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Отдел экономического развития\рабочие документ\Нормативные затраты на 2027 год\на сайт\"/>
    </mc:Choice>
  </mc:AlternateContent>
  <bookViews>
    <workbookView xWindow="0" yWindow="0" windowWidth="28800" windowHeight="12000"/>
  </bookViews>
  <sheets>
    <sheet name="НЗ 2027-2029 ГКУ ЖА." sheetId="1" r:id="rId1"/>
  </sheets>
  <definedNames>
    <definedName name="_xlnm.Print_Titles" localSheetId="0">'НЗ 2027-2029 ГКУ ЖА.'!$11:$13</definedName>
    <definedName name="_xlnm.Print_Area" localSheetId="0">'НЗ 2027-2029 ГКУ ЖА.'!$A$1:$F$71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7" i="1"/>
  <c r="C32" i="1" l="1"/>
  <c r="D32" i="1" s="1"/>
  <c r="C67" i="1"/>
  <c r="D67" i="1" s="1"/>
  <c r="E67" i="1" s="1"/>
  <c r="C34" i="1" l="1"/>
  <c r="E32" i="1" l="1"/>
  <c r="D43" i="1" l="1"/>
  <c r="E43" i="1" s="1"/>
  <c r="C42" i="1" l="1"/>
  <c r="D42" i="1"/>
  <c r="C63" i="1" l="1"/>
  <c r="D63" i="1" l="1"/>
  <c r="C61" i="1"/>
  <c r="C68" i="1" l="1"/>
  <c r="C37" i="1" l="1"/>
  <c r="D37" i="1" s="1"/>
  <c r="D69" i="1" l="1"/>
  <c r="E69" i="1" s="1"/>
  <c r="D68" i="1"/>
  <c r="E68" i="1" s="1"/>
  <c r="C66" i="1"/>
  <c r="D66" i="1" s="1"/>
  <c r="E66" i="1" s="1"/>
  <c r="C65" i="1"/>
  <c r="D65" i="1" s="1"/>
  <c r="E65" i="1" s="1"/>
  <c r="E63" i="1"/>
  <c r="C62" i="1"/>
  <c r="D62" i="1" s="1"/>
  <c r="E62" i="1" s="1"/>
  <c r="D61" i="1"/>
  <c r="E61" i="1" s="1"/>
  <c r="C60" i="1"/>
  <c r="D60" i="1" s="1"/>
  <c r="E60" i="1" s="1"/>
  <c r="E57" i="1"/>
  <c r="D34" i="1" l="1"/>
  <c r="E34" i="1" l="1"/>
  <c r="D28" i="1"/>
  <c r="E28" i="1" s="1"/>
  <c r="C28" i="1"/>
  <c r="C59" i="1" l="1"/>
  <c r="D59" i="1" s="1"/>
  <c r="E59" i="1" s="1"/>
  <c r="C58" i="1"/>
  <c r="D58" i="1" s="1"/>
  <c r="E58" i="1" s="1"/>
  <c r="C56" i="1" l="1"/>
  <c r="D56" i="1" s="1"/>
  <c r="E56" i="1" s="1"/>
  <c r="C55" i="1"/>
  <c r="D55" i="1" s="1"/>
  <c r="E55" i="1" s="1"/>
  <c r="D53" i="1"/>
  <c r="E53" i="1" s="1"/>
  <c r="C53" i="1"/>
  <c r="C51" i="1"/>
  <c r="D51" i="1" s="1"/>
  <c r="E51" i="1" s="1"/>
  <c r="D49" i="1"/>
  <c r="E49" i="1" s="1"/>
  <c r="C49" i="1"/>
  <c r="C48" i="1"/>
  <c r="D47" i="1"/>
  <c r="E47" i="1" s="1"/>
  <c r="C47" i="1"/>
  <c r="C44" i="1"/>
  <c r="D44" i="1" s="1"/>
  <c r="E44" i="1" s="1"/>
  <c r="E42" i="1" l="1"/>
  <c r="C41" i="1" l="1"/>
  <c r="D41" i="1" s="1"/>
  <c r="E41" i="1" s="1"/>
  <c r="C40" i="1"/>
  <c r="D40" i="1" s="1"/>
  <c r="E40" i="1" s="1"/>
  <c r="C39" i="1"/>
  <c r="D39" i="1" s="1"/>
  <c r="E39" i="1" s="1"/>
  <c r="E37" i="1" l="1"/>
  <c r="D36" i="1" l="1"/>
  <c r="E36" i="1" s="1"/>
  <c r="D35" i="1"/>
  <c r="E35" i="1" s="1"/>
  <c r="E29" i="1"/>
  <c r="D29" i="1"/>
  <c r="D27" i="1"/>
  <c r="E27" i="1" s="1"/>
  <c r="C23" i="1" l="1"/>
  <c r="D23" i="1" s="1"/>
  <c r="E23" i="1" s="1"/>
  <c r="E22" i="1"/>
  <c r="D22" i="1"/>
  <c r="D21" i="1"/>
  <c r="E21" i="1" s="1"/>
  <c r="E18" i="1"/>
  <c r="D18" i="1"/>
  <c r="C18" i="1"/>
  <c r="D16" i="1"/>
  <c r="E16" i="1" s="1"/>
  <c r="E54" i="1" l="1"/>
  <c r="D54" i="1"/>
  <c r="C54" i="1"/>
  <c r="E20" i="1" l="1"/>
  <c r="D20" i="1"/>
  <c r="C20" i="1"/>
  <c r="E52" i="1" l="1"/>
  <c r="D52" i="1"/>
  <c r="C52" i="1"/>
  <c r="C31" i="1" l="1"/>
  <c r="D31" i="1" s="1"/>
  <c r="E31" i="1" s="1"/>
  <c r="C45" i="1" l="1"/>
  <c r="C50" i="1" l="1"/>
  <c r="C33" i="1"/>
  <c r="C38" i="1" l="1"/>
  <c r="D26" i="1"/>
  <c r="E26" i="1"/>
  <c r="E45" i="1"/>
  <c r="D15" i="1"/>
  <c r="E15" i="1"/>
  <c r="D50" i="1"/>
  <c r="E50" i="1"/>
  <c r="D19" i="1"/>
  <c r="D17" i="1" s="1"/>
  <c r="E19" i="1"/>
  <c r="E33" i="1"/>
  <c r="D33" i="1"/>
  <c r="D30" i="1"/>
  <c r="E30" i="1"/>
  <c r="C15" i="1"/>
  <c r="C19" i="1"/>
  <c r="C26" i="1"/>
  <c r="C30" i="1"/>
  <c r="D45" i="1"/>
  <c r="C24" i="1" l="1"/>
  <c r="E17" i="1"/>
  <c r="E14" i="1" s="1"/>
  <c r="D14" i="1"/>
  <c r="E38" i="1"/>
  <c r="E24" i="1" s="1"/>
  <c r="D38" i="1"/>
  <c r="D24" i="1" s="1"/>
</calcChain>
</file>

<file path=xl/sharedStrings.xml><?xml version="1.0" encoding="utf-8"?>
<sst xmlns="http://schemas.openxmlformats.org/spreadsheetml/2006/main" count="181" uniqueCount="150">
  <si>
    <t xml:space="preserve">                                                                                Приложение № 2</t>
  </si>
  <si>
    <t xml:space="preserve">                                                                                к распоряжению администрации</t>
  </si>
  <si>
    <t xml:space="preserve">                                                                                Центрального района Санкт-Петербурга</t>
  </si>
  <si>
    <t xml:space="preserve">                                                                                от   __________ № __________</t>
  </si>
  <si>
    <t xml:space="preserve">НОРМАТИВНЫЕ ЗАТРАТЫ </t>
  </si>
  <si>
    <t xml:space="preserve">на обеспечение функций Санкт-Петербургского государственного казенного учреждения «Жилищное агентство Центрального района Санкт-Петербурга» </t>
  </si>
  <si>
    <t>№ п/п</t>
  </si>
  <si>
    <t>Вид (группа, подгруппа) затрат</t>
  </si>
  <si>
    <t>Значение нормативных затрат, 
руб. в год</t>
  </si>
  <si>
    <t xml:space="preserve">Порядок расчета нормативных затрат </t>
  </si>
  <si>
    <t>2027 год</t>
  </si>
  <si>
    <t>2028 год</t>
  </si>
  <si>
    <t>1</t>
  </si>
  <si>
    <t xml:space="preserve">Затраты на информационно-коммуникационные технологии </t>
  </si>
  <si>
    <t>1.1</t>
  </si>
  <si>
    <t>Затраты на содержание имущества</t>
  </si>
  <si>
    <t>Нормативные затраты на содержание имущества включают в себя нормативные затраты 
на оплату услуг по заправке картриджей для копировально-множительной техники</t>
  </si>
  <si>
    <t>1.1.1</t>
  </si>
  <si>
    <t>Затраты на оплату  услуг по заправке картриджей для копировально-множительной техники</t>
  </si>
  <si>
    <t>1.2</t>
  </si>
  <si>
    <t>Затраты на приобретение прочих работ         и услуг, не относящихся 
к затратам на услуги связи, аренду 
и содержание имущества</t>
  </si>
  <si>
    <t>Нормативные затраты на приобретение прочих работ и услуг, не относящихся к затратам 
на услуги связи, аренду и содержание имущества включают в себя: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приобретение материальных запасов в сфере информационно-коммуникационных технологий</t>
  </si>
  <si>
    <t>1.2.1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</si>
  <si>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</si>
  <si>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</si>
  <si>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>1.2.2</t>
  </si>
  <si>
    <t>Затраты на приобретение материальных запасов в сфере 
информационно-коммуникационных технологий</t>
  </si>
  <si>
    <t>Нормативные затраты на приобретение материальных запасов в сфере 
информационно-коммуникационных технологий включают в себя:
затраты на приобретение деталей для содержания принтеров, многофункциональных устройств                    и копировальных аппаратов (оргтехники); 
затраты на приобретение запасных частей для вычислительной техники;
затраты на приобретение магнитных и оптических носителей информации;
затраты на приобретение картриджей</t>
  </si>
  <si>
    <t>1.2.2.1</t>
  </si>
  <si>
    <t xml:space="preserve">Затраты на приобретение деталей 
для содержания принтеров, многофункциональных устройств 
и копировальных аппаратов (оргтехники) </t>
  </si>
  <si>
    <r>
      <t>НЗ</t>
    </r>
    <r>
      <rPr>
        <vertAlign val="subscript"/>
        <sz val="12"/>
        <color theme="1"/>
        <rFont val="Times New Roman"/>
        <family val="1"/>
        <charset val="204"/>
      </rPr>
      <t>дет орг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дет орг</t>
    </r>
    <r>
      <rPr>
        <sz val="12"/>
        <color theme="1"/>
        <rFont val="Times New Roman"/>
        <family val="1"/>
        <charset val="204"/>
      </rPr>
      <t xml:space="preserve"> × НЗ</t>
    </r>
    <r>
      <rPr>
        <vertAlign val="subscript"/>
        <sz val="12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 
где: 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 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
в соответствии с пунктом 1.5.2 приложения к Правилам определения нормативных затрат</t>
    </r>
  </si>
  <si>
    <t>1.2.2.2</t>
  </si>
  <si>
    <t>Затраты на приобретение других запасных частей для вычислительной техники</t>
  </si>
  <si>
    <r>
      <t>НЗ</t>
    </r>
    <r>
      <rPr>
        <vertAlign val="subscript"/>
        <sz val="12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зч</t>
    </r>
    <r>
      <rPr>
        <sz val="12"/>
        <color theme="1"/>
        <rFont val="Times New Roman"/>
        <family val="1"/>
        <charset val="204"/>
      </rPr>
      <t xml:space="preserve"> x С</t>
    </r>
    <r>
      <rPr>
        <vertAlign val="subscript"/>
        <sz val="12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 
где: 
НЗзч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
Свт - первоначальная стоимость вычислительной техники, находящейся на балансе</t>
    </r>
  </si>
  <si>
    <t>1.2.2.3</t>
  </si>
  <si>
    <t>Затраты на приобретение магнитных 
и оптических носителей информации</t>
  </si>
  <si>
    <t>1.2.2.4</t>
  </si>
  <si>
    <t>Затраты на приобретение картриджей</t>
  </si>
  <si>
    <t>2</t>
  </si>
  <si>
    <t xml:space="preserve">Прочие затраты (в том числе затраты             на закупку товаров, работ и услуг 
в целях оказания государственных услуг (выполнения работ) 
и реализации государственных функций), не указанные в подпунктах «а» - «ж» пункта 6 Общих правил </t>
  </si>
  <si>
    <t>2.1</t>
  </si>
  <si>
    <t>Затраты на услуги связи</t>
  </si>
  <si>
    <r>
      <t>Нормативные</t>
    </r>
    <r>
      <rPr>
        <sz val="12"/>
        <color rgb="FF000001"/>
        <rFont val="Times New Roman"/>
        <family val="1"/>
        <charset val="204"/>
      </rPr>
      <t xml:space="preserve"> затраты</t>
    </r>
    <r>
      <rPr>
        <sz val="12"/>
        <color theme="1"/>
        <rFont val="Times New Roman"/>
        <family val="1"/>
        <charset val="204"/>
      </rPr>
      <t xml:space="preserve"> на услуги связи включают в себя: 
затраты на оплату услуг почтовой связи; 
затраты на оплату поставки маркированные конвертов, марок;
затраты на оплату услуг связи по  передаче данных между техническими средствами охраны                        и центральным пультом вневедомственной охраны</t>
    </r>
  </si>
  <si>
    <t>2.1.1</t>
  </si>
  <si>
    <t>Затраты на оплату услуг почтовой связи</t>
  </si>
  <si>
    <t>2.1.2</t>
  </si>
  <si>
    <t xml:space="preserve">Затраты на оплату поставки маркированных конвертов, марок </t>
  </si>
  <si>
    <t>2.1.3</t>
  </si>
  <si>
    <t>Затраты на оплату услуг связи по передаче данных между техническими средствами охраны и центральным пультом вневедомственной охраны</t>
  </si>
  <si>
    <t>2.2</t>
  </si>
  <si>
    <t>Затраты на транспортные услуги</t>
  </si>
  <si>
    <t>2.2.1</t>
  </si>
  <si>
    <t>2.3</t>
  </si>
  <si>
    <t>Затраты на коммунальные услуги</t>
  </si>
  <si>
    <t xml:space="preserve">Нормативные затраты на коммунальные услуги включают в себя затраты 
на электроснабжение, затраты на теплоснабжение, затраты на холодное водоснабжение 
и водоотведение. 
Затраты определяются в соответствии с положениями статьи 22 Закона 44-ФЗ 
и рассчитываются в ценах на очередной финансовый год и на плановый период </t>
  </si>
  <si>
    <t>2.4</t>
  </si>
  <si>
    <t>Нормативные затраты на содержание имущества включают в себя: 
затраты на содержание, оснащение и ремонт служебных помещений;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аренду жилых помещений;                                                                                                       
затраты на ремонт и обслуживание автотранспортных средств; 
затраты на техническое обслуживание и ремонт оборудования и систем</t>
  </si>
  <si>
    <t>2.4.1</t>
  </si>
  <si>
    <t xml:space="preserve">Затраты на содержание, оснащение                      и ремонт служебных помещений </t>
  </si>
  <si>
    <t>2.4.2</t>
  </si>
  <si>
    <t xml:space="preserve">Затраты на аренду жилых помещений </t>
  </si>
  <si>
    <t>2.4.3</t>
  </si>
  <si>
    <t>2.4.4</t>
  </si>
  <si>
    <t>2.5</t>
  </si>
  <si>
    <t xml:space="preserve">Затраты на приобретение прочих работ                   и услуг, не относящихся к затратам                   на услуги связи, транспортные услуги, оплату расходов по договорам                             об оказании услуг, связанных с проездом            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 </t>
  </si>
  <si>
    <t>2.5.1</t>
  </si>
  <si>
    <t xml:space="preserve">Затраты на услуги охраны </t>
  </si>
  <si>
    <t>2.5.2</t>
  </si>
  <si>
    <t>Затраты на страхование транспортных средств</t>
  </si>
  <si>
    <t>2.5.3</t>
  </si>
  <si>
    <t>Затраты на оценку рыночной стоимости, диагностику, утилизацию 
и услуги по определению технического состояния движимого имущества</t>
  </si>
  <si>
    <t>2.5.4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</si>
  <si>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оказание медицинских услуг 
</t>
    </r>
  </si>
  <si>
    <t>2.5.5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</si>
  <si>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оказание услуг 
по обучению сотрудников, повышение квалификации, специальная оценка условий труда</t>
    </r>
  </si>
  <si>
    <t>2.5.6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</si>
  <si>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услуги и работы по вывозу                            и утилизации снега и смета и дератизации контейнерных площадок</t>
    </r>
  </si>
  <si>
    <t>2.6</t>
  </si>
  <si>
    <t>Затраты на приобретение основных средств</t>
  </si>
  <si>
    <t>2.6.1</t>
  </si>
  <si>
    <t>Затраты на приобретение мебели</t>
  </si>
  <si>
    <t xml:space="preserve">                                                                                                                                                                                                                     
где: 
НЗмеб - нормативные затраты на приобретение комплекта мебели; 
Нц меб - норматив цены комплекта мебели в расчете на одного работника; 
Чпр - прогнозируемая численность работников; 
Нспи меб - норматив срока полезного использования комплекта мебели; 
Чпл - количество должностей, планируемых к замещению</t>
  </si>
  <si>
    <t>2.6.2</t>
  </si>
  <si>
    <t>Затраты на приобретение бытовой техники, телефонных аппаратов</t>
  </si>
  <si>
    <t>2.6.3</t>
  </si>
  <si>
    <t>Затраты на приобретение автомобилей</t>
  </si>
  <si>
    <t>2.6.4</t>
  </si>
  <si>
    <t>2.7</t>
  </si>
  <si>
    <t>Затраты на приобретение материальных запасов, не отнесенные к затратам, указанным в подпунктах «а» - «ж» пункта 6 Общих правил</t>
  </si>
  <si>
    <t>2.7.1</t>
  </si>
  <si>
    <t xml:space="preserve">Затраты на приобретение бланочной продукции </t>
  </si>
  <si>
    <t>2.7.2</t>
  </si>
  <si>
    <t xml:space="preserve">Затраты на приобретение канцелярских принадлежностей </t>
  </si>
  <si>
    <t>НЗ канц = Чр × Нц канц,
где: НЗ канц – нормативные затраты на приобретение канцелярских принадлежностей;
Чр – расчетная численность работников;
Нц канц – норматив цены набора канцелярских принадлежностей для одного работника</t>
  </si>
  <si>
    <t>2.7.3</t>
  </si>
  <si>
    <t>Затраты на приобретение бумаги 
для офисной техники</t>
  </si>
  <si>
    <t>2.7.4</t>
  </si>
  <si>
    <t xml:space="preserve">Затраты на приобретение хозяйственных товаров и принадлежностей 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</si>
  <si>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, где: 
НЗхоз - нормативные затраты на приобретение хозяйственных товаров 
и принадлежностей; 
Ппом - обслуживаемая площадь; 
Нц хоз - норматив цены набора хозяйственных товаров и принадлежностей в расчете 
на один кв. м за один месяц обслуживания; 
Мхоз - количество месяцев обслуживания </t>
    </r>
  </si>
  <si>
    <t>2.7.5</t>
  </si>
  <si>
    <t>Затраты на приобретение 
горюче-смазочных материалов</t>
  </si>
  <si>
    <t>2.7.6</t>
  </si>
  <si>
    <t>Нормативные затраты определяются в соответствии с положениями статьи 22
Закона 44-ФЗ и рассчитываются в ценах на очередной финансовый год и на плановый период</t>
  </si>
  <si>
    <t>2.7.7</t>
  </si>
  <si>
    <t xml:space="preserve">Затраты на приобретение средств индивидуальной защиты </t>
  </si>
  <si>
    <t>2.7.8</t>
  </si>
  <si>
    <t>Затраты на приобретение аптечек 
для оказания первой помощи</t>
  </si>
  <si>
    <t>2.7.9</t>
  </si>
  <si>
    <t>Затраты на приобретение специальной одежды</t>
  </si>
  <si>
    <t>2.7.10</t>
  </si>
  <si>
    <t>Затраты на приобретение противогололедных материалов</t>
  </si>
  <si>
    <t>2.7.11</t>
  </si>
  <si>
    <t>Затраты на приобретение инвентаря                для уборки территории</t>
  </si>
  <si>
    <t>2.8</t>
  </si>
  <si>
    <t>Затраты на ремонт и оснащение пустующих жилых помещений, являющихся собственностью Санкт-Петербурга</t>
  </si>
  <si>
    <t>2.9</t>
  </si>
  <si>
    <t>Затраты на содержание и оснащение жилых и нежилых помещений  (за исключением пустующих), являющихся собственностью Санкт-Петербурга</t>
  </si>
  <si>
    <t>2.10</t>
  </si>
  <si>
    <t>Затраты на содержание пустующих жилых и нежилых помещений, являющихся собственностью Санкт-Петербурга</t>
  </si>
  <si>
    <t>2.11</t>
  </si>
  <si>
    <t xml:space="preserve">Затраты на предупреждение аварийных ситуаций и ликвидацию 
их последствий в отношении объектов системы жизнеобеспечения населения </t>
  </si>
  <si>
    <t>2.12</t>
  </si>
  <si>
    <t>Затраты на обеспечение содержания нежилых зданий, а также помещений 
в таких зданиях, являющихся имуществом казны Санкт-Петербурга 
и не переданных по договорам третьим лицам</t>
  </si>
  <si>
    <t>2.13</t>
  </si>
  <si>
    <t>Затраты на содержание, выполнение мероприятий по обследованию и ремонту защитных сооружений гражданской обороны</t>
  </si>
  <si>
    <t>2.14</t>
  </si>
  <si>
    <t xml:space="preserve">Затраты на содержание внутриквартальных территорий
</t>
  </si>
  <si>
    <t>2.15</t>
  </si>
  <si>
    <t>Затраты на предоставление дополнительной меры социальной поддержки 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без попечения родителей, лицам из их числа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</si>
  <si>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327.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</si>
  <si>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</t>
  </si>
  <si>
    <t>НЗ бум = Чр  × ∑Нк бум i  ×  ∑Нц бум i, 
где: 
НЗ бум. – нормативные затраты на приобретение бумаги; 
Чр – расчетная численность работников; Нк бум i – планируемое к приобретению количество i-ого вида бумаги на одного работника; 
Нц бум i – норматив цены i-ого вида бумаги, определяемый в соответствии 
с положениями статьи 22 Закона  44-ФЗ и рассчитываемый в ценах на очередной финансовый год 
и на плановый период</t>
  </si>
  <si>
    <t>Затраты на техническое обслуживание                          и ремонт (демонтаж) оборудования 
и систем</t>
  </si>
  <si>
    <t>затраты на содержание пустующих жилых и нежилых помещений, являющихся собственностью 
Санкт-Петербурга;                                                                                                                                                                 затраты на предупреждение аварийных ситуаций и ликвидацию их последствий в отношении объектов системы жизнеобеспечения населения;                                                                                                                затраты на обеспечение содержания нежилых зданий, а также помещений в таких зданиях, являющихся имуществом казны Санкт-Петербурга и не переданных по договорам третьим лицам;
затраты на содержание, выполнение мероприятий по обследованию и ремонту защитных сооружений гражданской обороны; 
затраты на обеспечение содержания внутриквартальных территорий; 
затраты на предоставление дополнительной меры социальной поддержки 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без попечения родителей, лицам из их числа</t>
  </si>
  <si>
    <t xml:space="preserve">на 2027 год и на плановый период 2028 и 2029 годов </t>
  </si>
  <si>
    <t>2029 год</t>
  </si>
  <si>
    <t>Затраты на приобретение средств малой механизации, навесного оборудования и инструментов</t>
  </si>
  <si>
    <t xml:space="preserve">Нормативные затраты на приобретение материальных запасов, не отнесенные к затратам, указанным 
в подпунктах «а» - «ж» пункта 6 Общих правил: 
затраты на приобретение бланочной продукции; 
затраты на приобретение канцелярских принадлежностей;
затраты на приобретение бумаги для офисной техники;
затраты на приобретение хозяйственных товаров и принадлежностей;
затраты на приобретение горюче-смазочных материалов;
затраты на приобретение расходных материалов, комплектующих для уборочной техники и автомобилей;
затраты на приобретение средств индивидуальной защиты (антисептики, перчатки, маски);
затраты на приобретение аптечек для оказания первой помощи;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специальной одежды;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противогололедных материалов;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малоценного инвентаря для уборки территории
</t>
  </si>
  <si>
    <t>Нормативные затраты на приобретение основных средств включает в себя: 
затраты на приобретение мебели; 
затраты на приобретение бытовой техники, телефонных аппаратов;                                                                                              затраты на приобретение автомобилей;                                                                                                                              затраты на приобретение средств малой механизации, навесного оборудования и инструментов</t>
  </si>
  <si>
    <t>Нормативные затраты на транспортные услуги включают в себя нормативные затраты 
на оплату транспортных услуг в Санкт-Петербурге (приобретение единых проездных билетов Метрополитена и наземного общественного транспорта)</t>
  </si>
  <si>
    <t>НЗ мон =  ∑ Нк из i × Нц из i, 
i =1, 
где: 
НЗ мон - нормативные затраты, относящиеся к затратам на приобретение магнитных 
и оптических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
и на плановый период</t>
  </si>
  <si>
    <t>Нормативные затраты на информационно-коммуникационные технологии включают 
в себя:
затраты на содержание имущества;
затраты на приобретение прочих работ и услуг, не относящихся к затратам на услуги связи, аренду 
и содержание имущества</t>
  </si>
  <si>
    <t>Нормативные затраты рассчитываются на очередной финансовый год и на плановый период исходя 
из потребности с учетом показателей индекса роста потребительских цен</t>
  </si>
  <si>
    <t>Нормативные затраты на очередной финансовый год и на плановый период определяются затратами 
на текущий финансовый год с учетом показателей индекса роста потребительских цен</t>
  </si>
  <si>
    <t xml:space="preserve">Нормативные прочие затраты (в том числе затраты на закупку товаров, работ и услуг 
в целях оказания государственных услуг (выполнения работ) и реализации государственных функций), 
не указанные в подпунктах «а» - «ж» пункта 6 Общих правил включают в себя: 
затраты на услуги связи;
затраты на транспортные услуги;
затраты на коммунальные услуги; 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
а также к затратам на коммунальные услуги, аренду помещений и оборудования, содержание имущества;
затраты на приобретение основных средств;
затраты на приобретение материальных запасов, не отнесенные  к затратам, указанным в подпунктах 
«а» - «ж» пункта 6 Общих правил;
затраты на ремонт и оснащение пустующих жилых помещений, являющихся собственностью
Санкт-Петербурга; 
затраты на содержание и оснащение жилых и нежилых помещений (за исключением пустующих), являющихся собственностью Санкт-Петербурга; 
</t>
  </si>
  <si>
    <t>Нормативные затраты рассчитываются на очередной финансовый год и на плановый период исходя
из потребности с учетом показателей индекса роста потребительских цен</t>
  </si>
  <si>
    <t>Затраты на оплату транспортных услуг: приобретение единых проездных билетов Метрополитена и наземного общественного транспорта</t>
  </si>
  <si>
    <t>Затраты на техническое обслуживание                        и ремонт уборочной техники 
и автомобилей</t>
  </si>
  <si>
    <t>Нормативные затраты на приобретение прочих работ и услуг, не относящихся к затратам 
на услуги связи, транспортные услуги, оплату расходов по договорам об оказании услуг, связанных 
с проездом и наймом жилого помещения в связи с командированием работников, заключаемым 
со сторонними организациями, а также к затратам 
на коммунальные услуги, аренду помещений и оборудования, содержание имущества включает в себя: 
затраты на оплату услуг охраны; 
затраты на страхование транспортных средств; 
затраты на оценку рыночной стоимости, диагностику и услуги по определению технического состояния движимого имущества;                                                                                                                                                              затраты на оказание медицинских услуг; 
затраты на оказание услуг по обучению сотрудников, повышение квалификации, специальная оценка условий труда;                                                                                                                                                                                                                                                         затраты на услуги и работы по вывозу и утилизации снега и смета и дератизации контейнерных площадок</t>
  </si>
  <si>
    <t>Затраты на приобретение расходных материалов, комплектующих 
для уборочной техники и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</si>
</sst>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3" fontId="3" fillId="0" borderId="6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/>
    <xf numFmtId="49" fontId="1" fillId="0" borderId="7" xfId="0" applyNumberFormat="1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3" fontId="3" fillId="0" borderId="7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3" fontId="3" fillId="0" borderId="5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3" fontId="6" fillId="0" borderId="6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45</xdr:row>
      <xdr:rowOff>179917</xdr:rowOff>
    </xdr:from>
    <xdr:to>
      <xdr:col>5</xdr:col>
      <xdr:colOff>2989791</xdr:colOff>
      <xdr:row>45</xdr:row>
      <xdr:rowOff>767292</xdr:rowOff>
    </xdr:to>
    <xdr:pic>
      <xdr:nvPicPr>
        <xdr:cNvPr id="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4027" y="37556017"/>
          <a:ext cx="294322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view="pageBreakPreview" zoomScale="60" zoomScaleNormal="80" zoomScalePageLayoutView="110" workbookViewId="0">
      <selection activeCell="F50" sqref="F50"/>
    </sheetView>
  </sheetViews>
  <sheetFormatPr defaultColWidth="9.140625" defaultRowHeight="15.75" x14ac:dyDescent="0.25"/>
  <cols>
    <col min="1" max="1" width="8.28515625" style="1" customWidth="1"/>
    <col min="2" max="2" width="40.7109375" style="2" customWidth="1"/>
    <col min="3" max="3" width="14.5703125" style="3" customWidth="1"/>
    <col min="4" max="4" width="14.42578125" style="3" customWidth="1"/>
    <col min="5" max="5" width="14.5703125" style="3" customWidth="1"/>
    <col min="6" max="6" width="98.42578125" style="6" customWidth="1"/>
    <col min="7" max="16384" width="9.140625" style="3"/>
  </cols>
  <sheetData>
    <row r="1" spans="1:6" x14ac:dyDescent="0.25">
      <c r="F1" s="4" t="s">
        <v>0</v>
      </c>
    </row>
    <row r="2" spans="1:6" x14ac:dyDescent="0.25">
      <c r="F2" s="4" t="s">
        <v>1</v>
      </c>
    </row>
    <row r="3" spans="1:6" x14ac:dyDescent="0.25">
      <c r="F3" s="4" t="s">
        <v>2</v>
      </c>
    </row>
    <row r="4" spans="1:6" x14ac:dyDescent="0.25">
      <c r="F4" s="4" t="s">
        <v>3</v>
      </c>
    </row>
    <row r="5" spans="1:6" x14ac:dyDescent="0.25">
      <c r="A5" s="5"/>
    </row>
    <row r="6" spans="1:6" x14ac:dyDescent="0.25">
      <c r="A6" s="5"/>
    </row>
    <row r="7" spans="1:6" x14ac:dyDescent="0.25">
      <c r="A7" s="32" t="s">
        <v>4</v>
      </c>
      <c r="B7" s="32"/>
      <c r="C7" s="32"/>
      <c r="D7" s="32"/>
      <c r="E7" s="32"/>
      <c r="F7" s="32"/>
    </row>
    <row r="8" spans="1:6" x14ac:dyDescent="0.25">
      <c r="A8" s="32" t="s">
        <v>5</v>
      </c>
      <c r="B8" s="32"/>
      <c r="C8" s="32"/>
      <c r="D8" s="32"/>
      <c r="E8" s="32"/>
      <c r="F8" s="32"/>
    </row>
    <row r="9" spans="1:6" x14ac:dyDescent="0.25">
      <c r="A9" s="32" t="s">
        <v>134</v>
      </c>
      <c r="B9" s="32"/>
      <c r="C9" s="32"/>
      <c r="D9" s="32"/>
      <c r="E9" s="32"/>
      <c r="F9" s="32"/>
    </row>
    <row r="10" spans="1:6" ht="14.25" customHeight="1" x14ac:dyDescent="0.25">
      <c r="A10" s="5"/>
    </row>
    <row r="11" spans="1:6" s="7" customFormat="1" ht="35.25" customHeight="1" x14ac:dyDescent="0.25">
      <c r="A11" s="33" t="s">
        <v>6</v>
      </c>
      <c r="B11" s="35" t="s">
        <v>7</v>
      </c>
      <c r="C11" s="37" t="s">
        <v>8</v>
      </c>
      <c r="D11" s="38"/>
      <c r="E11" s="39"/>
      <c r="F11" s="35" t="s">
        <v>9</v>
      </c>
    </row>
    <row r="12" spans="1:6" s="7" customFormat="1" x14ac:dyDescent="0.25">
      <c r="A12" s="34"/>
      <c r="B12" s="36"/>
      <c r="C12" s="8" t="s">
        <v>10</v>
      </c>
      <c r="D12" s="8" t="s">
        <v>11</v>
      </c>
      <c r="E12" s="8" t="s">
        <v>135</v>
      </c>
      <c r="F12" s="36"/>
    </row>
    <row r="13" spans="1:6" x14ac:dyDescent="0.25">
      <c r="A13" s="9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</row>
    <row r="14" spans="1:6" ht="102.75" customHeight="1" x14ac:dyDescent="0.25">
      <c r="A14" s="10" t="s">
        <v>12</v>
      </c>
      <c r="B14" s="11" t="s">
        <v>13</v>
      </c>
      <c r="C14" s="12">
        <f>C15+C17</f>
        <v>7891572.8799999999</v>
      </c>
      <c r="D14" s="12">
        <f>D15+D17</f>
        <v>8207236.8151999991</v>
      </c>
      <c r="E14" s="12">
        <f>E15+E17</f>
        <v>8536345.7012395207</v>
      </c>
      <c r="F14" s="13" t="s">
        <v>141</v>
      </c>
    </row>
    <row r="15" spans="1:6" ht="51.6" customHeight="1" x14ac:dyDescent="0.25">
      <c r="A15" s="10" t="s">
        <v>14</v>
      </c>
      <c r="B15" s="13" t="s">
        <v>15</v>
      </c>
      <c r="C15" s="12">
        <f>C16</f>
        <v>290695</v>
      </c>
      <c r="D15" s="12">
        <f>D16</f>
        <v>302322.8</v>
      </c>
      <c r="E15" s="12">
        <f>E16</f>
        <v>314445.94428</v>
      </c>
      <c r="F15" s="13" t="s">
        <v>16</v>
      </c>
    </row>
    <row r="16" spans="1:6" ht="53.25" customHeight="1" x14ac:dyDescent="0.25">
      <c r="A16" s="10" t="s">
        <v>17</v>
      </c>
      <c r="B16" s="11" t="s">
        <v>18</v>
      </c>
      <c r="C16" s="12">
        <v>290695</v>
      </c>
      <c r="D16" s="12">
        <f>C16*1.04</f>
        <v>302322.8</v>
      </c>
      <c r="E16" s="12">
        <f>D16*1.0401</f>
        <v>314445.94428</v>
      </c>
      <c r="F16" s="13" t="s">
        <v>142</v>
      </c>
    </row>
    <row r="17" spans="1:6" ht="99.75" customHeight="1" x14ac:dyDescent="0.25">
      <c r="A17" s="10" t="s">
        <v>19</v>
      </c>
      <c r="B17" s="13" t="s">
        <v>20</v>
      </c>
      <c r="C17" s="12">
        <f>C18+C19</f>
        <v>7600877.8799999999</v>
      </c>
      <c r="D17" s="12">
        <f>D18+D19</f>
        <v>7904914.0151999993</v>
      </c>
      <c r="E17" s="12">
        <f>E18+E19</f>
        <v>8221899.7569595203</v>
      </c>
      <c r="F17" s="13" t="s">
        <v>21</v>
      </c>
    </row>
    <row r="18" spans="1:6" ht="96.6" customHeight="1" x14ac:dyDescent="0.25">
      <c r="A18" s="10" t="s">
        <v>22</v>
      </c>
      <c r="B18" s="13" t="s">
        <v>23</v>
      </c>
      <c r="C18" s="12">
        <f>743600*1.0461</f>
        <v>777879.96000000008</v>
      </c>
      <c r="D18" s="12">
        <f>C18*1.04</f>
        <v>808995.15840000007</v>
      </c>
      <c r="E18" s="12">
        <f>D18*1.0401</f>
        <v>841435.86425184004</v>
      </c>
      <c r="F18" s="13" t="s">
        <v>24</v>
      </c>
    </row>
    <row r="19" spans="1:6" ht="112.5" customHeight="1" x14ac:dyDescent="0.25">
      <c r="A19" s="10" t="s">
        <v>25</v>
      </c>
      <c r="B19" s="13" t="s">
        <v>26</v>
      </c>
      <c r="C19" s="12">
        <f>C20+C21+C22+C23</f>
        <v>6822997.9199999999</v>
      </c>
      <c r="D19" s="12">
        <f>D20+D21+D22+D23</f>
        <v>7095918.8567999993</v>
      </c>
      <c r="E19" s="12">
        <f>E20+E21+E22+E23</f>
        <v>7380463.8927076804</v>
      </c>
      <c r="F19" s="13" t="s">
        <v>27</v>
      </c>
    </row>
    <row r="20" spans="1:6" ht="152.25" customHeight="1" x14ac:dyDescent="0.25">
      <c r="A20" s="10" t="s">
        <v>28</v>
      </c>
      <c r="B20" s="13" t="s">
        <v>29</v>
      </c>
      <c r="C20" s="12">
        <f>2148783*1.5</f>
        <v>3223174.5</v>
      </c>
      <c r="D20" s="12">
        <f>2234735*1.5</f>
        <v>3352102.5</v>
      </c>
      <c r="E20" s="12">
        <f>2324347*1.5</f>
        <v>3486520.5</v>
      </c>
      <c r="F20" s="13" t="s">
        <v>30</v>
      </c>
    </row>
    <row r="21" spans="1:6" ht="90" customHeight="1" x14ac:dyDescent="0.25">
      <c r="A21" s="10" t="s">
        <v>31</v>
      </c>
      <c r="B21" s="13" t="s">
        <v>32</v>
      </c>
      <c r="C21" s="12">
        <v>510777</v>
      </c>
      <c r="D21" s="12">
        <f>C21*1.04</f>
        <v>531208.08000000007</v>
      </c>
      <c r="E21" s="12">
        <f>D21*1.0401</f>
        <v>552509.52400800004</v>
      </c>
      <c r="F21" s="13" t="s">
        <v>33</v>
      </c>
    </row>
    <row r="22" spans="1:6" ht="165.75" customHeight="1" x14ac:dyDescent="0.25">
      <c r="A22" s="10" t="s">
        <v>34</v>
      </c>
      <c r="B22" s="13" t="s">
        <v>35</v>
      </c>
      <c r="C22" s="12">
        <v>32133</v>
      </c>
      <c r="D22" s="12">
        <f>C22*1.04</f>
        <v>33418.32</v>
      </c>
      <c r="E22" s="12">
        <f>D22*1.0401</f>
        <v>34758.394632000003</v>
      </c>
      <c r="F22" s="11" t="s">
        <v>140</v>
      </c>
    </row>
    <row r="23" spans="1:6" ht="51.75" customHeight="1" x14ac:dyDescent="0.25">
      <c r="A23" s="10" t="s">
        <v>36</v>
      </c>
      <c r="B23" s="13" t="s">
        <v>37</v>
      </c>
      <c r="C23" s="12">
        <f>2922200*1.0461</f>
        <v>3056913.42</v>
      </c>
      <c r="D23" s="12">
        <f>C23*1.04</f>
        <v>3179189.9567999998</v>
      </c>
      <c r="E23" s="12">
        <f>D23*1.0401</f>
        <v>3306675.4740676801</v>
      </c>
      <c r="F23" s="13" t="s">
        <v>143</v>
      </c>
    </row>
    <row r="24" spans="1:6" ht="280.5" customHeight="1" x14ac:dyDescent="0.25">
      <c r="A24" s="26" t="s">
        <v>38</v>
      </c>
      <c r="B24" s="27" t="s">
        <v>39</v>
      </c>
      <c r="C24" s="28">
        <f>C26+C30+C32+C33+C38+C45+C50+C62+C63+C64+C65+C66+C67+C68+C69</f>
        <v>1093891458.7622201</v>
      </c>
      <c r="D24" s="28">
        <f>D26+D30+D32+D33+D38+D45+D50+D62+D63+D64+D65+D66+D67+D68+D69</f>
        <v>771774252.77234888</v>
      </c>
      <c r="E24" s="28">
        <f>E26+E30+E32+E33+E38+E45+E50+E62+E63+E64+E65+E66+E67+E68+E69</f>
        <v>807121139.00437367</v>
      </c>
      <c r="F24" s="29" t="s">
        <v>144</v>
      </c>
    </row>
    <row r="25" spans="1:6" ht="209.25" customHeight="1" x14ac:dyDescent="0.25">
      <c r="A25" s="22"/>
      <c r="B25" s="23"/>
      <c r="C25" s="24"/>
      <c r="D25" s="24"/>
      <c r="E25" s="24"/>
      <c r="F25" s="25" t="s">
        <v>133</v>
      </c>
    </row>
    <row r="26" spans="1:6" ht="82.9" customHeight="1" x14ac:dyDescent="0.25">
      <c r="A26" s="10" t="s">
        <v>40</v>
      </c>
      <c r="B26" s="14" t="s">
        <v>41</v>
      </c>
      <c r="C26" s="12">
        <f>C27+C28+C29</f>
        <v>690505.13</v>
      </c>
      <c r="D26" s="12">
        <f>D27+D28+D29</f>
        <v>718125.33520000009</v>
      </c>
      <c r="E26" s="12">
        <f>E27+E28+E29</f>
        <v>746922.16114152002</v>
      </c>
      <c r="F26" s="13" t="s">
        <v>42</v>
      </c>
    </row>
    <row r="27" spans="1:6" ht="43.5" customHeight="1" x14ac:dyDescent="0.25">
      <c r="A27" s="10" t="s">
        <v>43</v>
      </c>
      <c r="B27" s="14" t="s">
        <v>44</v>
      </c>
      <c r="C27" s="12">
        <v>358531</v>
      </c>
      <c r="D27" s="12">
        <f>C27*1.04</f>
        <v>372872.24</v>
      </c>
      <c r="E27" s="12">
        <f>D27*1.0401</f>
        <v>387824.41682400001</v>
      </c>
      <c r="F27" s="13" t="s">
        <v>145</v>
      </c>
    </row>
    <row r="28" spans="1:6" ht="44.25" customHeight="1" x14ac:dyDescent="0.25">
      <c r="A28" s="10" t="s">
        <v>45</v>
      </c>
      <c r="B28" s="14" t="s">
        <v>46</v>
      </c>
      <c r="C28" s="12">
        <f>273300*1.0461</f>
        <v>285899.13</v>
      </c>
      <c r="D28" s="12">
        <f>C28*1.04</f>
        <v>297335.09520000004</v>
      </c>
      <c r="E28" s="12">
        <f>D28*1.0401</f>
        <v>309258.23251752002</v>
      </c>
      <c r="F28" s="13" t="s">
        <v>142</v>
      </c>
    </row>
    <row r="29" spans="1:6" ht="71.25" customHeight="1" x14ac:dyDescent="0.25">
      <c r="A29" s="10" t="s">
        <v>47</v>
      </c>
      <c r="B29" s="14" t="s">
        <v>48</v>
      </c>
      <c r="C29" s="12">
        <v>46075</v>
      </c>
      <c r="D29" s="12">
        <f>C29*1.04</f>
        <v>47918</v>
      </c>
      <c r="E29" s="12">
        <f>D29*1.0401</f>
        <v>49839.5118</v>
      </c>
      <c r="F29" s="13" t="s">
        <v>142</v>
      </c>
    </row>
    <row r="30" spans="1:6" ht="54.75" customHeight="1" x14ac:dyDescent="0.25">
      <c r="A30" s="10" t="s">
        <v>49</v>
      </c>
      <c r="B30" s="14" t="s">
        <v>50</v>
      </c>
      <c r="C30" s="12">
        <f>C31</f>
        <v>346892</v>
      </c>
      <c r="D30" s="12">
        <f>D31</f>
        <v>360767.68</v>
      </c>
      <c r="E30" s="12">
        <f>E31</f>
        <v>375234.46396800003</v>
      </c>
      <c r="F30" s="13" t="s">
        <v>139</v>
      </c>
    </row>
    <row r="31" spans="1:6" ht="69" customHeight="1" x14ac:dyDescent="0.25">
      <c r="A31" s="10" t="s">
        <v>51</v>
      </c>
      <c r="B31" s="14" t="s">
        <v>146</v>
      </c>
      <c r="C31" s="12">
        <f>346892</f>
        <v>346892</v>
      </c>
      <c r="D31" s="12">
        <f>C31*1.04</f>
        <v>360767.68</v>
      </c>
      <c r="E31" s="12">
        <f>D31*1.0401</f>
        <v>375234.46396800003</v>
      </c>
      <c r="F31" s="13" t="s">
        <v>142</v>
      </c>
    </row>
    <row r="32" spans="1:6" s="17" customFormat="1" ht="84" customHeight="1" x14ac:dyDescent="0.25">
      <c r="A32" s="15" t="s">
        <v>52</v>
      </c>
      <c r="B32" s="16" t="s">
        <v>53</v>
      </c>
      <c r="C32" s="30">
        <f>18734090+38013100</f>
        <v>56747190</v>
      </c>
      <c r="D32" s="30">
        <f>C32*1.0753</f>
        <v>61020253.406999998</v>
      </c>
      <c r="E32" s="30">
        <f>D32*1.0753</f>
        <v>65615078.488547094</v>
      </c>
      <c r="F32" s="16" t="s">
        <v>54</v>
      </c>
    </row>
    <row r="33" spans="1:6" ht="87" customHeight="1" x14ac:dyDescent="0.25">
      <c r="A33" s="10" t="s">
        <v>55</v>
      </c>
      <c r="B33" s="14" t="s">
        <v>15</v>
      </c>
      <c r="C33" s="12">
        <f>C34+C36+C37+C35</f>
        <v>297187156.39999998</v>
      </c>
      <c r="D33" s="12">
        <f>D34+D36+D37+D35</f>
        <v>53819910.944800004</v>
      </c>
      <c r="E33" s="12">
        <f>E34+E36+E37+E35</f>
        <v>55978089.373686492</v>
      </c>
      <c r="F33" s="13" t="s">
        <v>56</v>
      </c>
    </row>
    <row r="34" spans="1:6" ht="45" customHeight="1" x14ac:dyDescent="0.25">
      <c r="A34" s="10" t="s">
        <v>57</v>
      </c>
      <c r="B34" s="14" t="s">
        <v>58</v>
      </c>
      <c r="C34" s="12">
        <f>(234552400+13109900)*1.0461</f>
        <v>259079532.03</v>
      </c>
      <c r="D34" s="12">
        <f>13642290*1.04</f>
        <v>14187981.6</v>
      </c>
      <c r="E34" s="12">
        <f>D34*1.0401</f>
        <v>14756919.66216</v>
      </c>
      <c r="F34" s="13" t="s">
        <v>24</v>
      </c>
    </row>
    <row r="35" spans="1:6" ht="42.6" customHeight="1" x14ac:dyDescent="0.25">
      <c r="A35" s="10" t="s">
        <v>59</v>
      </c>
      <c r="B35" s="14" t="s">
        <v>60</v>
      </c>
      <c r="C35" s="12">
        <v>1895816.1600000001</v>
      </c>
      <c r="D35" s="12">
        <f>C35*1.04</f>
        <v>1971648.8064000001</v>
      </c>
      <c r="E35" s="12">
        <f>D35*1.0401</f>
        <v>2050711.9235366401</v>
      </c>
      <c r="F35" s="13" t="s">
        <v>24</v>
      </c>
    </row>
    <row r="36" spans="1:6" ht="54" customHeight="1" x14ac:dyDescent="0.25">
      <c r="A36" s="10" t="s">
        <v>61</v>
      </c>
      <c r="B36" s="14" t="s">
        <v>147</v>
      </c>
      <c r="C36" s="12">
        <v>33412340</v>
      </c>
      <c r="D36" s="12">
        <f>C36*1.04</f>
        <v>34748833.600000001</v>
      </c>
      <c r="E36" s="12">
        <f>D36*1.0401</f>
        <v>36142261.827360004</v>
      </c>
      <c r="F36" s="13" t="s">
        <v>24</v>
      </c>
    </row>
    <row r="37" spans="1:6" ht="49.5" customHeight="1" x14ac:dyDescent="0.25">
      <c r="A37" s="10" t="s">
        <v>62</v>
      </c>
      <c r="B37" s="14" t="s">
        <v>132</v>
      </c>
      <c r="C37" s="12">
        <f>(1120300+280200+897100+378500)*1.0461</f>
        <v>2799468.21</v>
      </c>
      <c r="D37" s="12">
        <f>C37*1.04</f>
        <v>2911446.9383999999</v>
      </c>
      <c r="E37" s="12">
        <f>D37*1.0401</f>
        <v>3028195.9606298399</v>
      </c>
      <c r="F37" s="13" t="s">
        <v>142</v>
      </c>
    </row>
    <row r="38" spans="1:6" ht="213" customHeight="1" x14ac:dyDescent="0.25">
      <c r="A38" s="10" t="s">
        <v>63</v>
      </c>
      <c r="B38" s="14" t="s">
        <v>64</v>
      </c>
      <c r="C38" s="12">
        <f>C39+C40+C41+C42+C43+C44</f>
        <v>90759079.895999998</v>
      </c>
      <c r="D38" s="12">
        <f>D39+D40+D41+D42+D43+D44</f>
        <v>94389443.091839999</v>
      </c>
      <c r="E38" s="12">
        <f>E39+E40+E41+E42+E43+E44</f>
        <v>98174459.759822786</v>
      </c>
      <c r="F38" s="13" t="s">
        <v>148</v>
      </c>
    </row>
    <row r="39" spans="1:6" ht="34.5" customHeight="1" x14ac:dyDescent="0.25">
      <c r="A39" s="10" t="s">
        <v>65</v>
      </c>
      <c r="B39" s="14" t="s">
        <v>66</v>
      </c>
      <c r="C39" s="12">
        <f>6256800*1.0461</f>
        <v>6545238.4800000004</v>
      </c>
      <c r="D39" s="12">
        <f t="shared" ref="D39:D44" si="0">C39*1.04</f>
        <v>6807048.0192000009</v>
      </c>
      <c r="E39" s="12">
        <f t="shared" ref="E39:E44" si="1">D39*1.0401</f>
        <v>7080010.644769921</v>
      </c>
      <c r="F39" s="13" t="s">
        <v>142</v>
      </c>
    </row>
    <row r="40" spans="1:6" ht="44.25" customHeight="1" x14ac:dyDescent="0.25">
      <c r="A40" s="10" t="s">
        <v>67</v>
      </c>
      <c r="B40" s="14" t="s">
        <v>68</v>
      </c>
      <c r="C40" s="12">
        <f>555000*1.0461</f>
        <v>580585.5</v>
      </c>
      <c r="D40" s="12">
        <f t="shared" si="0"/>
        <v>603808.92000000004</v>
      </c>
      <c r="E40" s="12">
        <f t="shared" si="1"/>
        <v>628021.65769200004</v>
      </c>
      <c r="F40" s="13" t="s">
        <v>142</v>
      </c>
    </row>
    <row r="41" spans="1:6" ht="66.75" customHeight="1" x14ac:dyDescent="0.25">
      <c r="A41" s="10" t="s">
        <v>69</v>
      </c>
      <c r="B41" s="14" t="s">
        <v>70</v>
      </c>
      <c r="C41" s="12">
        <f>700000*1.0461</f>
        <v>732270</v>
      </c>
      <c r="D41" s="12">
        <f t="shared" si="0"/>
        <v>761560.8</v>
      </c>
      <c r="E41" s="12">
        <f t="shared" si="1"/>
        <v>792099.38808000006</v>
      </c>
      <c r="F41" s="13" t="s">
        <v>24</v>
      </c>
    </row>
    <row r="42" spans="1:6" ht="36" customHeight="1" x14ac:dyDescent="0.25">
      <c r="A42" s="10" t="s">
        <v>71</v>
      </c>
      <c r="B42" s="14" t="s">
        <v>72</v>
      </c>
      <c r="C42" s="12">
        <f>(4317560+1719000)*1.0461</f>
        <v>6314845.4160000002</v>
      </c>
      <c r="D42" s="12">
        <f t="shared" si="0"/>
        <v>6567439.2326400001</v>
      </c>
      <c r="E42" s="12">
        <f t="shared" si="1"/>
        <v>6830793.5458688643</v>
      </c>
      <c r="F42" s="13" t="s">
        <v>24</v>
      </c>
    </row>
    <row r="43" spans="1:6" ht="66.75" customHeight="1" x14ac:dyDescent="0.25">
      <c r="A43" s="10" t="s">
        <v>73</v>
      </c>
      <c r="B43" s="14" t="s">
        <v>74</v>
      </c>
      <c r="C43" s="12">
        <v>1010646</v>
      </c>
      <c r="D43" s="12">
        <f t="shared" si="0"/>
        <v>1051071.8400000001</v>
      </c>
      <c r="E43" s="12">
        <f t="shared" si="1"/>
        <v>1093219.8207840002</v>
      </c>
      <c r="F43" s="13" t="s">
        <v>24</v>
      </c>
    </row>
    <row r="44" spans="1:6" ht="52.5" customHeight="1" x14ac:dyDescent="0.25">
      <c r="A44" s="10" t="s">
        <v>75</v>
      </c>
      <c r="B44" s="14" t="s">
        <v>76</v>
      </c>
      <c r="C44" s="12">
        <f>72245000*1.0461</f>
        <v>75575494.5</v>
      </c>
      <c r="D44" s="12">
        <f t="shared" si="0"/>
        <v>78598514.280000001</v>
      </c>
      <c r="E44" s="12">
        <f t="shared" si="1"/>
        <v>81750314.702628002</v>
      </c>
      <c r="F44" s="13" t="s">
        <v>24</v>
      </c>
    </row>
    <row r="45" spans="1:6" ht="96" customHeight="1" x14ac:dyDescent="0.25">
      <c r="A45" s="10" t="s">
        <v>77</v>
      </c>
      <c r="B45" s="14" t="s">
        <v>78</v>
      </c>
      <c r="C45" s="12">
        <f>C46+C47+C48+C49</f>
        <v>24725025.899999999</v>
      </c>
      <c r="D45" s="12">
        <f>D46+D47+D48+D49</f>
        <v>7873856.5279999999</v>
      </c>
      <c r="E45" s="12">
        <f>E46+E47+E48+E49</f>
        <v>8189597.4138727998</v>
      </c>
      <c r="F45" s="13" t="s">
        <v>138</v>
      </c>
    </row>
    <row r="46" spans="1:6" ht="175.15" customHeight="1" x14ac:dyDescent="0.25">
      <c r="A46" s="10" t="s">
        <v>79</v>
      </c>
      <c r="B46" s="14" t="s">
        <v>80</v>
      </c>
      <c r="C46" s="12">
        <v>6513471</v>
      </c>
      <c r="D46" s="12">
        <v>6774009</v>
      </c>
      <c r="E46" s="12">
        <v>7045646</v>
      </c>
      <c r="F46" s="13" t="s">
        <v>81</v>
      </c>
    </row>
    <row r="47" spans="1:6" ht="55.15" customHeight="1" x14ac:dyDescent="0.25">
      <c r="A47" s="10" t="s">
        <v>82</v>
      </c>
      <c r="B47" s="14" t="s">
        <v>83</v>
      </c>
      <c r="C47" s="12">
        <f>(647000+122000)*1.0461</f>
        <v>804450.9</v>
      </c>
      <c r="D47" s="12">
        <f>557545.7*1.04</f>
        <v>579847.52799999993</v>
      </c>
      <c r="E47" s="12">
        <f>D47*1.0401</f>
        <v>603099.41387279995</v>
      </c>
      <c r="F47" s="13" t="s">
        <v>24</v>
      </c>
    </row>
    <row r="48" spans="1:6" s="17" customFormat="1" ht="53.45" customHeight="1" x14ac:dyDescent="0.25">
      <c r="A48" s="15" t="s">
        <v>84</v>
      </c>
      <c r="B48" s="16" t="s">
        <v>85</v>
      </c>
      <c r="C48" s="30">
        <f>7400000*1.0461</f>
        <v>7741140</v>
      </c>
      <c r="D48" s="30">
        <v>0</v>
      </c>
      <c r="E48" s="30">
        <v>0</v>
      </c>
      <c r="F48" s="16" t="s">
        <v>24</v>
      </c>
    </row>
    <row r="49" spans="1:6" ht="63.6" customHeight="1" x14ac:dyDescent="0.25">
      <c r="A49" s="15" t="s">
        <v>86</v>
      </c>
      <c r="B49" s="14" t="s">
        <v>136</v>
      </c>
      <c r="C49" s="12">
        <f>9240000*1.0461</f>
        <v>9665964</v>
      </c>
      <c r="D49" s="12">
        <f>500000*1.04</f>
        <v>520000</v>
      </c>
      <c r="E49" s="12">
        <f>D49*1.0401</f>
        <v>540852</v>
      </c>
      <c r="F49" s="13" t="s">
        <v>24</v>
      </c>
    </row>
    <row r="50" spans="1:6" ht="252.75" customHeight="1" x14ac:dyDescent="0.25">
      <c r="A50" s="10" t="s">
        <v>87</v>
      </c>
      <c r="B50" s="14" t="s">
        <v>88</v>
      </c>
      <c r="C50" s="12">
        <f>SUM(C51:C61)</f>
        <v>218494242.41460004</v>
      </c>
      <c r="D50" s="12">
        <f>SUM(D51:D61)</f>
        <v>221375814.08302402</v>
      </c>
      <c r="E50" s="12">
        <f>SUM(E51:E61)</f>
        <v>230252759.09458047</v>
      </c>
      <c r="F50" s="13" t="s">
        <v>137</v>
      </c>
    </row>
    <row r="51" spans="1:6" ht="42.6" customHeight="1" x14ac:dyDescent="0.25">
      <c r="A51" s="10" t="s">
        <v>89</v>
      </c>
      <c r="B51" s="14" t="s">
        <v>90</v>
      </c>
      <c r="C51" s="12">
        <f>200000*1.0461</f>
        <v>209220</v>
      </c>
      <c r="D51" s="12">
        <f>C51*1.04</f>
        <v>217588.80000000002</v>
      </c>
      <c r="E51" s="12">
        <f>D51*1.0401</f>
        <v>226314.11088000002</v>
      </c>
      <c r="F51" s="13" t="s">
        <v>24</v>
      </c>
    </row>
    <row r="52" spans="1:6" ht="73.150000000000006" customHeight="1" x14ac:dyDescent="0.25">
      <c r="A52" s="10" t="s">
        <v>91</v>
      </c>
      <c r="B52" s="14" t="s">
        <v>92</v>
      </c>
      <c r="C52" s="12">
        <f>188*20038.36</f>
        <v>3767211.68</v>
      </c>
      <c r="D52" s="12">
        <f>188*20839.9</f>
        <v>3917901.2</v>
      </c>
      <c r="E52" s="12">
        <f>188*21675.58</f>
        <v>4075009.0400000005</v>
      </c>
      <c r="F52" s="13" t="s">
        <v>93</v>
      </c>
    </row>
    <row r="53" spans="1:6" ht="136.15" customHeight="1" x14ac:dyDescent="0.25">
      <c r="A53" s="10" t="s">
        <v>94</v>
      </c>
      <c r="B53" s="14" t="s">
        <v>95</v>
      </c>
      <c r="C53" s="12">
        <f>1244200*1.0461</f>
        <v>1301557.6200000001</v>
      </c>
      <c r="D53" s="12">
        <f>C53*1.04</f>
        <v>1353619.9248000002</v>
      </c>
      <c r="E53" s="12">
        <f>D53*1.0401</f>
        <v>1407900.0837844801</v>
      </c>
      <c r="F53" s="11" t="s">
        <v>131</v>
      </c>
    </row>
    <row r="54" spans="1:6" ht="118.15" customHeight="1" x14ac:dyDescent="0.25">
      <c r="A54" s="10" t="s">
        <v>96</v>
      </c>
      <c r="B54" s="14" t="s">
        <v>97</v>
      </c>
      <c r="C54" s="12">
        <f>8621.9*17.08*12</f>
        <v>1767144.6239999996</v>
      </c>
      <c r="D54" s="12">
        <f>8621.9*17.76*12</f>
        <v>1837499.3280000002</v>
      </c>
      <c r="E54" s="12">
        <f>8621.9*18.47*12</f>
        <v>1910957.9159999997</v>
      </c>
      <c r="F54" s="13" t="s">
        <v>98</v>
      </c>
    </row>
    <row r="55" spans="1:6" ht="42.6" customHeight="1" x14ac:dyDescent="0.25">
      <c r="A55" s="10" t="s">
        <v>99</v>
      </c>
      <c r="B55" s="14" t="s">
        <v>100</v>
      </c>
      <c r="C55" s="12">
        <f>42742000*1.0461</f>
        <v>44712406.200000003</v>
      </c>
      <c r="D55" s="12">
        <f>C55*1.04</f>
        <v>46500902.448000006</v>
      </c>
      <c r="E55" s="12">
        <f t="shared" ref="E55:E63" si="2">D55*1.0401</f>
        <v>48365588.636164807</v>
      </c>
      <c r="F55" s="13" t="s">
        <v>142</v>
      </c>
    </row>
    <row r="56" spans="1:6" ht="66.75" customHeight="1" x14ac:dyDescent="0.25">
      <c r="A56" s="10" t="s">
        <v>101</v>
      </c>
      <c r="B56" s="14" t="s">
        <v>149</v>
      </c>
      <c r="C56" s="12">
        <f>12340000*1.0461</f>
        <v>12908874</v>
      </c>
      <c r="D56" s="12">
        <f>C56*1.04</f>
        <v>13425228.960000001</v>
      </c>
      <c r="E56" s="12">
        <f t="shared" si="2"/>
        <v>13963580.641296001</v>
      </c>
      <c r="F56" s="13" t="s">
        <v>102</v>
      </c>
    </row>
    <row r="57" spans="1:6" ht="57" customHeight="1" x14ac:dyDescent="0.25">
      <c r="A57" s="10" t="s">
        <v>103</v>
      </c>
      <c r="B57" s="14" t="s">
        <v>104</v>
      </c>
      <c r="C57" s="12">
        <v>6809200</v>
      </c>
      <c r="D57" s="12">
        <v>1223700</v>
      </c>
      <c r="E57" s="12">
        <f t="shared" si="2"/>
        <v>1272770.3700000001</v>
      </c>
      <c r="F57" s="13" t="s">
        <v>102</v>
      </c>
    </row>
    <row r="58" spans="1:6" ht="42" customHeight="1" x14ac:dyDescent="0.25">
      <c r="A58" s="10" t="s">
        <v>105</v>
      </c>
      <c r="B58" s="14" t="s">
        <v>106</v>
      </c>
      <c r="C58" s="12">
        <f>184876*1.0461</f>
        <v>193398.7836</v>
      </c>
      <c r="D58" s="12">
        <f t="shared" ref="D58:D62" si="3">C58*1.04</f>
        <v>201134.734944</v>
      </c>
      <c r="E58" s="12">
        <f t="shared" si="2"/>
        <v>209200.2378152544</v>
      </c>
      <c r="F58" s="13" t="s">
        <v>102</v>
      </c>
    </row>
    <row r="59" spans="1:6" ht="43.15" customHeight="1" x14ac:dyDescent="0.25">
      <c r="A59" s="10" t="s">
        <v>107</v>
      </c>
      <c r="B59" s="14" t="s">
        <v>108</v>
      </c>
      <c r="C59" s="12">
        <f>11504000*1.0461</f>
        <v>12034334.4</v>
      </c>
      <c r="D59" s="12">
        <f t="shared" si="3"/>
        <v>12515707.776000001</v>
      </c>
      <c r="E59" s="12">
        <f t="shared" si="2"/>
        <v>13017587.6578176</v>
      </c>
      <c r="F59" s="13" t="s">
        <v>102</v>
      </c>
    </row>
    <row r="60" spans="1:6" ht="43.15" customHeight="1" x14ac:dyDescent="0.25">
      <c r="A60" s="10" t="s">
        <v>109</v>
      </c>
      <c r="B60" s="14" t="s">
        <v>110</v>
      </c>
      <c r="C60" s="12">
        <f>116073000*1.0461</f>
        <v>121423965.3</v>
      </c>
      <c r="D60" s="12">
        <f t="shared" si="3"/>
        <v>126280923.912</v>
      </c>
      <c r="E60" s="12">
        <f t="shared" si="2"/>
        <v>131344788.9608712</v>
      </c>
      <c r="F60" s="13" t="s">
        <v>102</v>
      </c>
    </row>
    <row r="61" spans="1:6" ht="41.45" customHeight="1" x14ac:dyDescent="0.25">
      <c r="A61" s="10" t="s">
        <v>111</v>
      </c>
      <c r="B61" s="14" t="s">
        <v>112</v>
      </c>
      <c r="C61" s="12">
        <f>12777870*1.0461</f>
        <v>13366929.807</v>
      </c>
      <c r="D61" s="12">
        <f t="shared" si="3"/>
        <v>13901606.99928</v>
      </c>
      <c r="E61" s="12">
        <f t="shared" si="2"/>
        <v>14459061.439951129</v>
      </c>
      <c r="F61" s="13" t="s">
        <v>102</v>
      </c>
    </row>
    <row r="62" spans="1:6" ht="67.150000000000006" customHeight="1" x14ac:dyDescent="0.25">
      <c r="A62" s="10" t="s">
        <v>113</v>
      </c>
      <c r="B62" s="14" t="s">
        <v>114</v>
      </c>
      <c r="C62" s="12">
        <f>40145300*1.0461</f>
        <v>41995998.329999998</v>
      </c>
      <c r="D62" s="12">
        <f t="shared" si="3"/>
        <v>43675838.2632</v>
      </c>
      <c r="E62" s="12">
        <f t="shared" si="2"/>
        <v>45427239.37755432</v>
      </c>
      <c r="F62" s="13" t="s">
        <v>102</v>
      </c>
    </row>
    <row r="63" spans="1:6" ht="79.5" customHeight="1" x14ac:dyDescent="0.25">
      <c r="A63" s="10" t="s">
        <v>115</v>
      </c>
      <c r="B63" s="14" t="s">
        <v>116</v>
      </c>
      <c r="C63" s="12">
        <f>12988800*1.0461</f>
        <v>13587583.68</v>
      </c>
      <c r="D63" s="12">
        <f>C63*1.04</f>
        <v>14131087.0272</v>
      </c>
      <c r="E63" s="12">
        <f t="shared" si="2"/>
        <v>14697743.616990721</v>
      </c>
      <c r="F63" s="13" t="s">
        <v>102</v>
      </c>
    </row>
    <row r="64" spans="1:6" ht="65.45" customHeight="1" x14ac:dyDescent="0.25">
      <c r="A64" s="10" t="s">
        <v>117</v>
      </c>
      <c r="B64" s="14" t="s">
        <v>118</v>
      </c>
      <c r="C64" s="12">
        <v>189506000</v>
      </c>
      <c r="D64" s="12">
        <v>108163300</v>
      </c>
      <c r="E64" s="12">
        <v>114751700</v>
      </c>
      <c r="F64" s="13" t="s">
        <v>102</v>
      </c>
    </row>
    <row r="65" spans="1:6" ht="70.5" customHeight="1" x14ac:dyDescent="0.25">
      <c r="A65" s="10" t="s">
        <v>119</v>
      </c>
      <c r="B65" s="11" t="s">
        <v>120</v>
      </c>
      <c r="C65" s="12">
        <f>20143500*1.0532*1.0461</f>
        <v>22193151.88662</v>
      </c>
      <c r="D65" s="12">
        <f>C65*1.04</f>
        <v>23080877.9620848</v>
      </c>
      <c r="E65" s="12">
        <f>D65*1.0401</f>
        <v>24006421.168364402</v>
      </c>
      <c r="F65" s="13" t="s">
        <v>102</v>
      </c>
    </row>
    <row r="66" spans="1:6" ht="94.9" customHeight="1" x14ac:dyDescent="0.25">
      <c r="A66" s="10" t="s">
        <v>121</v>
      </c>
      <c r="B66" s="11" t="s">
        <v>122</v>
      </c>
      <c r="C66" s="12">
        <f>30157300*1.0461</f>
        <v>31547551.530000001</v>
      </c>
      <c r="D66" s="12">
        <f>C66*1.04</f>
        <v>32809453.591200002</v>
      </c>
      <c r="E66" s="12">
        <f>D66*1.0401</f>
        <v>34125112.680207126</v>
      </c>
      <c r="F66" s="13" t="s">
        <v>102</v>
      </c>
    </row>
    <row r="67" spans="1:6" ht="67.150000000000006" customHeight="1" x14ac:dyDescent="0.25">
      <c r="A67" s="10" t="s">
        <v>123</v>
      </c>
      <c r="B67" s="11" t="s">
        <v>124</v>
      </c>
      <c r="C67" s="12">
        <f>23571100+71344500</f>
        <v>94915600</v>
      </c>
      <c r="D67" s="12">
        <f>C67*1.04</f>
        <v>98712224</v>
      </c>
      <c r="E67" s="12">
        <f>D67*1.0401</f>
        <v>102670584.1824</v>
      </c>
      <c r="F67" s="13" t="s">
        <v>102</v>
      </c>
    </row>
    <row r="68" spans="1:6" s="17" customFormat="1" ht="41.45" customHeight="1" x14ac:dyDescent="0.25">
      <c r="A68" s="15" t="s">
        <v>125</v>
      </c>
      <c r="B68" s="16" t="s">
        <v>126</v>
      </c>
      <c r="C68" s="30">
        <f>9958950*1.0461</f>
        <v>10418057.595000001</v>
      </c>
      <c r="D68" s="30">
        <f>C68*1.04</f>
        <v>10834779.898800001</v>
      </c>
      <c r="E68" s="30">
        <f>D68*1.0401</f>
        <v>11269254.572741881</v>
      </c>
      <c r="F68" s="16" t="s">
        <v>102</v>
      </c>
    </row>
    <row r="69" spans="1:6" s="17" customFormat="1" ht="128.44999999999999" customHeight="1" x14ac:dyDescent="0.25">
      <c r="A69" s="15" t="s">
        <v>127</v>
      </c>
      <c r="B69" s="16" t="s">
        <v>128</v>
      </c>
      <c r="C69" s="30">
        <v>777424</v>
      </c>
      <c r="D69" s="30">
        <f>C69*1.04</f>
        <v>808520.96000000008</v>
      </c>
      <c r="E69" s="30">
        <f>D69*1.0401</f>
        <v>840942.65049600007</v>
      </c>
      <c r="F69" s="16" t="s">
        <v>130</v>
      </c>
    </row>
    <row r="70" spans="1:6" ht="19.149999999999999" customHeight="1" x14ac:dyDescent="0.25">
      <c r="A70" s="18"/>
      <c r="B70" s="19"/>
      <c r="C70" s="20"/>
      <c r="D70" s="20"/>
      <c r="E70" s="20"/>
      <c r="F70" s="21"/>
    </row>
    <row r="71" spans="1:6" ht="144.75" customHeight="1" x14ac:dyDescent="0.25">
      <c r="A71" s="31" t="s">
        <v>129</v>
      </c>
      <c r="B71" s="31"/>
      <c r="C71" s="31"/>
      <c r="D71" s="31"/>
      <c r="E71" s="31"/>
      <c r="F71" s="31"/>
    </row>
  </sheetData>
  <mergeCells count="8">
    <mergeCell ref="A71:F71"/>
    <mergeCell ref="A7:F7"/>
    <mergeCell ref="A8:F8"/>
    <mergeCell ref="A9:F9"/>
    <mergeCell ref="A11:A12"/>
    <mergeCell ref="B11:B12"/>
    <mergeCell ref="C11:E11"/>
    <mergeCell ref="F11:F12"/>
  </mergeCells>
  <pageMargins left="0.39370078740157483" right="0.39370078740157483" top="1.1811023622047245" bottom="0.39370078740157483" header="0.31496062992125984" footer="0"/>
  <pageSetup paperSize="9" scale="72" fitToHeight="0" orientation="landscape" r:id="rId1"/>
  <headerFooter>
    <oddHeader>&amp;C&amp;"Times New Roman,обычный"&amp;12&amp;P</oddHeader>
  </headerFooter>
  <rowBreaks count="2" manualBreakCount="2">
    <brk id="18" max="5" man="1"/>
    <brk id="2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НЗ 2027-2029 ГКУ ЖА.</vt:lpstr>
      <vt:lpstr>'НЗ 2027-2029 ГКУ ЖА.'!Заголовки_для_печати</vt:lpstr>
      <vt:lpstr>'НЗ 2027-2029 ГКУ ЖА.'!Область_печати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kns. Krinizina</dc:creator>
  <cp:lastModifiedBy>Дубова Юлия Валентиновна</cp:lastModifiedBy>
  <cp:lastPrinted>2026-06-09T06:51:12Z</cp:lastPrinted>
  <dcterms:created xsi:type="dcterms:W3CDTF">2025-06-03T08:11:07Z</dcterms:created>
  <dcterms:modified xsi:type="dcterms:W3CDTF">2026-06-15T07:52:36Z</dcterms:modified>
</cp:coreProperties>
</file>