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НАТАЛЬЯ\НОРМИРОВАНИЕ\2026-2028\"/>
    </mc:Choice>
  </mc:AlternateContent>
  <bookViews>
    <workbookView xWindow="120" yWindow="45" windowWidth="28680" windowHeight="14580"/>
  </bookViews>
  <sheets>
    <sheet name="Расчет НЗ (в ОЗ) на " sheetId="16" r:id="rId1"/>
    <sheet name="20.05.2025" sheetId="15" r:id="rId2"/>
    <sheet name="05.06.2024 (по нормам ЖК)" sheetId="18" state="hidden" r:id="rId3"/>
    <sheet name="Расчет НЗ (образец)" sheetId="17" r:id="rId4"/>
  </sheets>
  <definedNames>
    <definedName name="Z_4F0F9040_9866_4C60_9728_9A0243CD388C_.wvu.Cols" localSheetId="2" hidden="1">'05.06.2024 (по нормам ЖК)'!#REF!</definedName>
    <definedName name="Z_4F0F9040_9866_4C60_9728_9A0243CD388C_.wvu.Cols" localSheetId="1" hidden="1">'20.05.2025'!#REF!</definedName>
    <definedName name="Z_4F0F9040_9866_4C60_9728_9A0243CD388C_.wvu.Rows" localSheetId="0" hidden="1">'Расчет НЗ (в ОЗ) на '!#REF!</definedName>
    <definedName name="_xlnm.Print_Titles" localSheetId="2">'05.06.2024 (по нормам ЖК)'!$5:$7</definedName>
    <definedName name="_xlnm.Print_Titles" localSheetId="1">'20.05.2025'!$5:$7</definedName>
    <definedName name="_xlnm.Print_Titles" localSheetId="0">'Расчет НЗ (в ОЗ) на '!$7:$7</definedName>
    <definedName name="_xlnm.Print_Area" localSheetId="2">'05.06.2024 (по нормам ЖК)'!$A$1:$S$115</definedName>
    <definedName name="_xlnm.Print_Area" localSheetId="1">'20.05.2025'!$A$1:$S$115</definedName>
    <definedName name="_xlnm.Print_Area" localSheetId="0">'Расчет НЗ (в ОЗ) на '!$A$1:$E$87</definedName>
  </definedNames>
  <calcPr calcId="162913" fullPrecision="0"/>
  <customWorkbookViews>
    <customWorkbookView name="User - Личное представление" guid="{4F0F9040-9866-4C60-9728-9A0243CD388C}" mergeInterval="0" personalView="1" maximized="1" xWindow="-8" yWindow="-8" windowWidth="1936" windowHeight="1176" activeSheetId="1"/>
  </customWorkbookViews>
</workbook>
</file>

<file path=xl/calcChain.xml><?xml version="1.0" encoding="utf-8"?>
<calcChain xmlns="http://schemas.openxmlformats.org/spreadsheetml/2006/main">
  <c r="E92" i="15" l="1"/>
  <c r="H66" i="15" l="1"/>
  <c r="N66" i="15" s="1"/>
  <c r="I66" i="15" l="1"/>
  <c r="O66" i="15" l="1"/>
  <c r="J66" i="15"/>
  <c r="P66" i="15" s="1"/>
  <c r="E61" i="15"/>
  <c r="H31" i="15" l="1"/>
  <c r="H76" i="15" l="1"/>
  <c r="N76" i="15" s="1"/>
  <c r="Q76" i="15" s="1"/>
  <c r="I76" i="15" l="1"/>
  <c r="J76" i="15" l="1"/>
  <c r="P76" i="15" s="1"/>
  <c r="S76" i="15" s="1"/>
  <c r="O76" i="15"/>
  <c r="R76" i="15" s="1"/>
  <c r="H32" i="15"/>
  <c r="E94" i="15" l="1"/>
  <c r="E15" i="15"/>
  <c r="E75" i="15" l="1"/>
  <c r="N21" i="15"/>
  <c r="E78" i="16" l="1"/>
  <c r="D78" i="16"/>
  <c r="E77" i="16"/>
  <c r="D77" i="16"/>
  <c r="E76" i="16"/>
  <c r="D76" i="16"/>
  <c r="D75" i="16" l="1"/>
  <c r="E75" i="16"/>
  <c r="H90" i="15" l="1"/>
  <c r="O56" i="15" l="1"/>
  <c r="R56" i="15" s="1"/>
  <c r="D33" i="16" s="1"/>
  <c r="P56" i="15"/>
  <c r="S56" i="15" s="1"/>
  <c r="E33" i="16" s="1"/>
  <c r="H57" i="15" l="1"/>
  <c r="H56" i="15"/>
  <c r="N56" i="15" s="1"/>
  <c r="Q56" i="15" s="1"/>
  <c r="C33" i="16" s="1"/>
  <c r="S97" i="15" l="1"/>
  <c r="E83" i="16" s="1"/>
  <c r="R97" i="15"/>
  <c r="D83" i="16" s="1"/>
  <c r="N88" i="18" l="1"/>
  <c r="Q88" i="18" s="1"/>
  <c r="N67" i="15"/>
  <c r="S68" i="15" l="1"/>
  <c r="E60" i="16" s="1"/>
  <c r="R68" i="15"/>
  <c r="D60" i="16" s="1"/>
  <c r="Q67" i="15"/>
  <c r="R66" i="15"/>
  <c r="Q66" i="15"/>
  <c r="P36" i="15"/>
  <c r="S36" i="15" s="1"/>
  <c r="O36" i="15"/>
  <c r="R36" i="15" s="1"/>
  <c r="N36" i="15"/>
  <c r="Q36" i="15" s="1"/>
  <c r="P32" i="15"/>
  <c r="S32" i="15" s="1"/>
  <c r="O32" i="15"/>
  <c r="R32" i="15" s="1"/>
  <c r="N32" i="15"/>
  <c r="Q32" i="15" s="1"/>
  <c r="D26" i="16" l="1"/>
  <c r="E26" i="16"/>
  <c r="D61" i="16"/>
  <c r="H107" i="18" l="1"/>
  <c r="N107" i="18" s="1"/>
  <c r="Q107" i="18" s="1"/>
  <c r="H106" i="18"/>
  <c r="N106" i="18" s="1"/>
  <c r="Q106" i="18" s="1"/>
  <c r="H105" i="18"/>
  <c r="I105" i="18" s="1"/>
  <c r="H104" i="18"/>
  <c r="I104" i="18" s="1"/>
  <c r="H103" i="18"/>
  <c r="N103" i="18" s="1"/>
  <c r="E102" i="18"/>
  <c r="H101" i="18"/>
  <c r="I101" i="18" s="1"/>
  <c r="G101" i="18"/>
  <c r="G100" i="18"/>
  <c r="H100" i="18" s="1"/>
  <c r="P99" i="18"/>
  <c r="S99" i="18" s="1"/>
  <c r="O99" i="18"/>
  <c r="R99" i="18" s="1"/>
  <c r="N99" i="18"/>
  <c r="Q99" i="18" s="1"/>
  <c r="N98" i="18"/>
  <c r="Q98" i="18" s="1"/>
  <c r="I98" i="18"/>
  <c r="O98" i="18" s="1"/>
  <c r="R98" i="18" s="1"/>
  <c r="H98" i="18"/>
  <c r="S97" i="18"/>
  <c r="R97" i="18"/>
  <c r="H97" i="18"/>
  <c r="N97" i="18" s="1"/>
  <c r="Q97" i="18" s="1"/>
  <c r="H96" i="18"/>
  <c r="I96" i="18" s="1"/>
  <c r="P95" i="18"/>
  <c r="S95" i="18" s="1"/>
  <c r="O95" i="18"/>
  <c r="R95" i="18" s="1"/>
  <c r="N95" i="18"/>
  <c r="Q95" i="18" s="1"/>
  <c r="H94" i="18"/>
  <c r="I94" i="18" s="1"/>
  <c r="J94" i="18" s="1"/>
  <c r="E94" i="18"/>
  <c r="G92" i="18"/>
  <c r="H92" i="18" s="1"/>
  <c r="E92" i="18"/>
  <c r="H91" i="18"/>
  <c r="N91" i="18" s="1"/>
  <c r="Q91" i="18" s="1"/>
  <c r="H90" i="18"/>
  <c r="N90" i="18" s="1"/>
  <c r="E88" i="18"/>
  <c r="H87" i="18"/>
  <c r="I87" i="18" s="1"/>
  <c r="E87" i="18"/>
  <c r="E86" i="18"/>
  <c r="H84" i="18"/>
  <c r="H83" i="18"/>
  <c r="N83" i="18" s="1"/>
  <c r="Q83" i="18" s="1"/>
  <c r="H82" i="18"/>
  <c r="N82" i="18" s="1"/>
  <c r="N80" i="18"/>
  <c r="Q80" i="18" s="1"/>
  <c r="N79" i="18"/>
  <c r="Q79" i="18" s="1"/>
  <c r="H78" i="18"/>
  <c r="I78" i="18" s="1"/>
  <c r="G77" i="18"/>
  <c r="H77" i="18" s="1"/>
  <c r="N77" i="18" s="1"/>
  <c r="G76" i="18"/>
  <c r="E76" i="18"/>
  <c r="E75" i="18"/>
  <c r="I73" i="18"/>
  <c r="O73" i="18" s="1"/>
  <c r="R73" i="18" s="1"/>
  <c r="H73" i="18"/>
  <c r="N73" i="18" s="1"/>
  <c r="Q73" i="18" s="1"/>
  <c r="G72" i="18"/>
  <c r="H72" i="18" s="1"/>
  <c r="N72" i="18" s="1"/>
  <c r="Q72" i="18" s="1"/>
  <c r="G71" i="18"/>
  <c r="H71" i="18" s="1"/>
  <c r="H69" i="18"/>
  <c r="N69" i="18" s="1"/>
  <c r="Q69" i="18" s="1"/>
  <c r="N68" i="18"/>
  <c r="Q68" i="18" s="1"/>
  <c r="I68" i="18"/>
  <c r="O68" i="18" s="1"/>
  <c r="R68" i="18" s="1"/>
  <c r="H68" i="18"/>
  <c r="S67" i="18"/>
  <c r="R67" i="18"/>
  <c r="H67" i="18"/>
  <c r="N67" i="18" s="1"/>
  <c r="Q67" i="18" s="1"/>
  <c r="P66" i="18"/>
  <c r="S66" i="18" s="1"/>
  <c r="O66" i="18"/>
  <c r="R66" i="18" s="1"/>
  <c r="N66" i="18"/>
  <c r="Q66" i="18" s="1"/>
  <c r="P65" i="18"/>
  <c r="S65" i="18" s="1"/>
  <c r="O65" i="18"/>
  <c r="R65" i="18" s="1"/>
  <c r="N65" i="18"/>
  <c r="Q65" i="18" s="1"/>
  <c r="H64" i="18"/>
  <c r="N64" i="18" s="1"/>
  <c r="Q64" i="18" s="1"/>
  <c r="H63" i="18"/>
  <c r="H62" i="18"/>
  <c r="I62" i="18" s="1"/>
  <c r="J62" i="18" s="1"/>
  <c r="E62" i="18"/>
  <c r="E60" i="18" s="1"/>
  <c r="P61" i="18"/>
  <c r="J61" i="18"/>
  <c r="H61" i="18"/>
  <c r="N61" i="18" s="1"/>
  <c r="G60" i="18"/>
  <c r="H60" i="18" s="1"/>
  <c r="I60" i="18" s="1"/>
  <c r="E59" i="18"/>
  <c r="H58" i="18"/>
  <c r="I58" i="18" s="1"/>
  <c r="G56" i="18"/>
  <c r="H56" i="18" s="1"/>
  <c r="E56" i="18"/>
  <c r="E55" i="18"/>
  <c r="H54" i="18"/>
  <c r="I53" i="18"/>
  <c r="H53" i="18"/>
  <c r="N53" i="18" s="1"/>
  <c r="Q53" i="18" s="1"/>
  <c r="H52" i="18"/>
  <c r="I52" i="18" s="1"/>
  <c r="O52" i="18" s="1"/>
  <c r="R52" i="18" s="1"/>
  <c r="H51" i="18"/>
  <c r="I51" i="18" s="1"/>
  <c r="J51" i="18" s="1"/>
  <c r="E51" i="18"/>
  <c r="N51" i="18" s="1"/>
  <c r="Q51" i="18" s="1"/>
  <c r="H50" i="18"/>
  <c r="N50" i="18" s="1"/>
  <c r="Q50" i="18" s="1"/>
  <c r="H49" i="18"/>
  <c r="I49" i="18" s="1"/>
  <c r="O49" i="18" s="1"/>
  <c r="R49" i="18" s="1"/>
  <c r="H48" i="18"/>
  <c r="I48" i="18" s="1"/>
  <c r="H47" i="18"/>
  <c r="N47" i="18" s="1"/>
  <c r="Q47" i="18" s="1"/>
  <c r="H46" i="18"/>
  <c r="I46" i="18" s="1"/>
  <c r="O46" i="18" s="1"/>
  <c r="R46" i="18" s="1"/>
  <c r="H45" i="18"/>
  <c r="I45" i="18" s="1"/>
  <c r="H44" i="18"/>
  <c r="H43" i="18"/>
  <c r="N43" i="18" s="1"/>
  <c r="Q43" i="18" s="1"/>
  <c r="N42" i="18"/>
  <c r="Q42" i="18" s="1"/>
  <c r="H42" i="18"/>
  <c r="I42" i="18" s="1"/>
  <c r="O42" i="18" s="1"/>
  <c r="R42" i="18" s="1"/>
  <c r="N41" i="18"/>
  <c r="Q41" i="18" s="1"/>
  <c r="H41" i="18"/>
  <c r="I41" i="18" s="1"/>
  <c r="H40" i="18"/>
  <c r="H39" i="18"/>
  <c r="N39" i="18" s="1"/>
  <c r="Q39" i="18" s="1"/>
  <c r="G38" i="18"/>
  <c r="H38" i="18" s="1"/>
  <c r="G37" i="18"/>
  <c r="H37" i="18" s="1"/>
  <c r="N35" i="18"/>
  <c r="Q35" i="18" s="1"/>
  <c r="H35" i="18"/>
  <c r="I35" i="18" s="1"/>
  <c r="O35" i="18" s="1"/>
  <c r="E33" i="18"/>
  <c r="O33" i="18" s="1"/>
  <c r="R33" i="18" s="1"/>
  <c r="P32" i="18"/>
  <c r="S32" i="18" s="1"/>
  <c r="O32" i="18"/>
  <c r="R32" i="18" s="1"/>
  <c r="N32" i="18"/>
  <c r="Q32" i="18" s="1"/>
  <c r="N31" i="18"/>
  <c r="Q31" i="18" s="1"/>
  <c r="H31" i="18"/>
  <c r="I31" i="18" s="1"/>
  <c r="O31" i="18" s="1"/>
  <c r="R31" i="18" s="1"/>
  <c r="N30" i="18"/>
  <c r="H30" i="18"/>
  <c r="I30" i="18" s="1"/>
  <c r="H29" i="18"/>
  <c r="H28" i="18"/>
  <c r="N28" i="18" s="1"/>
  <c r="Q28" i="18" s="1"/>
  <c r="G27" i="18"/>
  <c r="H27" i="18" s="1"/>
  <c r="I27" i="18" s="1"/>
  <c r="J27" i="18" s="1"/>
  <c r="E27" i="18"/>
  <c r="I26" i="18"/>
  <c r="H26" i="18"/>
  <c r="N26" i="18" s="1"/>
  <c r="Q26" i="18" s="1"/>
  <c r="N25" i="18"/>
  <c r="Q25" i="18" s="1"/>
  <c r="H25" i="18"/>
  <c r="I25" i="18" s="1"/>
  <c r="O25" i="18" s="1"/>
  <c r="R25" i="18" s="1"/>
  <c r="H24" i="18"/>
  <c r="I24" i="18" s="1"/>
  <c r="J22" i="18"/>
  <c r="P22" i="18" s="1"/>
  <c r="S22" i="18" s="1"/>
  <c r="H22" i="18"/>
  <c r="I22" i="18" s="1"/>
  <c r="O22" i="18" s="1"/>
  <c r="R22" i="18" s="1"/>
  <c r="N21" i="18"/>
  <c r="Q21" i="18" s="1"/>
  <c r="H21" i="18"/>
  <c r="I21" i="18" s="1"/>
  <c r="H20" i="18"/>
  <c r="E15" i="18"/>
  <c r="N12" i="18"/>
  <c r="H10" i="18"/>
  <c r="I10" i="18" s="1"/>
  <c r="Q77" i="18" l="1"/>
  <c r="N71" i="18"/>
  <c r="Q71" i="18" s="1"/>
  <c r="I71" i="18"/>
  <c r="O71" i="18" s="1"/>
  <c r="R71" i="18" s="1"/>
  <c r="N22" i="18"/>
  <c r="Q22" i="18" s="1"/>
  <c r="I47" i="18"/>
  <c r="I83" i="18"/>
  <c r="O94" i="18"/>
  <c r="J98" i="18"/>
  <c r="P98" i="18" s="1"/>
  <c r="S98" i="18" s="1"/>
  <c r="I103" i="18"/>
  <c r="J103" i="18" s="1"/>
  <c r="P103" i="18" s="1"/>
  <c r="S103" i="18" s="1"/>
  <c r="I43" i="18"/>
  <c r="O62" i="18"/>
  <c r="R62" i="18" s="1"/>
  <c r="I69" i="18"/>
  <c r="N24" i="18"/>
  <c r="Q24" i="18" s="1"/>
  <c r="I28" i="18"/>
  <c r="I39" i="18"/>
  <c r="J52" i="18"/>
  <c r="P52" i="18" s="1"/>
  <c r="S52" i="18" s="1"/>
  <c r="N58" i="18"/>
  <c r="G86" i="18"/>
  <c r="H86" i="18" s="1"/>
  <c r="I86" i="18" s="1"/>
  <c r="J86" i="18" s="1"/>
  <c r="P86" i="18" s="1"/>
  <c r="S86" i="18" s="1"/>
  <c r="N105" i="18"/>
  <c r="Q105" i="18" s="1"/>
  <c r="N10" i="18"/>
  <c r="N9" i="18" s="1"/>
  <c r="N52" i="18"/>
  <c r="Q52" i="18" s="1"/>
  <c r="N87" i="18"/>
  <c r="Q87" i="18" s="1"/>
  <c r="O87" i="18"/>
  <c r="R87" i="18" s="1"/>
  <c r="J25" i="18"/>
  <c r="P25" i="18" s="1"/>
  <c r="S25" i="18" s="1"/>
  <c r="N49" i="18"/>
  <c r="Q49" i="18" s="1"/>
  <c r="I64" i="18"/>
  <c r="I67" i="18"/>
  <c r="J67" i="18" s="1"/>
  <c r="I106" i="18"/>
  <c r="N78" i="18"/>
  <c r="Q78" i="18" s="1"/>
  <c r="P33" i="18"/>
  <c r="S33" i="18" s="1"/>
  <c r="N45" i="18"/>
  <c r="Q45" i="18" s="1"/>
  <c r="S61" i="18"/>
  <c r="I50" i="18"/>
  <c r="I61" i="18"/>
  <c r="O61" i="18" s="1"/>
  <c r="N46" i="18"/>
  <c r="Q46" i="18" s="1"/>
  <c r="J31" i="18"/>
  <c r="P31" i="18" s="1"/>
  <c r="S31" i="18" s="1"/>
  <c r="J42" i="18"/>
  <c r="P42" i="18" s="1"/>
  <c r="S42" i="18" s="1"/>
  <c r="Q61" i="18"/>
  <c r="J68" i="18"/>
  <c r="P68" i="18" s="1"/>
  <c r="S68" i="18" s="1"/>
  <c r="J73" i="18"/>
  <c r="P73" i="18" s="1"/>
  <c r="S73" i="18" s="1"/>
  <c r="I107" i="18"/>
  <c r="J107" i="18" s="1"/>
  <c r="P107" i="18" s="1"/>
  <c r="S107" i="18" s="1"/>
  <c r="N48" i="18"/>
  <c r="Q48" i="18" s="1"/>
  <c r="N15" i="18"/>
  <c r="N14" i="18" s="1"/>
  <c r="Q14" i="18" s="1"/>
  <c r="P15" i="18"/>
  <c r="P14" i="18" s="1"/>
  <c r="S14" i="18" s="1"/>
  <c r="O15" i="18"/>
  <c r="O14" i="18" s="1"/>
  <c r="R14" i="18" s="1"/>
  <c r="O24" i="18"/>
  <c r="R24" i="18" s="1"/>
  <c r="J24" i="18"/>
  <c r="P24" i="18" s="1"/>
  <c r="S24" i="18" s="1"/>
  <c r="J26" i="18"/>
  <c r="P26" i="18" s="1"/>
  <c r="S26" i="18" s="1"/>
  <c r="O26" i="18"/>
  <c r="R26" i="18" s="1"/>
  <c r="J10" i="18"/>
  <c r="P10" i="18" s="1"/>
  <c r="O10" i="18"/>
  <c r="N11" i="18"/>
  <c r="Q12" i="18"/>
  <c r="O12" i="18"/>
  <c r="J28" i="18"/>
  <c r="P28" i="18" s="1"/>
  <c r="O28" i="18"/>
  <c r="N29" i="18"/>
  <c r="I29" i="18"/>
  <c r="Q30" i="18"/>
  <c r="J35" i="18"/>
  <c r="P35" i="18" s="1"/>
  <c r="I37" i="18"/>
  <c r="N37" i="18"/>
  <c r="I63" i="18"/>
  <c r="N63" i="18"/>
  <c r="Q63" i="18" s="1"/>
  <c r="O45" i="18"/>
  <c r="R45" i="18" s="1"/>
  <c r="J45" i="18"/>
  <c r="P45" i="18" s="1"/>
  <c r="S45" i="18" s="1"/>
  <c r="J46" i="18"/>
  <c r="P46" i="18" s="1"/>
  <c r="S46" i="18" s="1"/>
  <c r="J47" i="18"/>
  <c r="P47" i="18" s="1"/>
  <c r="S47" i="18" s="1"/>
  <c r="O47" i="18"/>
  <c r="R47" i="18" s="1"/>
  <c r="O48" i="18"/>
  <c r="R48" i="18" s="1"/>
  <c r="J48" i="18"/>
  <c r="P48" i="18" s="1"/>
  <c r="S48" i="18" s="1"/>
  <c r="J49" i="18"/>
  <c r="P49" i="18" s="1"/>
  <c r="S49" i="18" s="1"/>
  <c r="J50" i="18"/>
  <c r="P50" i="18" s="1"/>
  <c r="S50" i="18" s="1"/>
  <c r="O50" i="18"/>
  <c r="R50" i="18" s="1"/>
  <c r="P51" i="18"/>
  <c r="S51" i="18" s="1"/>
  <c r="O51" i="18"/>
  <c r="R51" i="18" s="1"/>
  <c r="N56" i="18"/>
  <c r="Q56" i="18" s="1"/>
  <c r="I56" i="18"/>
  <c r="J56" i="18" s="1"/>
  <c r="P56" i="18" s="1"/>
  <c r="S56" i="18" s="1"/>
  <c r="J60" i="18"/>
  <c r="P62" i="18"/>
  <c r="S62" i="18" s="1"/>
  <c r="N62" i="18"/>
  <c r="Q62" i="18" s="1"/>
  <c r="I72" i="18"/>
  <c r="O72" i="18" s="1"/>
  <c r="R72" i="18" s="1"/>
  <c r="O21" i="18"/>
  <c r="R21" i="18" s="1"/>
  <c r="J21" i="18"/>
  <c r="P21" i="18" s="1"/>
  <c r="S21" i="18" s="1"/>
  <c r="O41" i="18"/>
  <c r="R41" i="18" s="1"/>
  <c r="J41" i="18"/>
  <c r="P41" i="18" s="1"/>
  <c r="S41" i="18" s="1"/>
  <c r="J43" i="18"/>
  <c r="P43" i="18" s="1"/>
  <c r="S43" i="18" s="1"/>
  <c r="O43" i="18"/>
  <c r="R43" i="18" s="1"/>
  <c r="I44" i="18"/>
  <c r="N44" i="18"/>
  <c r="Q44" i="18" s="1"/>
  <c r="J53" i="18"/>
  <c r="P53" i="18" s="1"/>
  <c r="S53" i="18" s="1"/>
  <c r="O53" i="18"/>
  <c r="R53" i="18" s="1"/>
  <c r="I54" i="18"/>
  <c r="N54" i="18"/>
  <c r="Q54" i="18" s="1"/>
  <c r="O58" i="18"/>
  <c r="J58" i="18"/>
  <c r="P58" i="18" s="1"/>
  <c r="I20" i="18"/>
  <c r="N20" i="18"/>
  <c r="J30" i="18"/>
  <c r="P30" i="18" s="1"/>
  <c r="O30" i="18"/>
  <c r="R35" i="18"/>
  <c r="N38" i="18"/>
  <c r="Q38" i="18" s="1"/>
  <c r="I38" i="18"/>
  <c r="J39" i="18"/>
  <c r="P39" i="18" s="1"/>
  <c r="S39" i="18" s="1"/>
  <c r="O39" i="18"/>
  <c r="R39" i="18" s="1"/>
  <c r="I40" i="18"/>
  <c r="N40" i="18"/>
  <c r="Q40" i="18" s="1"/>
  <c r="Q58" i="18"/>
  <c r="O64" i="18"/>
  <c r="R64" i="18" s="1"/>
  <c r="J64" i="18"/>
  <c r="P64" i="18" s="1"/>
  <c r="S64" i="18" s="1"/>
  <c r="N70" i="18"/>
  <c r="O75" i="18"/>
  <c r="N75" i="18"/>
  <c r="Q90" i="18"/>
  <c r="N33" i="18"/>
  <c r="Q33" i="18" s="1"/>
  <c r="G55" i="18"/>
  <c r="H55" i="18" s="1"/>
  <c r="G59" i="18"/>
  <c r="H59" i="18" s="1"/>
  <c r="I59" i="18" s="1"/>
  <c r="I77" i="18"/>
  <c r="J83" i="18"/>
  <c r="P83" i="18" s="1"/>
  <c r="O83" i="18"/>
  <c r="J87" i="18"/>
  <c r="P87" i="18" s="1"/>
  <c r="S87" i="18" s="1"/>
  <c r="N92" i="18"/>
  <c r="Q92" i="18" s="1"/>
  <c r="I92" i="18"/>
  <c r="N100" i="18"/>
  <c r="Q100" i="18" s="1"/>
  <c r="I100" i="18"/>
  <c r="Q103" i="18"/>
  <c r="R94" i="18"/>
  <c r="P75" i="18"/>
  <c r="Q82" i="18"/>
  <c r="I84" i="18"/>
  <c r="N84" i="18"/>
  <c r="Q84" i="18" s="1"/>
  <c r="O101" i="18"/>
  <c r="R101" i="18" s="1"/>
  <c r="J101" i="18"/>
  <c r="P101" i="18" s="1"/>
  <c r="S101" i="18" s="1"/>
  <c r="O104" i="18"/>
  <c r="R104" i="18" s="1"/>
  <c r="J104" i="18"/>
  <c r="P104" i="18" s="1"/>
  <c r="S104" i="18" s="1"/>
  <c r="J71" i="18"/>
  <c r="P71" i="18" s="1"/>
  <c r="S71" i="18" s="1"/>
  <c r="O78" i="18"/>
  <c r="R78" i="18" s="1"/>
  <c r="J78" i="18"/>
  <c r="I76" i="18"/>
  <c r="O96" i="18"/>
  <c r="R96" i="18" s="1"/>
  <c r="J96" i="18"/>
  <c r="P96" i="18" s="1"/>
  <c r="S96" i="18" s="1"/>
  <c r="O105" i="18"/>
  <c r="R105" i="18" s="1"/>
  <c r="J105" i="18"/>
  <c r="P105" i="18" s="1"/>
  <c r="S105" i="18" s="1"/>
  <c r="H76" i="18"/>
  <c r="P94" i="18"/>
  <c r="N96" i="18"/>
  <c r="Q96" i="18" s="1"/>
  <c r="N101" i="18"/>
  <c r="Q101" i="18" s="1"/>
  <c r="N104" i="18"/>
  <c r="Q104" i="18" s="1"/>
  <c r="N94" i="18"/>
  <c r="Q10" i="18" l="1"/>
  <c r="Q9" i="18" s="1"/>
  <c r="N81" i="18"/>
  <c r="O106" i="18"/>
  <c r="R106" i="18" s="1"/>
  <c r="J106" i="18"/>
  <c r="P106" i="18" s="1"/>
  <c r="S106" i="18" s="1"/>
  <c r="Q81" i="18"/>
  <c r="O103" i="18"/>
  <c r="R61" i="18"/>
  <c r="O107" i="18"/>
  <c r="R107" i="18" s="1"/>
  <c r="O86" i="18"/>
  <c r="R86" i="18" s="1"/>
  <c r="N86" i="18"/>
  <c r="Q86" i="18" s="1"/>
  <c r="N76" i="18"/>
  <c r="N60" i="18"/>
  <c r="Q60" i="18" s="1"/>
  <c r="O69" i="18"/>
  <c r="R69" i="18" s="1"/>
  <c r="J69" i="18"/>
  <c r="P69" i="18" s="1"/>
  <c r="S69" i="18" s="1"/>
  <c r="Q76" i="18"/>
  <c r="Q94" i="18"/>
  <c r="R30" i="18"/>
  <c r="S58" i="18"/>
  <c r="J72" i="18"/>
  <c r="P72" i="18" s="1"/>
  <c r="S72" i="18" s="1"/>
  <c r="J63" i="18"/>
  <c r="P63" i="18" s="1"/>
  <c r="S63" i="18" s="1"/>
  <c r="O63" i="18"/>
  <c r="R63" i="18" s="1"/>
  <c r="J37" i="18"/>
  <c r="P37" i="18" s="1"/>
  <c r="S37" i="18" s="1"/>
  <c r="O37" i="18"/>
  <c r="J29" i="18"/>
  <c r="P29" i="18" s="1"/>
  <c r="S29" i="18" s="1"/>
  <c r="O29" i="18"/>
  <c r="R29" i="18" s="1"/>
  <c r="O11" i="18"/>
  <c r="P12" i="18"/>
  <c r="R12" i="18"/>
  <c r="R11" i="18" s="1"/>
  <c r="S10" i="18"/>
  <c r="S9" i="18" s="1"/>
  <c r="P9" i="18"/>
  <c r="P78" i="18"/>
  <c r="S78" i="18" s="1"/>
  <c r="S75" i="18"/>
  <c r="J77" i="18"/>
  <c r="P77" i="18" s="1"/>
  <c r="O77" i="18"/>
  <c r="N89" i="18"/>
  <c r="Q70" i="18"/>
  <c r="J40" i="18"/>
  <c r="P40" i="18" s="1"/>
  <c r="S40" i="18" s="1"/>
  <c r="O40" i="18"/>
  <c r="R40" i="18" s="1"/>
  <c r="S30" i="18"/>
  <c r="R58" i="18"/>
  <c r="N59" i="18"/>
  <c r="N8" i="18"/>
  <c r="S35" i="18"/>
  <c r="N27" i="18"/>
  <c r="Q29" i="18"/>
  <c r="Q11" i="18"/>
  <c r="J84" i="18"/>
  <c r="P84" i="18" s="1"/>
  <c r="S84" i="18" s="1"/>
  <c r="O84" i="18"/>
  <c r="R84" i="18" s="1"/>
  <c r="P102" i="18"/>
  <c r="N102" i="18"/>
  <c r="O92" i="18"/>
  <c r="J92" i="18"/>
  <c r="P92" i="18" s="1"/>
  <c r="J59" i="18"/>
  <c r="P59" i="18" s="1"/>
  <c r="S59" i="18" s="1"/>
  <c r="O59" i="18"/>
  <c r="R59" i="18" s="1"/>
  <c r="Q89" i="18"/>
  <c r="Q20" i="18"/>
  <c r="Q19" i="18" s="1"/>
  <c r="N19" i="18"/>
  <c r="Q8" i="18"/>
  <c r="O56" i="18"/>
  <c r="R56" i="18" s="1"/>
  <c r="R28" i="18"/>
  <c r="O27" i="18"/>
  <c r="R27" i="18" s="1"/>
  <c r="J100" i="18"/>
  <c r="P100" i="18" s="1"/>
  <c r="S100" i="18" s="1"/>
  <c r="O100" i="18"/>
  <c r="S83" i="18"/>
  <c r="P81" i="18"/>
  <c r="R75" i="18"/>
  <c r="O38" i="18"/>
  <c r="R38" i="18" s="1"/>
  <c r="J38" i="18"/>
  <c r="P38" i="18" s="1"/>
  <c r="S38" i="18" s="1"/>
  <c r="R103" i="18"/>
  <c r="O102" i="18"/>
  <c r="S94" i="18"/>
  <c r="P93" i="18"/>
  <c r="S70" i="18"/>
  <c r="P70" i="18"/>
  <c r="R83" i="18"/>
  <c r="N55" i="18"/>
  <c r="Q55" i="18" s="1"/>
  <c r="I55" i="18"/>
  <c r="N74" i="18"/>
  <c r="Q75" i="18"/>
  <c r="Q74" i="18" s="1"/>
  <c r="J20" i="18"/>
  <c r="P20" i="18" s="1"/>
  <c r="O20" i="18"/>
  <c r="J54" i="18"/>
  <c r="P54" i="18" s="1"/>
  <c r="S54" i="18" s="1"/>
  <c r="O54" i="18"/>
  <c r="R54" i="18" s="1"/>
  <c r="J44" i="18"/>
  <c r="P44" i="18" s="1"/>
  <c r="S44" i="18" s="1"/>
  <c r="O44" i="18"/>
  <c r="R44" i="18" s="1"/>
  <c r="Q37" i="18"/>
  <c r="S28" i="18"/>
  <c r="P27" i="18"/>
  <c r="S27" i="18" s="1"/>
  <c r="R10" i="18"/>
  <c r="R9" i="18" s="1"/>
  <c r="R8" i="18" s="1"/>
  <c r="O9" i="18"/>
  <c r="O8" i="18" s="1"/>
  <c r="P60" i="18" l="1"/>
  <c r="S60" i="18" s="1"/>
  <c r="O60" i="18"/>
  <c r="R60" i="18" s="1"/>
  <c r="O57" i="18"/>
  <c r="N34" i="18"/>
  <c r="Q34" i="18"/>
  <c r="O81" i="18"/>
  <c r="J55" i="18"/>
  <c r="P55" i="18" s="1"/>
  <c r="S55" i="18" s="1"/>
  <c r="O55" i="18"/>
  <c r="R55" i="18" s="1"/>
  <c r="R92" i="18"/>
  <c r="R89" i="18" s="1"/>
  <c r="O89" i="18"/>
  <c r="P34" i="18"/>
  <c r="P57" i="18"/>
  <c r="S81" i="18"/>
  <c r="Q102" i="18"/>
  <c r="H102" i="18"/>
  <c r="S34" i="18"/>
  <c r="R57" i="18"/>
  <c r="P76" i="18"/>
  <c r="P74" i="18" s="1"/>
  <c r="S77" i="18"/>
  <c r="S76" i="18" s="1"/>
  <c r="S74" i="18" s="1"/>
  <c r="J76" i="18"/>
  <c r="S57" i="18"/>
  <c r="R77" i="18"/>
  <c r="R76" i="18" s="1"/>
  <c r="R74" i="18" s="1"/>
  <c r="O76" i="18"/>
  <c r="O74" i="18" s="1"/>
  <c r="R20" i="18"/>
  <c r="R19" i="18" s="1"/>
  <c r="O19" i="18"/>
  <c r="R81" i="18"/>
  <c r="R102" i="18"/>
  <c r="I102" i="18"/>
  <c r="R100" i="18"/>
  <c r="O93" i="18"/>
  <c r="J102" i="18"/>
  <c r="S102" i="18"/>
  <c r="S93" i="18" s="1"/>
  <c r="P23" i="18"/>
  <c r="S12" i="18"/>
  <c r="S11" i="18" s="1"/>
  <c r="S8" i="18" s="1"/>
  <c r="P11" i="18"/>
  <c r="R37" i="18"/>
  <c r="R70" i="18"/>
  <c r="O70" i="18"/>
  <c r="O23" i="18"/>
  <c r="N93" i="18"/>
  <c r="P19" i="18"/>
  <c r="S20" i="18"/>
  <c r="S19" i="18" s="1"/>
  <c r="S92" i="18"/>
  <c r="S89" i="18" s="1"/>
  <c r="P89" i="18"/>
  <c r="Q27" i="18"/>
  <c r="Q23" i="18" s="1"/>
  <c r="N23" i="18"/>
  <c r="Q59" i="18"/>
  <c r="Q57" i="18" s="1"/>
  <c r="N57" i="18"/>
  <c r="S23" i="18"/>
  <c r="P8" i="18"/>
  <c r="R23" i="18"/>
  <c r="Q93" i="18"/>
  <c r="H105" i="15"/>
  <c r="I105" i="15" s="1"/>
  <c r="H104" i="15"/>
  <c r="I104" i="15" s="1"/>
  <c r="H103" i="15"/>
  <c r="N103" i="15" s="1"/>
  <c r="E102" i="15"/>
  <c r="Q103" i="15" l="1"/>
  <c r="R34" i="18"/>
  <c r="O34" i="18"/>
  <c r="R93" i="18"/>
  <c r="N104" i="15"/>
  <c r="Q104" i="15" s="1"/>
  <c r="N105" i="15"/>
  <c r="Q105" i="15" s="1"/>
  <c r="J104" i="15"/>
  <c r="P104" i="15" s="1"/>
  <c r="S104" i="15" s="1"/>
  <c r="O104" i="15"/>
  <c r="R104" i="15" s="1"/>
  <c r="J105" i="15"/>
  <c r="P105" i="15" s="1"/>
  <c r="S105" i="15" s="1"/>
  <c r="O105" i="15"/>
  <c r="R105" i="15" s="1"/>
  <c r="I103" i="15"/>
  <c r="N102" i="15" l="1"/>
  <c r="H102" i="15" s="1"/>
  <c r="Q102" i="15"/>
  <c r="C85" i="16" s="1"/>
  <c r="J103" i="15"/>
  <c r="P103" i="15" s="1"/>
  <c r="O103" i="15"/>
  <c r="R103" i="15" s="1"/>
  <c r="R102" i="15" s="1"/>
  <c r="D85" i="16" l="1"/>
  <c r="S103" i="15"/>
  <c r="S102" i="15" s="1"/>
  <c r="P102" i="15"/>
  <c r="J102" i="15" s="1"/>
  <c r="O102" i="15"/>
  <c r="I102" i="15" s="1"/>
  <c r="H101" i="15"/>
  <c r="E85" i="16" l="1"/>
  <c r="N101" i="15"/>
  <c r="Q101" i="15" s="1"/>
  <c r="I101" i="15"/>
  <c r="N95" i="15"/>
  <c r="Q95" i="15" s="1"/>
  <c r="J101" i="15" l="1"/>
  <c r="P101" i="15" s="1"/>
  <c r="S101" i="15" s="1"/>
  <c r="E84" i="16" s="1"/>
  <c r="O101" i="15"/>
  <c r="R101" i="15" s="1"/>
  <c r="D84" i="16" s="1"/>
  <c r="P99" i="15" l="1"/>
  <c r="S99" i="15" s="1"/>
  <c r="E72" i="16" s="1"/>
  <c r="O99" i="15"/>
  <c r="R99" i="15" s="1"/>
  <c r="D72" i="16" s="1"/>
  <c r="N99" i="15"/>
  <c r="Q99" i="15" s="1"/>
  <c r="C72" i="16" l="1"/>
  <c r="E33" i="15" l="1"/>
  <c r="P33" i="15" l="1"/>
  <c r="S33" i="15" s="1"/>
  <c r="E28" i="16" s="1"/>
  <c r="O33" i="15"/>
  <c r="R33" i="15" s="1"/>
  <c r="D28" i="16" s="1"/>
  <c r="N33" i="15"/>
  <c r="Q33" i="15" s="1"/>
  <c r="C28" i="16" s="1"/>
  <c r="H92" i="15"/>
  <c r="I92" i="15" s="1"/>
  <c r="J92" i="15" s="1"/>
  <c r="H91" i="15"/>
  <c r="N91" i="15" s="1"/>
  <c r="Q91" i="15" s="1"/>
  <c r="C78" i="16" s="1"/>
  <c r="E55" i="15"/>
  <c r="G55" i="15" l="1"/>
  <c r="H55" i="15" s="1"/>
  <c r="I55" i="15" s="1"/>
  <c r="O55" i="15" s="1"/>
  <c r="R55" i="15" s="1"/>
  <c r="D46" i="16" s="1"/>
  <c r="J55" i="15" l="1"/>
  <c r="P55" i="15" s="1"/>
  <c r="S55" i="15" s="1"/>
  <c r="E46" i="16" s="1"/>
  <c r="N55" i="15"/>
  <c r="Q55" i="15" s="1"/>
  <c r="C46" i="16" l="1"/>
  <c r="Q21" i="15"/>
  <c r="H87" i="15" l="1"/>
  <c r="N87" i="15" s="1"/>
  <c r="Q87" i="15" s="1"/>
  <c r="I87" i="15" l="1"/>
  <c r="O87" i="15" s="1"/>
  <c r="R87" i="15" s="1"/>
  <c r="N75" i="15"/>
  <c r="J87" i="15" l="1"/>
  <c r="P87" i="15" s="1"/>
  <c r="S87" i="15" s="1"/>
  <c r="G77" i="15"/>
  <c r="H65" i="15" l="1"/>
  <c r="H64" i="15"/>
  <c r="N64" i="15" s="1"/>
  <c r="N65" i="15" l="1"/>
  <c r="Q65" i="15" s="1"/>
  <c r="I64" i="15"/>
  <c r="Q64" i="15"/>
  <c r="I65" i="15"/>
  <c r="O64" i="15" l="1"/>
  <c r="R64" i="15" s="1"/>
  <c r="J64" i="15"/>
  <c r="O65" i="15"/>
  <c r="R65" i="15" s="1"/>
  <c r="J65" i="15"/>
  <c r="P65" i="15" l="1"/>
  <c r="S65" i="15" s="1"/>
  <c r="P64" i="15"/>
  <c r="S64" i="15" s="1"/>
  <c r="H69" i="15"/>
  <c r="N69" i="15" s="1"/>
  <c r="Q69" i="15" s="1"/>
  <c r="N57" i="15" l="1"/>
  <c r="Q57" i="15" s="1"/>
  <c r="C34" i="16" l="1"/>
  <c r="P57" i="15" l="1"/>
  <c r="S57" i="15" s="1"/>
  <c r="E34" i="16" s="1"/>
  <c r="O57" i="15"/>
  <c r="R57" i="15" s="1"/>
  <c r="D34" i="16" s="1"/>
  <c r="H54" i="15"/>
  <c r="N54" i="15" s="1"/>
  <c r="Q54" i="15" s="1"/>
  <c r="C40" i="16" l="1"/>
  <c r="I54" i="15"/>
  <c r="O54" i="15" s="1"/>
  <c r="R54" i="15" s="1"/>
  <c r="D40" i="16" s="1"/>
  <c r="H53" i="15"/>
  <c r="H52" i="15"/>
  <c r="I52" i="15" l="1"/>
  <c r="O52" i="15" s="1"/>
  <c r="R52" i="15" s="1"/>
  <c r="D54" i="16" s="1"/>
  <c r="N52" i="15"/>
  <c r="Q52" i="15" s="1"/>
  <c r="I53" i="15"/>
  <c r="O53" i="15" s="1"/>
  <c r="R53" i="15" s="1"/>
  <c r="D50" i="16" s="1"/>
  <c r="N53" i="15"/>
  <c r="Q53" i="15" s="1"/>
  <c r="J54" i="15"/>
  <c r="P54" i="15" s="1"/>
  <c r="S54" i="15" s="1"/>
  <c r="E40" i="16" s="1"/>
  <c r="J52" i="15" l="1"/>
  <c r="P52" i="15" s="1"/>
  <c r="S52" i="15" s="1"/>
  <c r="E54" i="16" s="1"/>
  <c r="C54" i="16"/>
  <c r="J53" i="15"/>
  <c r="P53" i="15" s="1"/>
  <c r="S53" i="15" s="1"/>
  <c r="E50" i="16" s="1"/>
  <c r="C50" i="16"/>
  <c r="H45" i="15" l="1"/>
  <c r="N45" i="15" s="1"/>
  <c r="Q45" i="15" s="1"/>
  <c r="C45" i="16" l="1"/>
  <c r="N44" i="15"/>
  <c r="Q44" i="15" s="1"/>
  <c r="I45" i="15"/>
  <c r="O45" i="15" s="1"/>
  <c r="R45" i="15" s="1"/>
  <c r="D45" i="16" s="1"/>
  <c r="C53" i="16" l="1"/>
  <c r="P44" i="15"/>
  <c r="S44" i="15" s="1"/>
  <c r="E53" i="16" s="1"/>
  <c r="O44" i="15"/>
  <c r="R44" i="15" s="1"/>
  <c r="D53" i="16" s="1"/>
  <c r="J45" i="15"/>
  <c r="P45" i="15" s="1"/>
  <c r="S45" i="15" s="1"/>
  <c r="E45" i="16" s="1"/>
  <c r="H38" i="15"/>
  <c r="N38" i="15" s="1"/>
  <c r="Q38" i="15" s="1"/>
  <c r="I38" i="15" l="1"/>
  <c r="O38" i="15" s="1"/>
  <c r="R38" i="15" s="1"/>
  <c r="J38" i="15" l="1"/>
  <c r="P38" i="15" s="1"/>
  <c r="S38" i="15" s="1"/>
  <c r="N12" i="15" l="1"/>
  <c r="Q12" i="15" s="1"/>
  <c r="O15" i="15" l="1"/>
  <c r="N15" i="15"/>
  <c r="N14" i="15" s="1"/>
  <c r="Q14" i="15" s="1"/>
  <c r="P15" i="15"/>
  <c r="O12" i="15"/>
  <c r="R12" i="15" s="1"/>
  <c r="H10" i="15"/>
  <c r="N10" i="15" l="1"/>
  <c r="Q10" i="15" s="1"/>
  <c r="I10" i="15"/>
  <c r="N9" i="15" l="1"/>
  <c r="J10" i="15"/>
  <c r="P10" i="15" s="1"/>
  <c r="O10" i="15"/>
  <c r="P9" i="15" l="1"/>
  <c r="S10" i="15"/>
  <c r="O9" i="15"/>
  <c r="R10" i="15"/>
  <c r="H100" i="15"/>
  <c r="I100" i="15" l="1"/>
  <c r="O100" i="15" s="1"/>
  <c r="R100" i="15" s="1"/>
  <c r="D74" i="16" s="1"/>
  <c r="N100" i="15"/>
  <c r="Q100" i="15" s="1"/>
  <c r="J100" i="15" l="1"/>
  <c r="P100" i="15" s="1"/>
  <c r="C74" i="16"/>
  <c r="H62" i="15"/>
  <c r="N62" i="15" s="1"/>
  <c r="H106" i="15"/>
  <c r="N106" i="15" s="1"/>
  <c r="Q62" i="15" l="1"/>
  <c r="S100" i="15"/>
  <c r="E74" i="16" s="1"/>
  <c r="I62" i="15"/>
  <c r="O62" i="15" s="1"/>
  <c r="Q106" i="15"/>
  <c r="C86" i="16" s="1"/>
  <c r="I106" i="15"/>
  <c r="O106" i="15" s="1"/>
  <c r="R106" i="15" s="1"/>
  <c r="D86" i="16" s="1"/>
  <c r="R62" i="15" l="1"/>
  <c r="J106" i="15"/>
  <c r="P106" i="15" s="1"/>
  <c r="S106" i="15" s="1"/>
  <c r="E86" i="16" s="1"/>
  <c r="H107" i="15" l="1"/>
  <c r="N107" i="15" s="1"/>
  <c r="Q107" i="15" l="1"/>
  <c r="C87" i="16" s="1"/>
  <c r="I107" i="15"/>
  <c r="J107" i="15" s="1"/>
  <c r="P107" i="15" s="1"/>
  <c r="S107" i="15" s="1"/>
  <c r="E87" i="16" s="1"/>
  <c r="O107" i="15" l="1"/>
  <c r="R107" i="15" s="1"/>
  <c r="D87" i="16" s="1"/>
  <c r="H98" i="15"/>
  <c r="C84" i="16" l="1"/>
  <c r="N98" i="15"/>
  <c r="Q98" i="15" s="1"/>
  <c r="I98" i="15"/>
  <c r="O98" i="15" s="1"/>
  <c r="R98" i="15" s="1"/>
  <c r="D69" i="16" s="1"/>
  <c r="P92" i="15"/>
  <c r="S92" i="15" s="1"/>
  <c r="N92" i="15"/>
  <c r="Q92" i="15" s="1"/>
  <c r="C82" i="16" l="1"/>
  <c r="S89" i="15"/>
  <c r="E82" i="16"/>
  <c r="J98" i="15"/>
  <c r="P98" i="15" s="1"/>
  <c r="S98" i="15" s="1"/>
  <c r="E69" i="16" s="1"/>
  <c r="P89" i="15"/>
  <c r="O92" i="15"/>
  <c r="R92" i="15" s="1"/>
  <c r="H86" i="15"/>
  <c r="N86" i="15" s="1"/>
  <c r="Q86" i="15" s="1"/>
  <c r="D82" i="16" l="1"/>
  <c r="R89" i="15"/>
  <c r="O89" i="15"/>
  <c r="I86" i="15"/>
  <c r="O86" i="15" s="1"/>
  <c r="R86" i="15" s="1"/>
  <c r="J86" i="15" l="1"/>
  <c r="P86" i="15" s="1"/>
  <c r="S86" i="15" s="1"/>
  <c r="H77" i="15"/>
  <c r="N77" i="15" s="1"/>
  <c r="Q77" i="15" s="1"/>
  <c r="I77" i="15" l="1"/>
  <c r="O77" i="15" s="1"/>
  <c r="R77" i="15" s="1"/>
  <c r="H78" i="15"/>
  <c r="N78" i="15" l="1"/>
  <c r="Q78" i="15" s="1"/>
  <c r="J77" i="15"/>
  <c r="P77" i="15" s="1"/>
  <c r="S77" i="15" s="1"/>
  <c r="I78" i="15"/>
  <c r="J78" i="15" l="1"/>
  <c r="P78" i="15" s="1"/>
  <c r="S78" i="15" s="1"/>
  <c r="O78" i="15"/>
  <c r="R78" i="15" s="1"/>
  <c r="H72" i="15"/>
  <c r="N72" i="15" s="1"/>
  <c r="Q72" i="15" s="1"/>
  <c r="H73" i="15"/>
  <c r="N73" i="15" s="1"/>
  <c r="Q73" i="15" s="1"/>
  <c r="D67" i="16" l="1"/>
  <c r="E67" i="16"/>
  <c r="I73" i="15"/>
  <c r="O73" i="15" s="1"/>
  <c r="R73" i="15" s="1"/>
  <c r="D64" i="16" s="1"/>
  <c r="I72" i="15"/>
  <c r="J72" i="15" l="1"/>
  <c r="P72" i="15" s="1"/>
  <c r="S72" i="15" s="1"/>
  <c r="O72" i="15"/>
  <c r="R72" i="15" s="1"/>
  <c r="J73" i="15"/>
  <c r="P73" i="15" s="1"/>
  <c r="S73" i="15" s="1"/>
  <c r="E64" i="16" s="1"/>
  <c r="H60" i="15"/>
  <c r="N60" i="15" s="1"/>
  <c r="Q60" i="15" s="1"/>
  <c r="H68" i="15"/>
  <c r="I68" i="15" s="1"/>
  <c r="J68" i="15" s="1"/>
  <c r="H59" i="15"/>
  <c r="N59" i="15" s="1"/>
  <c r="Q59" i="15" l="1"/>
  <c r="I60" i="15"/>
  <c r="N68" i="15"/>
  <c r="Q68" i="15" s="1"/>
  <c r="J60" i="15" l="1"/>
  <c r="P60" i="15" s="1"/>
  <c r="S60" i="15" s="1"/>
  <c r="E59" i="16" s="1"/>
  <c r="O60" i="15"/>
  <c r="R60" i="15" s="1"/>
  <c r="D59" i="16" s="1"/>
  <c r="C60" i="16" l="1"/>
  <c r="H46" i="15"/>
  <c r="H48" i="15"/>
  <c r="N48" i="15" s="1"/>
  <c r="Q48" i="15" s="1"/>
  <c r="I46" i="15" l="1"/>
  <c r="O46" i="15" s="1"/>
  <c r="R46" i="15" s="1"/>
  <c r="D48" i="16" s="1"/>
  <c r="N46" i="15"/>
  <c r="Q46" i="15" s="1"/>
  <c r="C49" i="16"/>
  <c r="I48" i="15"/>
  <c r="J46" i="15" l="1"/>
  <c r="P46" i="15" s="1"/>
  <c r="S46" i="15" s="1"/>
  <c r="E48" i="16" s="1"/>
  <c r="J48" i="15"/>
  <c r="P48" i="15" s="1"/>
  <c r="S48" i="15" s="1"/>
  <c r="E49" i="16" s="1"/>
  <c r="O48" i="15"/>
  <c r="R48" i="15" s="1"/>
  <c r="D49" i="16" s="1"/>
  <c r="C48" i="16"/>
  <c r="H47" i="15"/>
  <c r="N47" i="15" s="1"/>
  <c r="Q47" i="15" s="1"/>
  <c r="C51" i="16" l="1"/>
  <c r="I47" i="15"/>
  <c r="J47" i="15" l="1"/>
  <c r="P47" i="15" s="1"/>
  <c r="S47" i="15" s="1"/>
  <c r="E51" i="16" s="1"/>
  <c r="O47" i="15"/>
  <c r="R47" i="15" s="1"/>
  <c r="D51" i="16" s="1"/>
  <c r="N31" i="15"/>
  <c r="Q31" i="15" s="1"/>
  <c r="C27" i="16" s="1"/>
  <c r="I31" i="15" l="1"/>
  <c r="H51" i="15"/>
  <c r="N51" i="15" s="1"/>
  <c r="Q51" i="15" s="1"/>
  <c r="J31" i="15" l="1"/>
  <c r="P31" i="15" s="1"/>
  <c r="S31" i="15" s="1"/>
  <c r="E27" i="16" s="1"/>
  <c r="O31" i="15"/>
  <c r="R31" i="15" s="1"/>
  <c r="D27" i="16" s="1"/>
  <c r="I51" i="15"/>
  <c r="H50" i="15"/>
  <c r="J51" i="15" l="1"/>
  <c r="P51" i="15" s="1"/>
  <c r="O51" i="15"/>
  <c r="R51" i="15" s="1"/>
  <c r="D52" i="16" s="1"/>
  <c r="D47" i="16" s="1"/>
  <c r="I50" i="15"/>
  <c r="O50" i="15" s="1"/>
  <c r="R50" i="15" s="1"/>
  <c r="D44" i="16" s="1"/>
  <c r="N50" i="15"/>
  <c r="Q50" i="15" s="1"/>
  <c r="C52" i="16"/>
  <c r="C47" i="16" s="1"/>
  <c r="J50" i="15"/>
  <c r="P50" i="15" s="1"/>
  <c r="S50" i="15" s="1"/>
  <c r="E44" i="16" s="1"/>
  <c r="S51" i="15" l="1"/>
  <c r="E52" i="16" s="1"/>
  <c r="E47" i="16" s="1"/>
  <c r="C44" i="16"/>
  <c r="H49" i="15"/>
  <c r="I49" i="15" l="1"/>
  <c r="N49" i="15"/>
  <c r="Q49" i="15" s="1"/>
  <c r="J49" i="15" l="1"/>
  <c r="P49" i="15" s="1"/>
  <c r="S49" i="15" s="1"/>
  <c r="E38" i="16" s="1"/>
  <c r="O49" i="15"/>
  <c r="R49" i="15" s="1"/>
  <c r="D38" i="16" s="1"/>
  <c r="C38" i="16"/>
  <c r="H37" i="15" l="1"/>
  <c r="N37" i="15" s="1"/>
  <c r="Q37" i="15" s="1"/>
  <c r="I37" i="15" l="1"/>
  <c r="N35" i="15"/>
  <c r="Q35" i="15" s="1"/>
  <c r="G27" i="15"/>
  <c r="H27" i="15" s="1"/>
  <c r="I27" i="15" s="1"/>
  <c r="J27" i="15" s="1"/>
  <c r="H24" i="15"/>
  <c r="H25" i="15"/>
  <c r="H28" i="15"/>
  <c r="N28" i="15" s="1"/>
  <c r="Q28" i="15" s="1"/>
  <c r="H29" i="15"/>
  <c r="N29" i="15" s="1"/>
  <c r="Q29" i="15" s="1"/>
  <c r="H30" i="15"/>
  <c r="N30" i="15" s="1"/>
  <c r="Q30" i="15" s="1"/>
  <c r="H26" i="15"/>
  <c r="Q27" i="15" l="1"/>
  <c r="J37" i="15"/>
  <c r="P37" i="15" s="1"/>
  <c r="S37" i="15" s="1"/>
  <c r="E32" i="16" s="1"/>
  <c r="O37" i="15"/>
  <c r="R37" i="15" s="1"/>
  <c r="D32" i="16" s="1"/>
  <c r="I30" i="15"/>
  <c r="I26" i="15"/>
  <c r="O26" i="15" s="1"/>
  <c r="R26" i="15" s="1"/>
  <c r="D22" i="16" s="1"/>
  <c r="N26" i="15"/>
  <c r="Q26" i="15" s="1"/>
  <c r="I25" i="15"/>
  <c r="N25" i="15"/>
  <c r="Q25" i="15" s="1"/>
  <c r="I24" i="15"/>
  <c r="O24" i="15" s="1"/>
  <c r="N24" i="15"/>
  <c r="I29" i="15"/>
  <c r="O29" i="15" s="1"/>
  <c r="R29" i="15" s="1"/>
  <c r="I28" i="15"/>
  <c r="O28" i="15" s="1"/>
  <c r="R28" i="15" l="1"/>
  <c r="R27" i="15" s="1"/>
  <c r="D24" i="16" s="1"/>
  <c r="Q24" i="15"/>
  <c r="Q23" i="15" s="1"/>
  <c r="R24" i="15"/>
  <c r="J24" i="15"/>
  <c r="P24" i="15" s="1"/>
  <c r="J26" i="15"/>
  <c r="P26" i="15" s="1"/>
  <c r="S26" i="15" s="1"/>
  <c r="E22" i="16" s="1"/>
  <c r="J28" i="15"/>
  <c r="P28" i="15" s="1"/>
  <c r="S28" i="15" s="1"/>
  <c r="J29" i="15"/>
  <c r="P29" i="15" s="1"/>
  <c r="S29" i="15" s="1"/>
  <c r="J25" i="15"/>
  <c r="P25" i="15" s="1"/>
  <c r="S25" i="15" s="1"/>
  <c r="O25" i="15"/>
  <c r="R25" i="15" s="1"/>
  <c r="J30" i="15"/>
  <c r="P30" i="15" s="1"/>
  <c r="S30" i="15" s="1"/>
  <c r="E25" i="16" s="1"/>
  <c r="O30" i="15"/>
  <c r="R30" i="15" s="1"/>
  <c r="D25" i="16" s="1"/>
  <c r="D23" i="16" l="1"/>
  <c r="D21" i="16" s="1"/>
  <c r="R23" i="15"/>
  <c r="S24" i="15"/>
  <c r="S27" i="15"/>
  <c r="E24" i="16" s="1"/>
  <c r="H96" i="15"/>
  <c r="N96" i="15" s="1"/>
  <c r="Q96" i="15" s="1"/>
  <c r="H94" i="15"/>
  <c r="N94" i="15" s="1"/>
  <c r="N90" i="15"/>
  <c r="Q90" i="15" s="1"/>
  <c r="Q89" i="15" s="1"/>
  <c r="H84" i="15"/>
  <c r="N84" i="15" s="1"/>
  <c r="Q84" i="15" s="1"/>
  <c r="H83" i="15"/>
  <c r="I83" i="15" s="1"/>
  <c r="H82" i="15"/>
  <c r="N82" i="15" s="1"/>
  <c r="Q94" i="15" l="1"/>
  <c r="Q82" i="15"/>
  <c r="E23" i="16"/>
  <c r="E21" i="16" s="1"/>
  <c r="S23" i="15"/>
  <c r="C70" i="16"/>
  <c r="J83" i="15"/>
  <c r="P83" i="15" s="1"/>
  <c r="O83" i="15"/>
  <c r="C81" i="16"/>
  <c r="I84" i="15"/>
  <c r="N89" i="15"/>
  <c r="I96" i="15"/>
  <c r="J96" i="15" s="1"/>
  <c r="P96" i="15" s="1"/>
  <c r="S96" i="15" s="1"/>
  <c r="N83" i="15"/>
  <c r="Q83" i="15" s="1"/>
  <c r="I59" i="15"/>
  <c r="Q81" i="15" l="1"/>
  <c r="N81" i="15"/>
  <c r="C76" i="16"/>
  <c r="J59" i="15"/>
  <c r="P59" i="15" s="1"/>
  <c r="S59" i="15" s="1"/>
  <c r="E56" i="16" s="1"/>
  <c r="O59" i="15"/>
  <c r="R59" i="15" s="1"/>
  <c r="D56" i="16" s="1"/>
  <c r="R83" i="15"/>
  <c r="S83" i="15"/>
  <c r="J84" i="15"/>
  <c r="P84" i="15" s="1"/>
  <c r="S84" i="15" s="1"/>
  <c r="E81" i="16" s="1"/>
  <c r="O84" i="15"/>
  <c r="R84" i="15" s="1"/>
  <c r="D81" i="16" s="1"/>
  <c r="O96" i="15"/>
  <c r="R96" i="15" s="1"/>
  <c r="J62" i="15"/>
  <c r="P62" i="15" s="1"/>
  <c r="C80" i="16"/>
  <c r="E80" i="16" l="1"/>
  <c r="E79" i="16" s="1"/>
  <c r="S81" i="15"/>
  <c r="O81" i="15"/>
  <c r="P81" i="15"/>
  <c r="R81" i="15"/>
  <c r="D80" i="16"/>
  <c r="D79" i="16" s="1"/>
  <c r="S62" i="15"/>
  <c r="C77" i="16"/>
  <c r="C75" i="16" s="1"/>
  <c r="H43" i="15"/>
  <c r="C26" i="16"/>
  <c r="I43" i="15" l="1"/>
  <c r="N43" i="15"/>
  <c r="Q43" i="15" s="1"/>
  <c r="J43" i="15" l="1"/>
  <c r="P43" i="15" s="1"/>
  <c r="S43" i="15" s="1"/>
  <c r="E43" i="16" s="1"/>
  <c r="O43" i="15"/>
  <c r="R43" i="15" s="1"/>
  <c r="D43" i="16" s="1"/>
  <c r="N97" i="15"/>
  <c r="Q97" i="15" l="1"/>
  <c r="Q93" i="15" s="1"/>
  <c r="N93" i="15"/>
  <c r="O95" i="15"/>
  <c r="R95" i="15" s="1"/>
  <c r="D71" i="16" l="1"/>
  <c r="P95" i="15"/>
  <c r="S95" i="15" s="1"/>
  <c r="E71" i="16" l="1"/>
  <c r="Q75" i="15"/>
  <c r="Q74" i="15" s="1"/>
  <c r="P75" i="15"/>
  <c r="O75" i="15"/>
  <c r="R75" i="15" s="1"/>
  <c r="D66" i="16" l="1"/>
  <c r="D65" i="16" s="1"/>
  <c r="R74" i="15"/>
  <c r="S75" i="15"/>
  <c r="N74" i="15"/>
  <c r="H71" i="15"/>
  <c r="E66" i="16" l="1"/>
  <c r="E65" i="16" s="1"/>
  <c r="S74" i="15"/>
  <c r="I71" i="15"/>
  <c r="N71" i="15"/>
  <c r="Q71" i="15" s="1"/>
  <c r="O67" i="15"/>
  <c r="R67" i="15" s="1"/>
  <c r="P67" i="15"/>
  <c r="S67" i="15" s="1"/>
  <c r="E57" i="16" s="1"/>
  <c r="D57" i="16" l="1"/>
  <c r="J71" i="15"/>
  <c r="P71" i="15" s="1"/>
  <c r="S71" i="15" s="1"/>
  <c r="O71" i="15"/>
  <c r="R71" i="15" s="1"/>
  <c r="I69" i="15"/>
  <c r="O69" i="15" s="1"/>
  <c r="R69" i="15" s="1"/>
  <c r="D58" i="16" s="1"/>
  <c r="E63" i="16" l="1"/>
  <c r="S70" i="15"/>
  <c r="D63" i="16"/>
  <c r="R70" i="15"/>
  <c r="J69" i="15"/>
  <c r="P69" i="15" s="1"/>
  <c r="S69" i="15" s="1"/>
  <c r="E58" i="16" s="1"/>
  <c r="H41" i="15" l="1"/>
  <c r="N41" i="15" s="1"/>
  <c r="Q41" i="15" s="1"/>
  <c r="H40" i="15"/>
  <c r="N40" i="15" s="1"/>
  <c r="Q40" i="15" s="1"/>
  <c r="H39" i="15"/>
  <c r="N39" i="15" s="1"/>
  <c r="Q39" i="15" s="1"/>
  <c r="C36" i="16" l="1"/>
  <c r="N27" i="15"/>
  <c r="N23" i="15" s="1"/>
  <c r="P27" i="15" l="1"/>
  <c r="P23" i="15" s="1"/>
  <c r="O27" i="15"/>
  <c r="O23" i="15" s="1"/>
  <c r="O21" i="15" l="1"/>
  <c r="R21" i="15" s="1"/>
  <c r="H20" i="15"/>
  <c r="N20" i="15" s="1"/>
  <c r="Q20" i="15" s="1"/>
  <c r="D18" i="16" l="1"/>
  <c r="P21" i="15"/>
  <c r="S21" i="15" s="1"/>
  <c r="E18" i="16" l="1"/>
  <c r="N19" i="15"/>
  <c r="Q19" i="15"/>
  <c r="P14" i="15" l="1"/>
  <c r="S14" i="15" s="1"/>
  <c r="Q11" i="15"/>
  <c r="O14" i="15" l="1"/>
  <c r="R14" i="15" s="1"/>
  <c r="N11" i="15"/>
  <c r="Q9" i="15"/>
  <c r="N8" i="15" l="1"/>
  <c r="R11" i="15"/>
  <c r="P12" i="15"/>
  <c r="S12" i="15" s="1"/>
  <c r="O11" i="15"/>
  <c r="P11" i="15" l="1"/>
  <c r="S11" i="15"/>
  <c r="C69" i="16" l="1"/>
  <c r="C71" i="16"/>
  <c r="C66" i="16"/>
  <c r="C58" i="16" l="1"/>
  <c r="C57" i="16"/>
  <c r="C56" i="16"/>
  <c r="C43" i="16" l="1"/>
  <c r="C32" i="16"/>
  <c r="C25" i="16" l="1"/>
  <c r="C24" i="16"/>
  <c r="C23" i="16"/>
  <c r="C22" i="16" l="1"/>
  <c r="C21" i="16" s="1"/>
  <c r="C18" i="16" l="1"/>
  <c r="C17" i="16"/>
  <c r="E14" i="16"/>
  <c r="D14" i="16"/>
  <c r="C14" i="16"/>
  <c r="E13" i="16" s="1"/>
  <c r="D13" i="16" s="1"/>
  <c r="C13" i="16" s="1"/>
  <c r="E12" i="16" s="1"/>
  <c r="D12" i="16" s="1"/>
  <c r="C12" i="16"/>
  <c r="C16" i="16" l="1"/>
  <c r="C11" i="16"/>
  <c r="D11" i="16"/>
  <c r="E11" i="16"/>
  <c r="I35" i="15" l="1"/>
  <c r="O35" i="15" s="1"/>
  <c r="R35" i="15" s="1"/>
  <c r="D31" i="16" l="1"/>
  <c r="C31" i="16"/>
  <c r="C30" i="16" s="1"/>
  <c r="J35" i="15"/>
  <c r="P35" i="15" s="1"/>
  <c r="S35" i="15" s="1"/>
  <c r="E31" i="16" l="1"/>
  <c r="D30" i="16"/>
  <c r="E30" i="16" l="1"/>
  <c r="I39" i="15"/>
  <c r="I40" i="15"/>
  <c r="O40" i="15" s="1"/>
  <c r="R40" i="15" s="1"/>
  <c r="D37" i="16" s="1"/>
  <c r="C39" i="16"/>
  <c r="I41" i="15"/>
  <c r="J39" i="15" l="1"/>
  <c r="P39" i="15" s="1"/>
  <c r="S39" i="15" s="1"/>
  <c r="O39" i="15"/>
  <c r="R39" i="15" s="1"/>
  <c r="J41" i="15"/>
  <c r="P41" i="15" s="1"/>
  <c r="S41" i="15" s="1"/>
  <c r="E39" i="16" s="1"/>
  <c r="O41" i="15"/>
  <c r="R41" i="15" s="1"/>
  <c r="D39" i="16" s="1"/>
  <c r="J40" i="15"/>
  <c r="P40" i="15" s="1"/>
  <c r="S40" i="15" s="1"/>
  <c r="E37" i="16" s="1"/>
  <c r="C37" i="16"/>
  <c r="C35" i="16" s="1"/>
  <c r="E36" i="16" l="1"/>
  <c r="E35" i="16" s="1"/>
  <c r="D36" i="16"/>
  <c r="C59" i="16"/>
  <c r="D35" i="16" l="1"/>
  <c r="S66" i="15" l="1"/>
  <c r="C61" i="16"/>
  <c r="E61" i="16" l="1"/>
  <c r="C64" i="16"/>
  <c r="O70" i="15" l="1"/>
  <c r="P70" i="15"/>
  <c r="N70" i="15"/>
  <c r="Q70" i="15" l="1"/>
  <c r="C63" i="16"/>
  <c r="N79" i="15"/>
  <c r="N80" i="15"/>
  <c r="Q80" i="15" s="1"/>
  <c r="P74" i="15"/>
  <c r="O74" i="15"/>
  <c r="Q79" i="15" l="1"/>
  <c r="C67" i="16" l="1"/>
  <c r="C65" i="16" s="1"/>
  <c r="I94" i="15" l="1"/>
  <c r="I20" i="15"/>
  <c r="O20" i="15" s="1"/>
  <c r="R20" i="15" s="1"/>
  <c r="R9" i="15"/>
  <c r="C10" i="16"/>
  <c r="D17" i="16" l="1"/>
  <c r="D16" i="16" s="1"/>
  <c r="R19" i="15"/>
  <c r="C9" i="16"/>
  <c r="C8" i="16" s="1"/>
  <c r="O94" i="15"/>
  <c r="S9" i="15"/>
  <c r="J20" i="15"/>
  <c r="P20" i="15" s="1"/>
  <c r="S20" i="15" s="1"/>
  <c r="C83" i="16"/>
  <c r="C79" i="16" s="1"/>
  <c r="O8" i="15"/>
  <c r="O19" i="15"/>
  <c r="Q8" i="15"/>
  <c r="J94" i="15"/>
  <c r="P94" i="15" s="1"/>
  <c r="S94" i="15" l="1"/>
  <c r="S93" i="15" s="1"/>
  <c r="P93" i="15"/>
  <c r="R94" i="15"/>
  <c r="R93" i="15" s="1"/>
  <c r="O93" i="15"/>
  <c r="E17" i="16"/>
  <c r="E16" i="16" s="1"/>
  <c r="S19" i="15"/>
  <c r="D70" i="16"/>
  <c r="E70" i="16"/>
  <c r="P8" i="15"/>
  <c r="P19" i="15"/>
  <c r="S8" i="15"/>
  <c r="E10" i="16"/>
  <c r="R8" i="15"/>
  <c r="D10" i="16"/>
  <c r="E9" i="16" l="1"/>
  <c r="E8" i="16" s="1"/>
  <c r="D9" i="16"/>
  <c r="D8" i="16" s="1"/>
  <c r="E27" i="15"/>
  <c r="H42" i="15"/>
  <c r="N42" i="15" s="1"/>
  <c r="Q42" i="15" s="1"/>
  <c r="Q34" i="15" l="1"/>
  <c r="N34" i="15"/>
  <c r="I42" i="15"/>
  <c r="J42" i="15" l="1"/>
  <c r="P42" i="15" s="1"/>
  <c r="S42" i="15" s="1"/>
  <c r="O42" i="15"/>
  <c r="R42" i="15" s="1"/>
  <c r="C42" i="16"/>
  <c r="C41" i="16" s="1"/>
  <c r="C29" i="16" s="1"/>
  <c r="P34" i="15"/>
  <c r="E42" i="16" l="1"/>
  <c r="E41" i="16" s="1"/>
  <c r="E29" i="16" s="1"/>
  <c r="S34" i="15"/>
  <c r="D42" i="16"/>
  <c r="R34" i="15"/>
  <c r="O34" i="15"/>
  <c r="D41" i="16" l="1"/>
  <c r="D29" i="16" s="1"/>
  <c r="H63" i="15"/>
  <c r="N63" i="15" s="1"/>
  <c r="N61" i="15" s="1"/>
  <c r="G61" i="15" l="1"/>
  <c r="N58" i="15"/>
  <c r="I63" i="15"/>
  <c r="O63" i="15" s="1"/>
  <c r="J63" i="15" l="1"/>
  <c r="P63" i="15" s="1"/>
  <c r="S63" i="15" s="1"/>
  <c r="Q63" i="15"/>
  <c r="R63" i="15"/>
  <c r="O61" i="15"/>
  <c r="H61" i="15" l="1"/>
  <c r="I61" i="15" s="1"/>
  <c r="J61" i="15" s="1"/>
  <c r="P61" i="15"/>
  <c r="S61" i="15" s="1"/>
  <c r="R61" i="15"/>
  <c r="O58" i="15"/>
  <c r="Q61" i="15"/>
  <c r="Q58" i="15" s="1"/>
  <c r="P58" i="15" l="1"/>
  <c r="E62" i="16"/>
  <c r="E55" i="16" s="1"/>
  <c r="S58" i="15"/>
  <c r="D62" i="16"/>
  <c r="D55" i="16" s="1"/>
  <c r="R58" i="15"/>
  <c r="C62" i="16"/>
  <c r="C55" i="16" s="1"/>
  <c r="N85" i="18" l="1"/>
  <c r="N18" i="18" s="1"/>
  <c r="N108" i="18" s="1"/>
  <c r="Q85" i="18"/>
  <c r="Q18" i="18" s="1"/>
  <c r="Q108" i="18" s="1"/>
  <c r="G88" i="18"/>
  <c r="H88" i="18" s="1"/>
  <c r="I88" i="18" s="1"/>
  <c r="O88" i="18" l="1"/>
  <c r="J88" i="18"/>
  <c r="P88" i="18" s="1"/>
  <c r="S88" i="18" l="1"/>
  <c r="S85" i="18" s="1"/>
  <c r="S18" i="18" s="1"/>
  <c r="S108" i="18" s="1"/>
  <c r="P85" i="18"/>
  <c r="P18" i="18" s="1"/>
  <c r="P108" i="18" s="1"/>
  <c r="R88" i="18"/>
  <c r="R85" i="18" s="1"/>
  <c r="R18" i="18" s="1"/>
  <c r="R108" i="18" s="1"/>
  <c r="O85" i="18"/>
  <c r="O18" i="18" s="1"/>
  <c r="O108" i="18" s="1"/>
  <c r="H88" i="15"/>
  <c r="I88" i="15" l="1"/>
  <c r="O88" i="15" s="1"/>
  <c r="R88" i="15" s="1"/>
  <c r="R85" i="15" s="1"/>
  <c r="N88" i="15"/>
  <c r="J88" i="15"/>
  <c r="P88" i="15" l="1"/>
  <c r="S88" i="15" s="1"/>
  <c r="S85" i="15" s="1"/>
  <c r="E73" i="16" s="1"/>
  <c r="E68" i="16" s="1"/>
  <c r="Q88" i="15"/>
  <c r="Q85" i="15" s="1"/>
  <c r="C73" i="16" s="1"/>
  <c r="C68" i="16" s="1"/>
  <c r="N85" i="15"/>
  <c r="D73" i="16"/>
  <c r="D68" i="16" s="1"/>
  <c r="P85" i="15"/>
  <c r="O85" i="15"/>
  <c r="H22" i="15" l="1"/>
  <c r="I22" i="15" s="1"/>
  <c r="J22" i="15" l="1"/>
  <c r="P22" i="15" s="1"/>
  <c r="O22" i="15"/>
  <c r="N22" i="15"/>
  <c r="N18" i="15" s="1"/>
  <c r="N108" i="15" s="1"/>
  <c r="P18" i="15" l="1"/>
  <c r="P108" i="15" s="1"/>
  <c r="S22" i="15"/>
  <c r="O18" i="15"/>
  <c r="O108" i="15" s="1"/>
  <c r="R22" i="15"/>
  <c r="Q22" i="15"/>
  <c r="C20" i="16" l="1"/>
  <c r="C19" i="16" s="1"/>
  <c r="C15" i="16" s="1"/>
  <c r="C88" i="16" s="1"/>
  <c r="Q18" i="15"/>
  <c r="Q108" i="15" s="1"/>
  <c r="S18" i="15"/>
  <c r="S108" i="15" s="1"/>
  <c r="E20" i="16"/>
  <c r="E19" i="16" s="1"/>
  <c r="E15" i="16" s="1"/>
  <c r="E88" i="16" s="1"/>
  <c r="R18" i="15"/>
  <c r="R108" i="15" s="1"/>
  <c r="D20" i="16"/>
  <c r="D19" i="16" s="1"/>
  <c r="D15" i="16" s="1"/>
  <c r="D88" i="16" s="1"/>
</calcChain>
</file>

<file path=xl/comments1.xml><?xml version="1.0" encoding="utf-8"?>
<comments xmlns="http://schemas.openxmlformats.org/spreadsheetml/2006/main">
  <authors>
    <author>Елена Анатольевна</author>
    <author>User</author>
    <author>Сюмкина А.А.</author>
    <author>1</author>
  </authors>
  <commentList>
    <comment ref="I4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Из методических указаний к формированию расходных обязательств</t>
        </r>
      </text>
    </comment>
    <comment ref="J4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Из методических указаний к формированию расходных обязательств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  <charset val="204"/>
          </rPr>
          <t>Сюмкина А.А.:</t>
        </r>
        <r>
          <rPr>
            <sz val="9"/>
            <color indexed="81"/>
            <rFont val="Tahoma"/>
            <family val="2"/>
            <charset val="204"/>
          </rPr>
          <t xml:space="preserve">
Из расчёта НМЦК на 2025 </t>
        </r>
      </text>
    </comment>
    <comment ref="H1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По данным бухгалтерии и Л.В. на на 31.05.2024
</t>
        </r>
      </text>
    </comment>
    <comment ref="D14" authorId="1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Нормативные затраты:
в руб. на 1 работника, срок полезного использования - 5 лет
</t>
        </r>
      </text>
    </comment>
    <comment ref="K14" authorId="1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Согласно распоряжению КЭПиСП 43
-р
</t>
        </r>
      </text>
    </comment>
    <comment ref="E15" authorId="0" shapeId="0">
      <text>
        <r>
          <rPr>
            <sz val="9"/>
            <color indexed="81"/>
            <rFont val="Tahoma"/>
            <family val="2"/>
            <charset val="204"/>
          </rPr>
          <t xml:space="preserve">
207 чел. ИТР по штатному на 2025 год
Норм. срок использ-я 5 лет</t>
        </r>
      </text>
    </comment>
    <comment ref="K15" authorId="1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Норматив цены, согласно распоряжению КЭПиСП 43-р
</t>
        </r>
      </text>
    </comment>
    <comment ref="C16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Диск оптический</t>
        </r>
      </text>
    </comment>
    <comment ref="H21" authorId="0" shapeId="0">
      <text>
        <r>
          <rPr>
            <b/>
            <sz val="9"/>
            <color indexed="81"/>
            <rFont val="Tahoma"/>
            <charset val="1"/>
          </rPr>
          <t>Норматив цены, согласно распоряжению КЭПиСП 43-р</t>
        </r>
      </text>
    </comment>
    <comment ref="G31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60,95 руб. - отпуск 1 куб.м воды;
71,4 руб. - водоотведение 1 куб.м. Водоканал принимает в расчёт только 1/2 от всего объёма. Следовательно при неизменном объёме стоимость водоотведения снижается в 2 раза (30,0 руб.).
60,95 + 71,4/2 = 96,65 руб.</t>
        </r>
      </text>
    </comment>
    <comment ref="H32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Из расчёта ДО к пректу бюджета на 2026</t>
        </r>
      </text>
    </comment>
    <comment ref="E3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1 285,89 кв.м - площадь в аренде
25% - планируемое незаселение в связи с увольнениями</t>
        </r>
      </text>
    </comment>
    <comment ref="G36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Из договора на 2021 г.</t>
        </r>
      </text>
    </comment>
    <comment ref="G38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бюджет 2025</t>
        </r>
      </text>
    </comment>
    <comment ref="G39" authorId="0" shapeId="0">
      <text>
        <r>
          <rPr>
            <b/>
            <sz val="9"/>
            <color indexed="81"/>
            <rFont val="Tahoma"/>
            <charset val="1"/>
          </rPr>
          <t>Елена Анатольевна:</t>
        </r>
        <r>
          <rPr>
            <sz val="9"/>
            <color indexed="81"/>
            <rFont val="Tahoma"/>
            <charset val="1"/>
          </rPr>
          <t xml:space="preserve">
12% от цены поставки, расчет ЖК</t>
        </r>
      </text>
    </comment>
    <comment ref="E40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Из расчёта НМЦК к закупке 1 на 2025 г.</t>
        </r>
      </text>
    </comment>
    <comment ref="C41" authorId="1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ТО проводится: 
    Через 3 года после выпуска.
    Через 5 лет после выпуска.
    Через 7 лет после выпуска.
    Далее - каждый год.</t>
        </r>
      </text>
    </comment>
    <comment ref="G43" authorId="2" shapeId="0">
      <text>
        <r>
          <rPr>
            <b/>
            <sz val="9"/>
            <color indexed="81"/>
            <rFont val="Tahoma"/>
            <charset val="1"/>
          </rPr>
          <t>Сюмкина А.А.:</t>
        </r>
        <r>
          <rPr>
            <sz val="9"/>
            <color indexed="81"/>
            <rFont val="Tahoma"/>
            <charset val="1"/>
          </rPr>
          <t xml:space="preserve">
по бюджету 2025</t>
        </r>
      </text>
    </comment>
    <comment ref="C44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Если только утилизация, то КОСГУ 226,
если вывоз и утилизация, КОСГУ 225.</t>
        </r>
      </text>
    </comment>
    <comment ref="C45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Установка - КИС, обслуживание - РЖА.</t>
        </r>
      </text>
    </comment>
    <comment ref="E46" authorId="2" shapeId="0">
      <text>
        <r>
          <rPr>
            <b/>
            <sz val="9"/>
            <color indexed="81"/>
            <rFont val="Tahoma"/>
            <charset val="1"/>
          </rPr>
          <t>Сюмкина А.А.:</t>
        </r>
        <r>
          <rPr>
            <sz val="9"/>
            <color indexed="81"/>
            <rFont val="Tahoma"/>
            <charset val="1"/>
          </rPr>
          <t xml:space="preserve">
по бюджету 2025</t>
        </r>
      </text>
    </comment>
    <comment ref="C48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Отходы IV-V класса опасности</t>
        </r>
      </text>
    </comment>
    <comment ref="G48" authorId="2" shapeId="0">
      <text>
        <r>
          <rPr>
            <b/>
            <sz val="9"/>
            <color indexed="81"/>
            <rFont val="Tahoma"/>
            <charset val="1"/>
          </rPr>
          <t>Сюмкина А.А.:</t>
        </r>
        <r>
          <rPr>
            <sz val="9"/>
            <color indexed="81"/>
            <rFont val="Tahoma"/>
            <charset val="1"/>
          </rPr>
          <t xml:space="preserve">
нмцк за 2025 год</t>
        </r>
      </text>
    </comment>
    <comment ref="G49" authorId="2" shapeId="0">
      <text>
        <r>
          <rPr>
            <b/>
            <sz val="9"/>
            <color indexed="81"/>
            <rFont val="Tahoma"/>
            <charset val="1"/>
          </rPr>
          <t>Сюмкина А.А.:</t>
        </r>
        <r>
          <rPr>
            <sz val="9"/>
            <color indexed="81"/>
            <rFont val="Tahoma"/>
            <charset val="1"/>
          </rPr>
          <t xml:space="preserve">
по проекту бюджета 2025</t>
        </r>
      </text>
    </comment>
    <comment ref="G51" authorId="2" shapeId="0">
      <text>
        <r>
          <rPr>
            <b/>
            <sz val="9"/>
            <color indexed="81"/>
            <rFont val="Tahoma"/>
            <charset val="1"/>
          </rPr>
          <t>Сюмкина А.А.:</t>
        </r>
        <r>
          <rPr>
            <sz val="9"/>
            <color indexed="81"/>
            <rFont val="Tahoma"/>
            <charset val="1"/>
          </rPr>
          <t xml:space="preserve">
по бюджету 2025</t>
        </r>
      </text>
    </comment>
    <comment ref="C5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Мартиросян Т.Х.
Если только утилизация, то КОСГУ 226,
если вывоз и утилизация, КОСГУ 225.
Нет паспорта отходов, без которого заключение договора невозможно</t>
        </r>
      </text>
    </comment>
    <comment ref="G59" authorId="2" shapeId="0">
      <text>
        <r>
          <rPr>
            <b/>
            <sz val="9"/>
            <color indexed="81"/>
            <rFont val="Tahoma"/>
            <charset val="1"/>
          </rPr>
          <t>Сюмкина А.А.:</t>
        </r>
        <r>
          <rPr>
            <sz val="9"/>
            <color indexed="81"/>
            <rFont val="Tahoma"/>
            <charset val="1"/>
          </rPr>
          <t xml:space="preserve">
по проекту 2025</t>
        </r>
      </text>
    </comment>
    <comment ref="C62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1 раз в 2 года.
Включая работы на высоте.</t>
        </r>
      </text>
    </comment>
    <comment ref="E62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Проводится 1 раз в 2 года</t>
        </r>
      </text>
    </comment>
    <comment ref="G62" authorId="2" shapeId="0">
      <text>
        <r>
          <rPr>
            <b/>
            <sz val="9"/>
            <color indexed="81"/>
            <rFont val="Tahoma"/>
            <charset val="1"/>
          </rPr>
          <t>Сюмкина А.А.:</t>
        </r>
        <r>
          <rPr>
            <sz val="9"/>
            <color indexed="81"/>
            <rFont val="Tahoma"/>
            <charset val="1"/>
          </rPr>
          <t xml:space="preserve">
из расчета проекта бюджета на 2025</t>
        </r>
      </text>
    </comment>
    <comment ref="E6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9 водителей а/м
84 тракториста</t>
        </r>
      </text>
    </comment>
    <comment ref="E67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Только ИТР</t>
        </r>
      </text>
    </comment>
    <comment ref="E68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СОУТ проводится 1 раз в 5 лет
50 - на 2025 год</t>
        </r>
      </text>
    </comment>
    <comment ref="N68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50 СОУТ</t>
        </r>
      </text>
    </comment>
    <comment ref="O68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100 СОУТ</t>
        </r>
      </text>
    </comment>
    <comment ref="P68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30 СОУТ</t>
        </r>
      </text>
    </comment>
    <comment ref="G72" authorId="2" shapeId="0">
      <text>
        <r>
          <rPr>
            <b/>
            <sz val="9"/>
            <color indexed="81"/>
            <rFont val="Tahoma"/>
            <family val="2"/>
            <charset val="204"/>
          </rPr>
          <t>Сюмкина А.А.:</t>
        </r>
        <r>
          <rPr>
            <sz val="9"/>
            <color indexed="81"/>
            <rFont val="Tahoma"/>
            <family val="2"/>
            <charset val="204"/>
          </rPr>
          <t xml:space="preserve">
по закупке 2025</t>
        </r>
      </text>
    </comment>
    <comment ref="E75" authorId="3" shapeId="0">
      <text>
        <r>
          <rPr>
            <b/>
            <sz val="8"/>
            <color indexed="81"/>
            <rFont val="Tahoma"/>
            <family val="2"/>
            <charset val="204"/>
          </rPr>
          <t>1:</t>
        </r>
        <r>
          <rPr>
            <sz val="8"/>
            <color indexed="81"/>
            <rFont val="Tahoma"/>
            <family val="2"/>
            <charset val="204"/>
          </rPr>
          <t xml:space="preserve">
787 чел. -  по штатному расписанию;
8 лет - срок полезного использования</t>
        </r>
      </text>
    </comment>
    <comment ref="E76" authorId="2" shapeId="0">
      <text>
        <r>
          <rPr>
            <b/>
            <sz val="9"/>
            <color indexed="81"/>
            <rFont val="Tahoma"/>
            <charset val="1"/>
          </rPr>
          <t>Сюмкина А.А.:</t>
        </r>
        <r>
          <rPr>
            <sz val="9"/>
            <color indexed="81"/>
            <rFont val="Tahoma"/>
            <charset val="1"/>
          </rPr>
          <t xml:space="preserve">
дут</t>
        </r>
      </text>
    </comment>
    <comment ref="E77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Чайники - 15 шт.</t>
        </r>
      </text>
    </comment>
    <comment ref="E82" authorId="2" shapeId="0">
      <text>
        <r>
          <rPr>
            <b/>
            <sz val="9"/>
            <color indexed="81"/>
            <rFont val="Tahoma"/>
            <charset val="1"/>
          </rPr>
          <t>Сюмкина А.А.:</t>
        </r>
        <r>
          <rPr>
            <sz val="9"/>
            <color indexed="81"/>
            <rFont val="Tahoma"/>
            <charset val="1"/>
          </rPr>
          <t xml:space="preserve">
30% от штата</t>
        </r>
      </text>
    </comment>
    <comment ref="G83" authorId="2" shapeId="0">
      <text>
        <r>
          <rPr>
            <b/>
            <sz val="9"/>
            <color indexed="81"/>
            <rFont val="Tahoma"/>
            <charset val="1"/>
          </rPr>
          <t>Сюмкина А.А.:</t>
        </r>
        <r>
          <rPr>
            <sz val="9"/>
            <color indexed="81"/>
            <rFont val="Tahoma"/>
            <charset val="1"/>
          </rPr>
          <t xml:space="preserve">
по проекту 2025</t>
        </r>
      </text>
    </comment>
    <comment ref="G86" authorId="2" shapeId="0">
      <text>
        <r>
          <rPr>
            <b/>
            <sz val="9"/>
            <color indexed="81"/>
            <rFont val="Tahoma"/>
            <family val="2"/>
            <charset val="204"/>
          </rPr>
          <t>Сюмкина А.А.:</t>
        </r>
        <r>
          <rPr>
            <sz val="9"/>
            <color indexed="81"/>
            <rFont val="Tahoma"/>
            <family val="2"/>
            <charset val="204"/>
          </rPr>
          <t xml:space="preserve">
из проекта на 2025</t>
        </r>
      </text>
    </comment>
    <comment ref="E87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По нормам ЖК
Тракторы + Газели</t>
        </r>
      </text>
    </comment>
    <comment ref="E88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По нормам ЖК 
Автомобили (8 шт.) + триммеры (104 шт.) + мотоблоки (84 шт.)</t>
        </r>
      </text>
    </comment>
    <comment ref="E90" authorId="2" shapeId="0">
      <text>
        <r>
          <rPr>
            <b/>
            <sz val="9"/>
            <color indexed="81"/>
            <rFont val="Tahoma"/>
            <charset val="1"/>
          </rPr>
          <t>Сюмкина А.А.:</t>
        </r>
        <r>
          <rPr>
            <sz val="9"/>
            <color indexed="81"/>
            <rFont val="Tahoma"/>
            <charset val="1"/>
          </rPr>
          <t xml:space="preserve">
105% от ШР</t>
        </r>
      </text>
    </comment>
    <comment ref="E91" authorId="2" shapeId="0">
      <text>
        <r>
          <rPr>
            <b/>
            <sz val="9"/>
            <color indexed="81"/>
            <rFont val="Tahoma"/>
            <charset val="1"/>
          </rPr>
          <t>Сюмкина А.А.:</t>
        </r>
        <r>
          <rPr>
            <sz val="9"/>
            <color indexed="81"/>
            <rFont val="Tahoma"/>
            <charset val="1"/>
          </rPr>
          <t xml:space="preserve">
101% от ШР</t>
        </r>
      </text>
    </comment>
    <comment ref="E92" authorId="2" shapeId="0">
      <text>
        <r>
          <rPr>
            <b/>
            <sz val="9"/>
            <color indexed="81"/>
            <rFont val="Tahoma"/>
            <family val="2"/>
            <charset val="204"/>
          </rPr>
          <t>Сюмкина А.А.:</t>
        </r>
        <r>
          <rPr>
            <sz val="9"/>
            <color indexed="81"/>
            <rFont val="Tahoma"/>
            <family val="2"/>
            <charset val="204"/>
          </rPr>
          <t xml:space="preserve">
426 - дворники
84 - трактористы
5 - механики</t>
        </r>
      </text>
    </comment>
    <comment ref="E94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207 ИТР</t>
        </r>
      </text>
    </comment>
    <comment ref="G100" authorId="2" shapeId="0">
      <text>
        <r>
          <rPr>
            <b/>
            <sz val="9"/>
            <color indexed="81"/>
            <rFont val="Tahoma"/>
            <charset val="1"/>
          </rPr>
          <t>Сюмкина А.А.:</t>
        </r>
        <r>
          <rPr>
            <sz val="9"/>
            <color indexed="81"/>
            <rFont val="Tahoma"/>
            <charset val="1"/>
          </rPr>
          <t xml:space="preserve">
по проекту на 2025</t>
        </r>
      </text>
    </comment>
    <comment ref="E101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Дворники</t>
        </r>
      </text>
    </comment>
    <comment ref="G101" authorId="2" shapeId="0">
      <text>
        <r>
          <rPr>
            <b/>
            <sz val="9"/>
            <color indexed="81"/>
            <rFont val="Tahoma"/>
            <charset val="1"/>
          </rPr>
          <t>Сюмкина А.А.:</t>
        </r>
        <r>
          <rPr>
            <sz val="9"/>
            <color indexed="81"/>
            <rFont val="Tahoma"/>
            <charset val="1"/>
          </rPr>
          <t xml:space="preserve">
по проекту бюджета 2025</t>
        </r>
      </text>
    </comment>
    <comment ref="E102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По нормам ЖК</t>
        </r>
      </text>
    </comment>
    <comment ref="G103" authorId="2" shapeId="0">
      <text>
        <r>
          <rPr>
            <b/>
            <sz val="9"/>
            <color indexed="81"/>
            <rFont val="Tahoma"/>
            <charset val="1"/>
          </rPr>
          <t>Сюмкина А.А.:</t>
        </r>
        <r>
          <rPr>
            <sz val="9"/>
            <color indexed="81"/>
            <rFont val="Tahoma"/>
            <charset val="1"/>
          </rPr>
          <t xml:space="preserve">
реестр товаров на 2 квартал 2025</t>
        </r>
      </text>
    </comment>
    <comment ref="E106" authorId="2" shapeId="0">
      <text>
        <r>
          <rPr>
            <b/>
            <sz val="9"/>
            <color indexed="81"/>
            <rFont val="Tahoma"/>
            <charset val="1"/>
          </rPr>
          <t>Сюмкина А.А.:</t>
        </r>
        <r>
          <rPr>
            <sz val="9"/>
            <color indexed="81"/>
            <rFont val="Tahoma"/>
            <charset val="1"/>
          </rPr>
          <t xml:space="preserve">
по поекту 2025</t>
        </r>
      </text>
    </comment>
  </commentList>
</comments>
</file>

<file path=xl/comments2.xml><?xml version="1.0" encoding="utf-8"?>
<comments xmlns="http://schemas.openxmlformats.org/spreadsheetml/2006/main">
  <authors>
    <author>Елена Анатольевна</author>
    <author>User</author>
    <author>1</author>
    <author>Сюмкина А.А.</author>
  </authors>
  <commentList>
    <comment ref="J4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Из методических указаний к формированию расходных обязательств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  <charset val="204"/>
          </rPr>
          <t>Сюмкина А.А.:</t>
        </r>
        <r>
          <rPr>
            <sz val="9"/>
            <color indexed="81"/>
            <rFont val="Tahoma"/>
            <family val="2"/>
            <charset val="204"/>
          </rPr>
          <t xml:space="preserve">
Из расчёта НМЦК на 2024 (Л.В.)</t>
        </r>
      </text>
    </comment>
    <comment ref="H13" authorId="0" shapeId="0">
      <text>
        <r>
          <rPr>
            <sz val="9"/>
            <color indexed="81"/>
            <rFont val="Tahoma"/>
            <family val="2"/>
            <charset val="204"/>
          </rPr>
          <t>Сюмкина А.А.: по данным бухгалтерии и Л.В. на 
на 31.05.2023</t>
        </r>
      </text>
    </comment>
    <comment ref="D14" authorId="1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Нормативные затраты:
в руб. на 1 работника, срок полезного использования - 5 лет
</t>
        </r>
      </text>
    </comment>
    <comment ref="K14" authorId="1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Согласно распоряжению КЭПиСП 37
-р
</t>
        </r>
      </text>
    </comment>
    <comment ref="E15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198 чел. ИТР по штатному на 2024 год
Норм. срок использ-я 5 лет</t>
        </r>
      </text>
    </comment>
    <comment ref="K15" authorId="1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Норматив цены, согласно распоряжению КЭПиСП 37-р
</t>
        </r>
      </text>
    </comment>
    <comment ref="C16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Диск оптический</t>
        </r>
      </text>
    </comment>
    <comment ref="H21" authorId="0" shapeId="0">
      <text>
        <r>
          <rPr>
            <b/>
            <sz val="9"/>
            <color indexed="81"/>
            <rFont val="Tahoma"/>
            <charset val="1"/>
          </rPr>
          <t>Елена Анатольевна:</t>
        </r>
        <r>
          <rPr>
            <sz val="9"/>
            <color indexed="81"/>
            <rFont val="Tahoma"/>
            <charset val="1"/>
          </rPr>
          <t xml:space="preserve">
Из КП на 2025 год</t>
        </r>
      </text>
    </comment>
    <comment ref="G31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51,22 руб. - отпуск 1 куб.м воды;
60,0 руб. - водоотведение 1 куб.м. Водоканал принимает в расчёт только 1/2 от всего объёма. Следовательно при неизменном объёме стоимость водоотведения снижается в 2 раза (30,0 руб.).
51,22 + 60/2 = 81,22 руб.</t>
        </r>
      </text>
    </comment>
    <comment ref="H32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Из расчёта ДО к пректу бюджета на 2025-2027 г.г.</t>
        </r>
      </text>
    </comment>
    <comment ref="E3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1 285,89 кв.м - площадь в аренде
25% - планируемое незаселение в связи с увольнениями</t>
        </r>
      </text>
    </comment>
    <comment ref="H3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Расп.КЭПиСП от 15.05.2024 № 32-р</t>
        </r>
      </text>
    </comment>
    <comment ref="G36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Из договора на 2021 г.</t>
        </r>
      </text>
    </comment>
    <comment ref="G38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Из Плана расходов 
на 30.05.2024</t>
        </r>
      </text>
    </comment>
    <comment ref="G39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По нормам ЖК</t>
        </r>
      </text>
    </comment>
    <comment ref="E40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Из расчёта НМЦК к закупке 1 на 2024 г.</t>
        </r>
      </text>
    </comment>
    <comment ref="C41" authorId="1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ТО проводится: 
    Через 3 года после выпуска.
    Через 5 лет после выпуска.
    Через 7 лет после выпуска.
    Далее - каждый год.</t>
        </r>
      </text>
    </comment>
    <comment ref="C44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Если только утилизация, то КОСГУ 226,
если вывоз и утилизация, КОСГУ 225.</t>
        </r>
      </text>
    </comment>
    <comment ref="C45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Установка - КИС, обслуживание - РЖА.</t>
        </r>
      </text>
    </comment>
    <comment ref="C48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Отходы IV-V класса опасности</t>
        </r>
      </text>
    </comment>
    <comment ref="E51" authorId="0" shapeId="0">
      <text>
        <r>
          <rPr>
            <b/>
            <sz val="9"/>
            <color indexed="81"/>
            <rFont val="Tahoma"/>
            <charset val="1"/>
          </rPr>
          <t>Елена Анатольевна:</t>
        </r>
        <r>
          <rPr>
            <sz val="9"/>
            <color indexed="81"/>
            <rFont val="Tahoma"/>
            <charset val="1"/>
          </rPr>
          <t xml:space="preserve">
1 раз в месяц
419 конт.площадок
12 месяцев</t>
        </r>
      </text>
    </comment>
    <comment ref="C5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Мартиросян Т.Х.
Если только утилизация, то КОСГУ 226,
если вывоз и утилизация, КОСГУ 225.
Нет паспорта отходов, без которого заключение договора невозможно</t>
        </r>
      </text>
    </comment>
    <comment ref="E56" authorId="1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1019,1+5255,1=6274,2 кв.м./5 лет =1 255 кв.м. в год
</t>
        </r>
      </text>
    </comment>
    <comment ref="G56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Из расчёта ДП к корректировке проекта б-та на 2024 год</t>
        </r>
      </text>
    </comment>
    <comment ref="C61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1 раз в 2 года.
Включая работы на высоте.</t>
        </r>
      </text>
    </comment>
    <comment ref="E61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Проводится 1 раз в 2 года</t>
        </r>
      </text>
    </comment>
    <comment ref="E62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8 водителей а/м
84 тракториста</t>
        </r>
      </text>
    </comment>
    <comment ref="E66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Только ИТР</t>
        </r>
      </text>
    </comment>
    <comment ref="E67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СОУТ проводится 1 раз в 5 лет
50 - на 2025 год</t>
        </r>
      </text>
    </comment>
    <comment ref="N67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50 СОУТ</t>
        </r>
      </text>
    </comment>
    <comment ref="O67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100 СОУТ</t>
        </r>
      </text>
    </comment>
    <comment ref="P67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30 СОУТ</t>
        </r>
      </text>
    </comment>
    <comment ref="G68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Из расчёта арендной платы на 2023 год</t>
        </r>
      </text>
    </comment>
    <comment ref="E75" authorId="2" shapeId="0">
      <text>
        <r>
          <rPr>
            <b/>
            <sz val="8"/>
            <color indexed="81"/>
            <rFont val="Tahoma"/>
            <family val="2"/>
            <charset val="204"/>
          </rPr>
          <t>1:</t>
        </r>
        <r>
          <rPr>
            <sz val="8"/>
            <color indexed="81"/>
            <rFont val="Tahoma"/>
            <family val="2"/>
            <charset val="204"/>
          </rPr>
          <t xml:space="preserve">
643 чел. - только ИТР по штатному расписанию;
8 лет - срок полезного использования</t>
        </r>
      </text>
    </comment>
    <comment ref="E77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Чайники - 15 шт.</t>
        </r>
      </text>
    </comment>
    <comment ref="E87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По нормам ЖК</t>
        </r>
      </text>
    </comment>
    <comment ref="E88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По нормам ЖК 
Автомобили (8 шт.) + триммеры (104 шт.) + мотоблоки (84 шт.)</t>
        </r>
      </text>
    </comment>
    <comment ref="E92" authorId="3" shapeId="0">
      <text>
        <r>
          <rPr>
            <b/>
            <sz val="9"/>
            <color indexed="81"/>
            <rFont val="Tahoma"/>
            <family val="2"/>
            <charset val="204"/>
          </rPr>
          <t>Сюмкина А.А.:</t>
        </r>
        <r>
          <rPr>
            <sz val="9"/>
            <color indexed="81"/>
            <rFont val="Tahoma"/>
            <family val="2"/>
            <charset val="204"/>
          </rPr>
          <t xml:space="preserve">
301 - дворники
84 - трактористы
5 - механики</t>
        </r>
      </text>
    </comment>
    <comment ref="G92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В среднем на 2 года</t>
        </r>
      </text>
    </comment>
    <comment ref="E94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198 ИТР</t>
        </r>
      </text>
    </comment>
    <comment ref="E101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Дворники</t>
        </r>
      </text>
    </comment>
    <comment ref="E102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По нормам ЖК</t>
        </r>
      </text>
    </comment>
  </commentList>
</comments>
</file>

<file path=xl/sharedStrings.xml><?xml version="1.0" encoding="utf-8"?>
<sst xmlns="http://schemas.openxmlformats.org/spreadsheetml/2006/main" count="1002" uniqueCount="517">
  <si>
    <t>№ п/п</t>
  </si>
  <si>
    <t>Код КОСГУ</t>
  </si>
  <si>
    <t>Код вида расходов (группа, под-группа, элемент)</t>
  </si>
  <si>
    <t>Наименование
 целевой статьи расходов</t>
  </si>
  <si>
    <t>Ед. изм.</t>
  </si>
  <si>
    <t>1</t>
  </si>
  <si>
    <t>Услуги связи</t>
  </si>
  <si>
    <t>услуги почтовой связи</t>
  </si>
  <si>
    <t>оказание услуг связи проводного радиовещания</t>
  </si>
  <si>
    <t>Транспортные услуги</t>
  </si>
  <si>
    <t>Коммунальные услуги</t>
  </si>
  <si>
    <t>Работы, услуги по содержанию имущества</t>
  </si>
  <si>
    <t>выполнение работ по техническому обслуживанию и содержанию помещений, занимаемых Кировским РЖА по адресу: пр. Стачек, д. 18</t>
  </si>
  <si>
    <t>Прочие работы, услуги</t>
  </si>
  <si>
    <t>услуги по охране служебных помещений</t>
  </si>
  <si>
    <t>страхование гражданской ответственности владельцев транспортных средств</t>
  </si>
  <si>
    <t>подписка на периодические и справочные издания</t>
  </si>
  <si>
    <t>услуги по обучению на курсах повышения квалификации, семинарах и т.п.</t>
  </si>
  <si>
    <t>Увеличение стоимости основных средств</t>
  </si>
  <si>
    <t>поставка автомобильного топлива с использованием топливных карт</t>
  </si>
  <si>
    <t>поставка бумаги для орг.техники</t>
  </si>
  <si>
    <t>поставка канцтоваров</t>
  </si>
  <si>
    <t>Всего</t>
  </si>
  <si>
    <t>Мебель</t>
  </si>
  <si>
    <t>Норматив цены, руб.</t>
  </si>
  <si>
    <t>руб.на 1 работника</t>
  </si>
  <si>
    <t>Кол-во единиц</t>
  </si>
  <si>
    <t>% от нормативных затрат на приобретение оргтехники</t>
  </si>
  <si>
    <t>нормативные затраты на приобретение оргтехники</t>
  </si>
  <si>
    <t>Затраты на информационно-коммуникационные технологии</t>
  </si>
  <si>
    <t>1.1</t>
  </si>
  <si>
    <t>1.1.1</t>
  </si>
  <si>
    <t>Затраты на приобретение магнитных и оптических носителей информации</t>
  </si>
  <si>
    <t>2</t>
  </si>
  <si>
    <t>2.1</t>
  </si>
  <si>
    <t>2.2</t>
  </si>
  <si>
    <t>2.2.1</t>
  </si>
  <si>
    <t>Затраты на услуги связи</t>
  </si>
  <si>
    <t>Расчёт нормативных затрат  на обеспечение функций Кировского РЖА</t>
  </si>
  <si>
    <t>Вид (группа, подгруппа) затрат</t>
  </si>
  <si>
    <t>радиоточка</t>
  </si>
  <si>
    <t>Затраты на транспортные услуги</t>
  </si>
  <si>
    <t>поездки</t>
  </si>
  <si>
    <t>2.3</t>
  </si>
  <si>
    <t>Затраты на коммунальные услуги</t>
  </si>
  <si>
    <t xml:space="preserve">подача через присоединённую сеть электрической энергии </t>
  </si>
  <si>
    <t>подача через присоединённую сеть тепловой энергии в горячей воде</t>
  </si>
  <si>
    <t>Гкал</t>
  </si>
  <si>
    <t>отпуск питьевой воды и приём сточных вод</t>
  </si>
  <si>
    <t>2.4</t>
  </si>
  <si>
    <t>кв.м</t>
  </si>
  <si>
    <t>шт.</t>
  </si>
  <si>
    <t>руб./мес.</t>
  </si>
  <si>
    <t>руб.</t>
  </si>
  <si>
    <t>руб./год</t>
  </si>
  <si>
    <t>Цена, руб.</t>
  </si>
  <si>
    <t>чел.</t>
  </si>
  <si>
    <t>2.5.2</t>
  </si>
  <si>
    <t>2.5.3</t>
  </si>
  <si>
    <t>2.7.1</t>
  </si>
  <si>
    <t>2.7.2</t>
  </si>
  <si>
    <t>Затраты на содержание имущества</t>
  </si>
  <si>
    <t>Затраты на приобретение основных средств</t>
  </si>
  <si>
    <t>Затраты на приобретение материальных запасов в сфере информационно-коммуникационных технологий</t>
  </si>
  <si>
    <t>Затраты на приобретение других запасных частей для вычислительной техники</t>
  </si>
  <si>
    <t>Затраты на приобретение деталей для содержания принтеров, многофункциональных устройств и копировальных аппаратов (оргтехники)</t>
  </si>
  <si>
    <t>Затраты на оплату услуг вневедомственной охраны</t>
  </si>
  <si>
    <t>Затраты на приобретение полисов обязательного страхования гражданской ответственности владельцев транспортных средств</t>
  </si>
  <si>
    <t>Затраты на приобретение мебели</t>
  </si>
  <si>
    <t>Затраты на приобретение канцелярских принадлежностей</t>
  </si>
  <si>
    <t>услуга</t>
  </si>
  <si>
    <t>Иные затраты, относящиеся к затратам на приобретение прочих работ и услуг, не относящихся к затратам на услуги связи, аренду и содержание имущества, в сфере информационно-коммуникационных технологий</t>
  </si>
  <si>
    <t>Прочие затраты (в том числе затраты на закупку товаров, работ и услуг в целях оказания государственных услуг (выполнения работ) и реализации государственных функций), не указанные в подпунктах "а" - "ж" пункта 6 Общих правил</t>
  </si>
  <si>
    <t>2.5</t>
  </si>
  <si>
    <t>2.6</t>
  </si>
  <si>
    <t>2.7</t>
  </si>
  <si>
    <t>Затраты на приобретение материальных запасов, не отнесенные к затратам, указанным в подпунктах "а" - "ж" пункта 6 Общих правил</t>
  </si>
  <si>
    <t>автомобиль</t>
  </si>
  <si>
    <t>л</t>
  </si>
  <si>
    <t>2.1.1</t>
  </si>
  <si>
    <t>2.1.2</t>
  </si>
  <si>
    <t>2.3.1</t>
  </si>
  <si>
    <t>2.3.2</t>
  </si>
  <si>
    <t>2.3.3</t>
  </si>
  <si>
    <t>Затраты на содержание и техническое обслуживание помещений:</t>
  </si>
  <si>
    <t>Услуги почтовой связи</t>
  </si>
  <si>
    <t>Услуги связи проводного радиовещания</t>
  </si>
  <si>
    <t>Электроснабжение</t>
  </si>
  <si>
    <t>Теплоснабжение</t>
  </si>
  <si>
    <t>Холодное водоснабжение и водоотведение</t>
  </si>
  <si>
    <t>Управление, техническое обслуживание, содержание и текущий ремонт инженерных сетей, систем и коммуникаций, оборудования и конструктивных элементов зданий, в которых расположены участки отдела вселения и регистрационного учёта граждан (паспортные службы)</t>
  </si>
  <si>
    <t>Содержание и техническое обслуживание помещений, занимаемых Кировским РЖА по адресу: пр. Стачек, д. 18</t>
  </si>
  <si>
    <t>Текущий ремонт помещений</t>
  </si>
  <si>
    <t>Гос.техосмотр служебного автотранспорта</t>
  </si>
  <si>
    <t>Техническое обслуживание и ремонт комплексных систем обеспечения безопасности</t>
  </si>
  <si>
    <t>Затраты на приобретение периодических печатных изданий</t>
  </si>
  <si>
    <t>2.5.4</t>
  </si>
  <si>
    <t>Затраты на оказание медицинских услуг</t>
  </si>
  <si>
    <t>медицинские услуги</t>
  </si>
  <si>
    <t>2.6.1</t>
  </si>
  <si>
    <t>Затраты на приобретение бумаги для оргтехники</t>
  </si>
  <si>
    <t>в том числе:</t>
  </si>
  <si>
    <t>АРМ</t>
  </si>
  <si>
    <t>руб. на 1 работника</t>
  </si>
  <si>
    <t>приобретение магнитных и оптических носителей информации</t>
  </si>
  <si>
    <t>запасные части для вычислительной техники</t>
  </si>
  <si>
    <t>первоначальная стоимость вычислительной техники, находящейся на балансе</t>
  </si>
  <si>
    <t>Затраты в год, руб.</t>
  </si>
  <si>
    <t>руб./Гкал</t>
  </si>
  <si>
    <t>Начальник ПЭО</t>
  </si>
  <si>
    <t>Сопровождение ПК                                           "Гранд-Смета"</t>
  </si>
  <si>
    <t>3</t>
  </si>
  <si>
    <t>4</t>
  </si>
  <si>
    <t>5</t>
  </si>
  <si>
    <t>Затраты на страхование служебных помещений</t>
  </si>
  <si>
    <t>Услуги пассажирских перевозок муниципальным транспортом</t>
  </si>
  <si>
    <t>Затраты на техническое обслуживание                             и ремонт транспортных средств</t>
  </si>
  <si>
    <t>Затраты на оплату услуг по обучению                              на курсах повышения квалификации работников Кировского РЖА</t>
  </si>
  <si>
    <t>Затраты на приобретение                                                         горюче-смазочных материалов</t>
  </si>
  <si>
    <t>рублей                  на 1 работника              в мес.</t>
  </si>
  <si>
    <t>детали для содержания оргтехники (принтеров, многофункциональных устройств, копитровальных аппаратов)</t>
  </si>
  <si>
    <t>% от первоначальной стоимости вычислительной техники, находящейся                на балансе</t>
  </si>
  <si>
    <t>страхование служебных помещений</t>
  </si>
  <si>
    <t>руб./кВт.ч</t>
  </si>
  <si>
    <t>кВт.ч</t>
  </si>
  <si>
    <t>куб.м</t>
  </si>
  <si>
    <t>руб./куб.м</t>
  </si>
  <si>
    <t>пачка</t>
  </si>
  <si>
    <t>Значение нормативных затрат, руб. в год</t>
  </si>
  <si>
    <t>Затраты на приобретение прочих работ и услуг, не относящихся к затратам на услуги связи, транспортные услуги, оплату расходов по договорам об оказании услуг, связанных с проездом и наймом жилого помещения в связи с командированием работников, заключаемым со сторонними организациями, а также к затратам на коммунальные услуги, аренду помещений и оборудования, содержание имущества</t>
  </si>
  <si>
    <t>кв.м.</t>
  </si>
  <si>
    <t>ремонт служебных помещений</t>
  </si>
  <si>
    <t>Затраты на техническое обслуживание и регламентно-профилактический ремонт иного оборудования:</t>
  </si>
  <si>
    <t>оказание услуг по сопровождению программного комплекса "ГРАНД-Смета"</t>
  </si>
  <si>
    <t>Увеличение стоимости прочих оборотных запасов (материалов)</t>
  </si>
  <si>
    <t>оказание услуг по вывозу и захоронению ТБО, образуемых Кировским РЖА по адресу: пр. Стачек, д. 18</t>
  </si>
  <si>
    <t>управление, техническое обслуживание, содержание и текущий ремонт инженерных сетей, систем и коммуникаций, оборудования и конструктивных элементов зданий, в которых расположены служебные помещения Кировского РЖА</t>
  </si>
  <si>
    <t>Страхование</t>
  </si>
  <si>
    <t>архивация документов</t>
  </si>
  <si>
    <t>Увеличение стоимости горюче-смазочных материалов</t>
  </si>
  <si>
    <t>предрейсовый медосмотр</t>
  </si>
  <si>
    <t>работа</t>
  </si>
  <si>
    <t>м.куб</t>
  </si>
  <si>
    <t>техническое обслуживание и ремонт систем кондиционирования и вентиляции воздуха</t>
  </si>
  <si>
    <t>работник</t>
  </si>
  <si>
    <t>0920083140  Расходы на содержание Санкт-Петербургских государственных казенных учреждений Жилищных агентств районов Санкт-Петербурга</t>
  </si>
  <si>
    <t>Техническое обслуживание и ремонт систем кондиционирования и вентиляции воздуха</t>
  </si>
  <si>
    <t>Затраты на архивацию документов</t>
  </si>
  <si>
    <t>1.1.2</t>
  </si>
  <si>
    <t>1.1.3</t>
  </si>
  <si>
    <t>1.2</t>
  </si>
  <si>
    <t>1.2.1</t>
  </si>
  <si>
    <t>1.2.2</t>
  </si>
  <si>
    <t>1.2.3</t>
  </si>
  <si>
    <t>отпуск питьевой воды</t>
  </si>
  <si>
    <t>приём сточных вод</t>
  </si>
  <si>
    <t>А.А. Щипихина</t>
  </si>
  <si>
    <t>Индекс потребительских цен</t>
  </si>
  <si>
    <t>Затраты в год (для ОЗ), тыс.руб.</t>
  </si>
  <si>
    <t>плата за негативное воздействие на работу централизованной системы водоотведения</t>
  </si>
  <si>
    <t>Плата за негативное воздействие на работу централизованной системы водоотведения</t>
  </si>
  <si>
    <t>2.3.4</t>
  </si>
  <si>
    <t>Затраты на изготовление бланков, не относящихся к строгой отчётности</t>
  </si>
  <si>
    <t xml:space="preserve">        </t>
  </si>
  <si>
    <t>2024 год</t>
  </si>
  <si>
    <t>диспансеризация работников</t>
  </si>
  <si>
    <t>Прочие основные средства</t>
  </si>
  <si>
    <t>лампа настольная</t>
  </si>
  <si>
    <t>тележка платформенная</t>
  </si>
  <si>
    <t>бланки, не относящиеся к строгой отчётности</t>
  </si>
  <si>
    <t>244, 247</t>
  </si>
  <si>
    <t>2.6.2</t>
  </si>
  <si>
    <t>Затраты на приобретение прочих основных средств</t>
  </si>
  <si>
    <t>2.5.1</t>
  </si>
  <si>
    <t>2025 год</t>
  </si>
  <si>
    <t>2.3.5</t>
  </si>
  <si>
    <t>Оказание услуг по вывозу и захоронению ТБО, образуемых Кировским РЖА</t>
  </si>
  <si>
    <t>оказание услуг по вывозу и захоронению ТБО, образуемых Кировским РЖА</t>
  </si>
  <si>
    <t>руб./чел</t>
  </si>
  <si>
    <t>оказание услуг по техническому обслуживанию и ремонту комплексных систем обеспечения безопасности (КСОБ) в нежилых помещениях Кировского РЖА</t>
  </si>
  <si>
    <t>Увеличение стоимости лекарственных препаратов и материалов, применяемых в медицинских целях</t>
  </si>
  <si>
    <t>комплект индивидуальный медицинский гражданской защиты (КИМГЗ)</t>
  </si>
  <si>
    <t xml:space="preserve">аптечки для оказания первой помощи работникам </t>
  </si>
  <si>
    <t>аптечки для оказания первой помощи в ДТП</t>
  </si>
  <si>
    <t>Увеличение стоимости мягкого инвентаря</t>
  </si>
  <si>
    <t>противогазы</t>
  </si>
  <si>
    <t>поставка бумаги для факса</t>
  </si>
  <si>
    <t>знаки пожарной безопасновти</t>
  </si>
  <si>
    <t>Затраты на приобретение знаков пожарной безопасновти</t>
  </si>
  <si>
    <t>Затраты на приобретение комплектов индивидуальный медицинский гражданской защиты (КИМГЗ)</t>
  </si>
  <si>
    <t xml:space="preserve">Затраты на приобретение аптечек для оказания первой помощи работникам </t>
  </si>
  <si>
    <t>Затраты на приобретение аптечек для оказания первой помощи в ДТП</t>
  </si>
  <si>
    <t>Затраты на приобретение противогазов</t>
  </si>
  <si>
    <t>2026 год</t>
  </si>
  <si>
    <t>Согласно метод.указаний по формированию проекта бюджета СПб на 2024 год и на плановый период 2025 и 2026 годов</t>
  </si>
  <si>
    <t>по состоянию на 31.05.2023</t>
  </si>
  <si>
    <t xml:space="preserve">2026 год </t>
  </si>
  <si>
    <t>2.5.1.1</t>
  </si>
  <si>
    <t>2.5.1.2</t>
  </si>
  <si>
    <t>2.5.1.3</t>
  </si>
  <si>
    <t xml:space="preserve">технический осмотр служебного автотранспорта </t>
  </si>
  <si>
    <t>техническое обслуживание УУТЭ</t>
  </si>
  <si>
    <t>шиномонтаж</t>
  </si>
  <si>
    <t>утилизация снега</t>
  </si>
  <si>
    <t>дератизация контейнерных площадок</t>
  </si>
  <si>
    <t>вывоз снега</t>
  </si>
  <si>
    <t>оказание услуг по специальной оценке условий труда (СОУТ)</t>
  </si>
  <si>
    <t>аренда жилых помещений коммерч.использ-я</t>
  </si>
  <si>
    <t>руб./кв.м.</t>
  </si>
  <si>
    <t>страхование гражданской ответственности владельцев уборочной техники</t>
  </si>
  <si>
    <t>ед.</t>
  </si>
  <si>
    <t>электробытовые товары</t>
  </si>
  <si>
    <t>смазочно-охлаждающие жидкости (масла)</t>
  </si>
  <si>
    <t>малоценный инвентарь</t>
  </si>
  <si>
    <t>жидкость стеклоомывателя зимняя</t>
  </si>
  <si>
    <t>Техническое обслуживание и ремонт служебного автотранспорта и уборочной техники</t>
  </si>
  <si>
    <t>Мойка автомобилей и уборочной техники</t>
  </si>
  <si>
    <t>Шиномонтаж</t>
  </si>
  <si>
    <t>2.5.2.1</t>
  </si>
  <si>
    <t>2.5.2.2</t>
  </si>
  <si>
    <t>2.5.2.3</t>
  </si>
  <si>
    <t>2.5.2.4</t>
  </si>
  <si>
    <t xml:space="preserve">Затраты на аренду помещений и оборудования </t>
  </si>
  <si>
    <t xml:space="preserve">Затраты на оплату услуг лиц, привлекаемых на основании гражданско-правовых договоров </t>
  </si>
  <si>
    <t>Техническое обслуживание УУТЭ</t>
  </si>
  <si>
    <t>2.5.3.1</t>
  </si>
  <si>
    <t>2.5.3.2</t>
  </si>
  <si>
    <t>2.5.3.3</t>
  </si>
  <si>
    <t>2.5.3.4</t>
  </si>
  <si>
    <t>Вывоз снега</t>
  </si>
  <si>
    <t xml:space="preserve">Вывоз и размещение отходов произв-ва 4-5 кл. </t>
  </si>
  <si>
    <t>Утилизация снега</t>
  </si>
  <si>
    <t>Дератизация контейнерных площадок</t>
  </si>
  <si>
    <t>Поливка и мойка территорий</t>
  </si>
  <si>
    <t>2.5.4.1</t>
  </si>
  <si>
    <t>2.5.4.2</t>
  </si>
  <si>
    <t>2.5.4.3</t>
  </si>
  <si>
    <t>2.5.4.4</t>
  </si>
  <si>
    <t>2.5.4.5</t>
  </si>
  <si>
    <t>2.5.4.6</t>
  </si>
  <si>
    <t>2.6.3</t>
  </si>
  <si>
    <t>2.6.4</t>
  </si>
  <si>
    <t>2.6.5</t>
  </si>
  <si>
    <t>2.6.6</t>
  </si>
  <si>
    <t>2.6.7</t>
  </si>
  <si>
    <t>2.8</t>
  </si>
  <si>
    <t>2.8.1</t>
  </si>
  <si>
    <t>2.8.2</t>
  </si>
  <si>
    <t>Затраты на приобретение средств индивидуальной защиты (СИЗ)</t>
  </si>
  <si>
    <t xml:space="preserve">Затраты на приобретение материальных запасов для нужд гражданской обороны </t>
  </si>
  <si>
    <t xml:space="preserve">Иные прочие затраты, не отнесенные к иным затратам, указанным в подпунктах "а"-"ж" пункта 6 Общих правил </t>
  </si>
  <si>
    <t>Затраты на приобретение малоценного инвентаря</t>
  </si>
  <si>
    <t>Затраты на приобретение жидкости стеклоомывателя зимней для уборочной техники</t>
  </si>
  <si>
    <t>Затраты на приобретение противогололедных материалов</t>
  </si>
  <si>
    <t>2.8.3</t>
  </si>
  <si>
    <t>Затраты на приобретение хозтоваров</t>
  </si>
  <si>
    <t>Затраты на приобретение средств для очистки поверхностей</t>
  </si>
  <si>
    <t>2.8.4</t>
  </si>
  <si>
    <t>2.8.5</t>
  </si>
  <si>
    <t>2.8.6</t>
  </si>
  <si>
    <t>Затраты оплату услуг по специальной оценке условий труда (СОУТ)</t>
  </si>
  <si>
    <t>расходные материалы для уборочной техники</t>
  </si>
  <si>
    <t xml:space="preserve">Затраты на приобретение запасных частей для транспортных средств </t>
  </si>
  <si>
    <t>2.8.7</t>
  </si>
  <si>
    <t>2.8.7.1</t>
  </si>
  <si>
    <t>2.8.7.2</t>
  </si>
  <si>
    <t>2.8.7.3</t>
  </si>
  <si>
    <t>Расчёт нормативных затрат на 2025-2027 годы</t>
  </si>
  <si>
    <t>2027 год</t>
  </si>
  <si>
    <t>9950096170  Расходы на обеспечение эксплуатации и закупку средств автоматизации, запасных частей, расходных материалов и комплектующих к ним</t>
  </si>
  <si>
    <t>вода для поливки и мойка территорий</t>
  </si>
  <si>
    <t>техническое обслуживание и ремонт служебного автотранспорта</t>
  </si>
  <si>
    <t>техническое обслуживание и ремонт уборочной техники</t>
  </si>
  <si>
    <t>мойка а/м</t>
  </si>
  <si>
    <t>обслуживание комплекта бортового навигационного оборудования системы ГЛОНАСС</t>
  </si>
  <si>
    <t>вывоз, переработка и уничтожение имущества, признанного непригодным к дальнейшей эксплуатации</t>
  </si>
  <si>
    <t>вывоз и размещение строительного мусора, смета и листьев</t>
  </si>
  <si>
    <t>химчистка</t>
  </si>
  <si>
    <t>вывоз и утилизация отходов III-V класса опасности</t>
  </si>
  <si>
    <t>диагностика спецтехники</t>
  </si>
  <si>
    <t>периодические медицинские осмотры</t>
  </si>
  <si>
    <t>предварительный медосмотр</t>
  </si>
  <si>
    <t>психиатрическое освидетельствование водителей</t>
  </si>
  <si>
    <t>уничтожитель бумаги</t>
  </si>
  <si>
    <t>поставка дизельного топлива с использованием топливных карт</t>
  </si>
  <si>
    <t>усл.ед.</t>
  </si>
  <si>
    <t>проверка и перезарядка огнетушителей</t>
  </si>
  <si>
    <t>респираторы</t>
  </si>
  <si>
    <t>Арендная плата за пользование имуществом (за исключением земельных участков и других обособленных природных объектов)</t>
  </si>
  <si>
    <t>расходные материалы для нужд Кировского РЖА</t>
  </si>
  <si>
    <t>руб. на 1 кв.м обслуживаемых помещений</t>
  </si>
  <si>
    <t>средства индивидуальной защиты (специальная одежда, специальная обувь, перчатки, защитные очки, маски и т.п.)</t>
  </si>
  <si>
    <t>противогололедные материалы (ПГМ)</t>
  </si>
  <si>
    <t>тонн</t>
  </si>
  <si>
    <t>техническая соль</t>
  </si>
  <si>
    <t>песок</t>
  </si>
  <si>
    <t>песко-соляная смесь</t>
  </si>
  <si>
    <t>моющее средство для дорожных покрытий и элементов дорожного хозяйства</t>
  </si>
  <si>
    <t>Шемякина Е.А.</t>
  </si>
  <si>
    <t>417-65-09</t>
  </si>
  <si>
    <t>на 2017 год и на плановый период 2018 и 2019 годов</t>
  </si>
  <si>
    <t>по состоянию на 20.06.2016</t>
  </si>
  <si>
    <t>Значение нормативных затрат, тыс.руб. в год</t>
  </si>
  <si>
    <t>Порядок расчёта нормативных затрат</t>
  </si>
  <si>
    <t xml:space="preserve">2017 год </t>
  </si>
  <si>
    <t xml:space="preserve">2018 год </t>
  </si>
  <si>
    <t xml:space="preserve">2019 год </t>
  </si>
  <si>
    <t xml:space="preserve">Расчет затрат на информационно-коммуникационные технологии осуществляется исходя из следующих групп затрат:
затраты на услуги связи;
затраты на аренду;
затраты на содержание имущества;
затраты на приобретение прочих работ и услуг, не относящихся к затратам на услуги связи, аренду и содержание имущества;
затраты на приобретение основных средств;
затраты на приобретение нематериальных активов;
затраты на приобретение материальных запасов в сфере информационно-коммуникационных технологий;
иные затраты в сфере информационно-коммуникационных технологий 
</t>
  </si>
  <si>
    <t xml:space="preserve">Расчет нормативных затрат на услуги связи осуществляется исходя из следующих подгрупп затрат:
затраты на абонентскую плату;
затраты на повременную оплату местных телефонных соединений;
затраты на повременную оплату междугородних и международных телефонных соединений;
затраты на оплату услуг подвижной связи;
затраты на передачу данных с использованием информационно-телекоммуникационной сети "Интернет" и услуг интернет-провайдеров для планшетных компьютеров;
затраты на передачу данных с использованием информационно-телекоммуникационной сети "Интернет" и услуг интернет-провайдеров;
затраты на электросвязь, относящуюся к связи специального назначения, используемой на региональном уровне;
затраты на электросвязь, относящуюся к связи специального назначения, используемой на федеральном уровне;
затраты на оплату услуг по предоставлению цифровых потоков для коммутируемых телефонных соединений;
затраты на оплату иных услуг связи в сфере информационно-коммуникационных технологий </t>
  </si>
  <si>
    <t>Затраты на абонентскую плату</t>
  </si>
  <si>
    <t>Расчет нормативных затрат на абонентскую плату осуществляется в порядке, определяемом ИОГВ (ОУ ТГВФ)</t>
  </si>
  <si>
    <t>Затраты на повременную оплату местных телефонных соединений</t>
  </si>
  <si>
    <t>Расчет нормативных затрат на повременную оплату местных телефонных соединений осуществляется в порядке, определяемом ИОГВ (ОУ ТГВФ)</t>
  </si>
  <si>
    <t>Затраты на повременную оплату междугородних и международных телефонных соединений</t>
  </si>
  <si>
    <t xml:space="preserve">Расчет нормативных затрат на повременную оплату междугородних и международных телефонных соединений осуществляется по формуле:
НЗмг = Чр x Нц мг x Ммг,
где: НЗмг - нормативные затраты на повременную оплату междугородних и международных телефонных соединений:
Чр - расчетная численность работников ИОГВ (ОУ ТГВФ, КУ);
Нц мг - норматив цены услуг междугородних и международных телефонных соединений;
Ммг - количество месяцев оказания услуг междугородних и международных телефонных соединений
</t>
  </si>
  <si>
    <t>1.1.4</t>
  </si>
  <si>
    <t>Затраты на оплату услуг подвижной связи</t>
  </si>
  <si>
    <t xml:space="preserve">Расчет нормативных затрат на оплату услуг подвижной связи осуществляется по формуле:
НЗпс = Чр x Нц пс x Мпс,
где: НЗпс - нормативные затраты на оплату услуг подвижной связи;
Чр - расчетная численность работников ИОГВ (ОУ ТГВФ, КУ);
Нц пс - норматив цены услуг подвижной связи;
Мпс - количество месяцев оказания услуг подвижной связи
</t>
  </si>
  <si>
    <t>1.1.5</t>
  </si>
  <si>
    <t>Затраты на передачу данных с использованием информационно-телекоммуникационной сети "Интернет" и услуг интернет-провайдеров для планшетных компьютеров</t>
  </si>
  <si>
    <t xml:space="preserve">Расчет нормативных затрат на передачу данных с использованием информационно-телекоммуникационной сети "Интернет" и услуг интернет-провайдеров для планшетных компьютеров осуществляется по формуле:
НЗпд = Чр x Нц пд x Мпд,
где: НЗпд - нормативные затраты на передачу данных с использованием информационно-телекоммуникационной сети "Интернет" и услуг интернет-провайдеров для планшетных компьютеров;
Чр - расчетная численность работников ИОГВ (ОУ ТГВФ, КУ);
Нц пд - норматив цены оказания услуг передачи данных с использованием информационно-телекоммуникационной сети "Интернет" и услуг интернет-провайдеров для планшетных компьютеров;
Мпд - количество месяцев оказания услуг передачи данных с использованием информационно-телекоммуникационной сети "Интернет" и услуг интернет-провайдеров для планшетных компьютеров
</t>
  </si>
  <si>
    <t>1.1.6</t>
  </si>
  <si>
    <t>Затраты на передачу данных с использованием информационно-телекоммуникационной сети "Интернет" и услуг интернет-провайдеров</t>
  </si>
  <si>
    <t>Расчет нормативных затрат на передачу данных с использованием информационно-телекоммуникационной сети "Интернет" и услуг интернет-провайдеров осуществляется в порядке, определяемом ИОГВ (ОУ ТГВФ)</t>
  </si>
  <si>
    <t>1.1.7</t>
  </si>
  <si>
    <t>Затраты на электросвязь, относящуюся к связи специального назначения, используемой на региональном уровне</t>
  </si>
  <si>
    <t>Расчет нормативных затрат на электросвязь, относящуюся к связи специального назначения, используемой на региональном уровне, осуществляется в порядке, определяемом ИОГВ (ОУ ТГВФ)</t>
  </si>
  <si>
    <t>1.1.8</t>
  </si>
  <si>
    <t>Затраты на электросвязь, относящуюся к связи специального назначения, используемой на федеральном уровне</t>
  </si>
  <si>
    <t>Расчет нормативных затрат на электросвязь, относящуюся к связи специального назначения, используемой на федеральном уровне, осуществляется в порядке, определяемом ИОГВ (ОУ ТГВФ)</t>
  </si>
  <si>
    <t>1.1.9</t>
  </si>
  <si>
    <t>Затраты на оплату услуг по предоставлению цифровых потоков для коммутируемых телефонных соединений</t>
  </si>
  <si>
    <t>Расчет нормативных затрат на оплату услуг по предоставлению цифровых потоков для коммутируемых телефонных соединений осуществляется в порядке, определяемом ИОГВ (ОУ ТГВФ)</t>
  </si>
  <si>
    <t>1.1.10</t>
  </si>
  <si>
    <t>Затраты на оплату иных услуг связи в сфере информационно-коммуникационных технологий</t>
  </si>
  <si>
    <t>Расчет нормативных затрат на оплату иных услуги связи в сфере информационно-коммуникационных технологий осуществляется в порядке, определяемом ИОГВ (ОУ ТГВФ)</t>
  </si>
  <si>
    <t>Затраты на аренду</t>
  </si>
  <si>
    <t>Расчет нормативных затрат на аренду осуществляется в порядке, определяемом ИОГВ (ОУ ТГВФ)</t>
  </si>
  <si>
    <t>1.3</t>
  </si>
  <si>
    <t xml:space="preserve">Расчет нормативных затрат на содержание имущества осуществляется в порядке, определяемом ИОГВ (ОУ ТГВФ), исходя из следующих подгрупп затрат:
затраты на техническое обслуживание и регламентно-профилактический ремонт вычислительной техники;
затраты на техническое обслуживание и регламентно-профилактический ремонт оборудования по обеспечению безопасности информации;
затраты на техническое обслуживание и регламентно-профилактический ремонт системы телефонной связи (автоматизированных телефонных станций);
затраты на техническое обслуживание и регламентно-профилактический ремонт локальных вычислительных сетей;
затраты на техническое обслуживание и регламентно-профилактический ремонт систем бесперебойного питания;
затраты на техническое обслуживание и регламентно-профилактический ремонт принтеров, многофункциональных устройств и копировальных аппаратов (оргтехники);
иные затраты, относящиеся к затратам на содержание имущества в сфере информационно-коммуникационных технологий
</t>
  </si>
  <si>
    <t>1.4</t>
  </si>
  <si>
    <t>Затраты на приобретение прочих работ и услуг, не относящихся к затратам на услуги связи, аренду и содержание имущества</t>
  </si>
  <si>
    <t xml:space="preserve">Расчет нормативных затрат на приобретение прочих работ и услуг, не относящихся к затратам на услуги связи, аренду и содержание имущества, осуществляется исходя из следующих подгрупп затрат:
затраты на оплату услуг по сопровождению программного обеспечения и приобретению простых (неисключительных) лицензий на использование программного обеспечения;
затраты на оплату услуг, связанных с обеспечением безопасности информации;
затраты на оплату работ по монтажу (установке), дооборудованию и наладке оборудования;
иные затраты, относящиеся к затратам на приобретение прочих работ и услуг, не относящихся к затратам на услуги связи, аренду и содержание имущества, в сфере информационно-коммуникационных технологий
</t>
  </si>
  <si>
    <t>1.4.1</t>
  </si>
  <si>
    <t>Затраты на оплату услуг по сопровождению программного обеспечения и приобретению простых (неисключительных) лицензий на использование программного обеспечения</t>
  </si>
  <si>
    <t xml:space="preserve">Расчет нормативных затрат на оплату услуг по сопровождению программного обеспечения и приобретению простых (неисключительных) лицензий на использование программного обеспечения осуществляется в порядке, определяемом ИОГВ (ОУ ТГВФ), с учетом нормативных затрат на приобретение лицензий на использование правовых баз данных (справочных правовых систем "КонсультантПлюс", "Гарант", "Кодекс" и других) (далее - приобретение правовых баз данных).
Расчет нормативных затрат на приобретение правовых баз данных осуществляется по формуле:
НЗпбд = Чр x Нц пбд,
где: НЗпбд - нормативные затраты на приобретение правовых баз данных;
Чр - расчетная численность работников ИОГВ (ОУ ТГВФ, КУ);
Нц пбд - норматив цены приобретения правовых баз данных
</t>
  </si>
  <si>
    <t>1.4.2</t>
  </si>
  <si>
    <t>Затраты на оплату услуг, связанных с обеспечением безопасности информации</t>
  </si>
  <si>
    <t>Расчет нормативных затрат на оплату услуг, связанных с обеспечением безопасности информации, осуществляется в порядке, определяемом ИОГВ (ОУ ТГВФ)</t>
  </si>
  <si>
    <t>1.4.3</t>
  </si>
  <si>
    <t>Затраты на оплату работ по монтажу (установке), дооборудованию и наладке оборудования</t>
  </si>
  <si>
    <t>Расчет нормативных затрат на оплату работ по монтажу (установке), дооборудованию и наладке оборудования осуществляется в порядке, определяемом ИОГВ (ОУ ТГВФ)</t>
  </si>
  <si>
    <t>1.4.4</t>
  </si>
  <si>
    <t>Расчет иных нормативных затрат, относящихся к затратам на приобретение прочих работ и услуг, не относящихся к затратам на услуги связи, аренду и содержание имущества, в сфере информационно-коммуникационных технологий осуществляется в порядке, определяемом ИОГВ (ОУ ТГВФ)</t>
  </si>
  <si>
    <t>1.5</t>
  </si>
  <si>
    <t xml:space="preserve">Расчет нормативных затрат на приобретение основных средств осуществляется исходя из следующих подгрупп затрат:
затраты на приобретение рабочих станций;
затраты на приобретение принтеров, многофункциональных устройств и копировальных аппаратов (оргтехники);
затраты на приобретение средств подвижной связи;
затраты на приобретение планшетных компьютеров;
затраты на приобретение оборудования по обеспечению безопасности информации;
иные затраты, относящиеся к затратам на приобретение основных средств в сфере информационно-коммуникационных технологий
</t>
  </si>
  <si>
    <t>1.5.1</t>
  </si>
  <si>
    <t>Затраты на приобретение рабочих станций</t>
  </si>
  <si>
    <t xml:space="preserve">Расчет нормативных затрат на приобретение рабочих станций (приобретение комплекта средств автоматизации для оснащения рабочих мест в составе: монитор, системный блок, манипулятор "компьютерная мышь", источник бесперебойного питания) осуществляется по формуле:
где: НЗарм - нормативные затраты на приобретение рабочих станций;
Нц арм - норматив цены рабочих станций;
Чпр - прогнозируемая численность работников ИОГВ (ОУ ТГВФ, КУ);
Нспи арм - норматив срока полезного использования рабочей станции;
Чпл - количество должностей, планируемых к замещению в ИОГВ (ОУ ТГВФ, КУ)
</t>
  </si>
  <si>
    <t>1.5.2</t>
  </si>
  <si>
    <t>Затраты на приобретение принтеров, многофункциональных устройств и копировальных аппаратов (оргтехники)</t>
  </si>
  <si>
    <t xml:space="preserve">Расчет нормативных затрат на приобретение оргтехники (приобретение принтеров, многофункциональных устройств, копировальных аппаратов) осуществляется по формуле:
где: НЗорг - нормативные затраты на приобретение оргтехники;
Нц орг - норматив цены оргтехники;
Чпр - прогнозируемая численность работников ИОГВ (ОУ ТГВФ, КУ);
Нспи орг - норматив срока полезного использования оргтехники;
Чпл - количество должностей, планируемых к замещению в ИОГВ (ОУ ТГВФ, КУ)
</t>
  </si>
  <si>
    <t>1.5.3</t>
  </si>
  <si>
    <t>Затраты на приобретение средств подвижной связи</t>
  </si>
  <si>
    <t xml:space="preserve">Расчет нормативных затрат на приобретение средств подвижной связи осуществляется по формуле:
где: НЗсот - нормативные затраты на приобретение средств подвижной связи;
Нц сот - норматив цены средства подвижной связи;
Чпр - прогнозируемая численность работников ИОГВ (ОУ ТГВФ, КУ);
Нспи сот - норматив срока полезного использования средства подвижной связи;
Чпл - количество должностей, планируемых к замещению в ИОГВ (ОУ ТГВФ, КУ)
</t>
  </si>
  <si>
    <t>1.5.4</t>
  </si>
  <si>
    <t>Затраты на приобретение планшетных компьютеров</t>
  </si>
  <si>
    <t xml:space="preserve">Расчет нормативных затрат на приобретение планшетных компьютеров осуществляется по формуле:
где: НЗпл пк - нормативные затраты на приобретение планшетных компьютеров;
Нц пл пк - норматив цены планшетного компьютера;
Чпр - прогнозируемая численность работников ИОГВ (ОУ ТГВФ, КУ);
Нспи пл пк - норматив срока полезного использования планшетного компьютера;
Чпл - количество должностей, планируемых к замещению в ИОГВ (ОУ ТГВФ, КУ)
</t>
  </si>
  <si>
    <t>1.5.5</t>
  </si>
  <si>
    <t>Затраты на приобретение оборудования по обеспечению безопасности информации</t>
  </si>
  <si>
    <t>Расчет нормативных затрат на приобретение оборудования по обеспечению безопасности информации осуществляется в порядке, определяемом ИОГВ (ОУ ТГВФ)</t>
  </si>
  <si>
    <t>1.5.6</t>
  </si>
  <si>
    <t>Иные затраты, относящиеся к затратам на приобретение основных средств в сфере информационно-коммуникационных технологий</t>
  </si>
  <si>
    <t>Расчет иных нормативных затрат, относящихся к затратам на приобретение основных средств в сфере информационно-коммуникационных технологий, осуществляется в порядке, определяемом ИОГВ (ОУ ТГВФ)</t>
  </si>
  <si>
    <t>1.6</t>
  </si>
  <si>
    <t>Затраты на приобретение нематериальных активов</t>
  </si>
  <si>
    <t xml:space="preserve">Расчет нормативных затрат на приобретение нематериальных активов осуществляется в порядке, определяемом ИОГВ (ОУ ТГВФ), исходя из следующих подгрупп затрат:
затраты на приобретение исключительных лицензий на использование программного обеспечения;
затраты на доработку существующего прикладного программного обеспечения, числящегося на балансе ИОГВ (ОУ ТГВФ, КУ);
затраты на приобретение иных нематериальных активов в сфере информационно-коммуникационных технологий
</t>
  </si>
  <si>
    <t>1.7</t>
  </si>
  <si>
    <t xml:space="preserve">Расчет нормативных затрат на приобретение материальных запасов в сфере информационно-коммуникационных технологий осуществляется исходя из следующих подгрупп затрат:
затраты на приобретение мониторов;
затраты на приобретение системных блоков;
затраты на приобретение других запасных частей для вычислительной техники;
затраты на приобретение магнитных и оптических носителей информации;
затраты на приобретение деталей для содержания принтеров, многофункциональных устройств и копировальных аппаратов (оргтехники);
затраты на приобретение материальных запасов по обеспечению безопасности информации;
иные затраты, относящиеся к затратам на приобретение материальных запасов в сфере информационно-коммуникационных технологий
</t>
  </si>
  <si>
    <t>1.7.1</t>
  </si>
  <si>
    <t>Затраты на приобретение мониторов</t>
  </si>
  <si>
    <t xml:space="preserve">Расчет нормативных затрат на приобретение мониторов осуществляется по формуле:
где: НЗмон - нормативные затраты на приобретение мониторов;
Нц мон - норматив цены монитора;
Чпр - прогнозируемая численность работников ИОГВ (ОУ ТГВФ, КУ);
Нспи мон - норматив срока полезного использования монитора;
Чпл - количество должностей, планируемых к замещению в ИОГВ (ОУ ТГВФ, КУ)
</t>
  </si>
  <si>
    <t>1.7.2</t>
  </si>
  <si>
    <t>Затраты на приобретение системных блоков</t>
  </si>
  <si>
    <t xml:space="preserve">Расчет нормативных затрат на приобретение системных блоков осуществляется по формуле:
где: НЗсб - нормативные затраты на приобретение системных блоков;
Нц сб - норматив цены системного блока;
Чпр - прогнозируемая численность работников ИОГВ (ОУ ТГВФ, КУ);
Нспи сб - норматив срока полезного использования системного блока;
Чпл - количество должностей, планируемых к замещению в ИОГВ (ОУ ТГВФ, КУ)
</t>
  </si>
  <si>
    <t>1.7.3</t>
  </si>
  <si>
    <t xml:space="preserve">Расчет нормативных затрат на приобретение других запасных частей для вычислительной техники осуществляется по формуле:
НЗзч = Нц зч x Свт,
где: НЗзч - нормативные затраты на приобретение других запасных частей для вычислительной техники;
Нц зч - норматив цены запасных частей для вычислительной техники;
Свт - первоначальная стоимость вычислительной техники, находящейся на балансе ИОГВ (ОУ ТГВФ, КУ)
</t>
  </si>
  <si>
    <t>1.7.4</t>
  </si>
  <si>
    <t>Расчет нормативных затрат на приобретение магнитных и оптических носителей информации осуществляется в порядке, определяемом ИОГВ (ОУ ТГВФ)</t>
  </si>
  <si>
    <t>1.7.5</t>
  </si>
  <si>
    <t xml:space="preserve">Расчет нормативных затрат на приобретение деталей для содержания оргтехники (принтеров, многофункциональных устройств и копировальных аппаратов) осуществляется по формуле:
НЗдет орг = Нц дет орг x НЗорг,
где: НЗдет орг - нормативные затраты на приобретение деталей для содержания оргтехники (принтеров, многофункциональных устройств и копировальных аппаратов);
Нц дет орг - норматив цены приобретения деталей для содержания оргтехники (принтеров, многофункциональных устройств и копировальных аппаратов);
НЗорг - нормативные затраты на приобретение оргтехники (приобретение принтеров, многофункциональных устройств, копировальных аппаратов), определяемые в соответствии с пунктом 1.5.2 настоящего Порядка
</t>
  </si>
  <si>
    <t>1.7.6</t>
  </si>
  <si>
    <t>Затраты на приобретение материальных запасов по обеспечению безопасности информации</t>
  </si>
  <si>
    <t>Расчет нормативных затрат на приобретение материальных запасов по обеспечению безопасности информации осуществляется в порядке, определяемом ИОГВ (ОУ ТГВФ)</t>
  </si>
  <si>
    <t>1.7.7</t>
  </si>
  <si>
    <t>Иные затраты, относящиеся к затратам на приобретение материальных запасов в сфере информационно-коммуникационных технологий</t>
  </si>
  <si>
    <t>Расчет иных нормативных затрат, относящихся к затратам на приобретение материальных запасов в сфере информационно-коммуникационных технологий, осуществляется в порядке, определяемом ИОГВ (ОУ ТГВФ)</t>
  </si>
  <si>
    <t>1.8</t>
  </si>
  <si>
    <t>Иные затраты в сфере информационно-коммуникационных технологий</t>
  </si>
  <si>
    <t>Расчет иных нормативных затрат в сфере информационно-коммуникационных технологий осуществляется в порядке, определяемом ИОГВ (ОУ ТГВФ)</t>
  </si>
  <si>
    <t xml:space="preserve">Расчет прочих нормативных затрат (в том числе нормативных затрат на закупку товаров, работ и услуг в целях оказания государственных услуг (выполнения работ) и реализации государственных функций), не указанных в подпунктах "а" - "ж" пункта 6 Общих правил, осуществляется исходя из следующих групп затрат:
затраты на услуги связи;
затраты на транспортные услуги;
затраты на оплату расходов по договорам об оказании услуг, связанных с проездом и наймом жилого помещения в связи с командированием работников, заключаемым со сторонними организациями;
затраты на коммунальные услуги;
затраты на аренду помещений и оборудования;
затраты на содержание имущества;
затраты на приобретение прочих работ и услуг, не относящихся к затратам на услуги связи, транспортные услуги, оплату расходов по договорам об оказании услуг, связанных с проездом и наймом жилого помещения в связи с командированием работников, заключаемым со сторонними организациями, а также к затратам на коммунальные услуги, аренду помещений и оборудования, содержание имущества;
затраты на приобретение основных средств;
затраты на приобретение нематериальных активов, за исключением затрат на приобретение правовых баз данных;
затраты на приобретение материальных запасов, не отнесенные к затратам, указанным в подпунктах "а" - "ж" пункта 6 Общих правил;
иные прочие затраты, не отнесенные к иным затратам, указанным в подпунктах "а" - "ж" пункта 6 Общих правил
</t>
  </si>
  <si>
    <t xml:space="preserve">Расчет нормативных затрат на услуги связи осуществляется в порядке, определяемом ИОГВ (ОУ ТГВФ), исходя из следующих подгрупп затрат:
затраты на оплату услуг почтовой связи;
затраты на оплату услуг специальной связи
</t>
  </si>
  <si>
    <t xml:space="preserve">Расчет нормативных затрат на транспортные услуги осуществляется исходя из следующих подгрупп затрат:
затраты по договору об оказании услуг перевозки (транспортировки) грузов;
затраты на оплату услуг аренды транспортных средств;
затраты на оплату разовых услуг пассажирских перевозок при проведении совещания;
затраты на оплату проезда работника к месту нахождения учебного заведения и обратно
</t>
  </si>
  <si>
    <t>Затраты по договору об оказании услуг перевозки (транспортировки) грузов</t>
  </si>
  <si>
    <t>Расчет нормативных затрат по договору об оказании услуг перевозки (транспортировки) грузов осуществляется в порядке, определяемом ИОГВ (ОУ ТГВФ)</t>
  </si>
  <si>
    <t>2.2.2</t>
  </si>
  <si>
    <t>Затраты на оплату услуг аренды транспортных средств</t>
  </si>
  <si>
    <t xml:space="preserve">Расчет нормативных затрат на оплату услуг аренды транспортных средств осуществляется по формуле:
НЗа тс = 0,1 x Чр x Нц а тс x Да тс,
где: НЗа тс - нормативные затраты на оплату услуг аренды транспортных средств;
Чр - расчетная численность работников ИОГВ (ОУ ТГВФ, КУ);
Нц а тс - норматив цены услуг аренды транспортных средств;
Да тс - количество дней оказания услуг аренды транспортных средств, но не более количества рабочих дней в году.
Для ИОГВ (ОУ ТГВФ, КУ), транспортное обслуживание которых осуществляется в рамках выполнения государственного задания Санкт-Петербургским государственным бюджетным автотранспортным учреждением "Смольнинское", нормативные затраты на оплату услуг аренды транспортных средств равны нулю
</t>
  </si>
  <si>
    <t>2.2.3</t>
  </si>
  <si>
    <t>Затраты на оплату разовых услуг пассажирских перевозок при проведении совещания</t>
  </si>
  <si>
    <t>Расчет нормативных затрат на оплату разовых услуг пассажирских перевозок при проведении совещания осуществляется в порядке, определяемом ИОГВ (ОУ ТГВФ)</t>
  </si>
  <si>
    <t>2.2.4</t>
  </si>
  <si>
    <t>Затраты на оплату проезда работника к месту нахождения учебного заведения и обратно</t>
  </si>
  <si>
    <t>Расчет нормативных затрат на оплату проезда работника к месту нахождения учебного заведения и обратно осуществляется в порядке, определяемом ИОГВ (ОУ ТГВФ)</t>
  </si>
  <si>
    <t>Затраты на оплату расходов по договорам об оказании услуг, связанных с проездом и наймом жилого помещения в связи с командированием работников, заключаемым со сторонними организациями</t>
  </si>
  <si>
    <t xml:space="preserve">Расчет нормативных затрат на оплату расходов по договорам об оказании услуг, связанных с проездом и наймом жилого помещения в связи с командированием работников, заключаемым со сторонними организациями, осуществляется в порядке, определяемом ИОГВ (ОУ ТГВФ), исходя из следующих подгрупп затрат:
затраты на проезд к месту командирования и обратно;
нормативные затраты по найму жилого помещения на период командирования.
Расчет нормативных затрат на оплату расходов по договорам об оказании услуг, связанных с проездом и наймом жилого помещения в связи с командированием работников, заключаемым со сторонними организациями, осуществляется в соответствии с порядком и условиями командирования, которые установлены правовыми актами Президента Российской Федерации или Правительства Российской Федерации, Правительства Санкт-Петербурга, с учетом показателей утвержденных планов-графиков проведения совещаний, контрольных мероприятий и профессиональной подготовки работников
</t>
  </si>
  <si>
    <t xml:space="preserve">Расчет нормативных затрат на коммунальные услуги осуществляется в порядке, определяемом ИОГВ (ОУ ТГВФ), исходя из следующих подгрупп затрат:
затраты на газоснабжение и иные виды топлива;
затраты на электроснабжение;
затраты на теплоснабжение;
затраты на горячее водоснабжение;
затраты на холодное водоснабжение и водоотведение;
затраты на оплату услуг лиц, привлекаемых на основании гражданско-правовых договоров
</t>
  </si>
  <si>
    <t>Затраты на аренду помещений и оборудования</t>
  </si>
  <si>
    <t xml:space="preserve">Расчет нормативных затрат на аренду помещений и оборудования осуществляется исходя из следующих подгрупп затрат:
затраты на аренду помещений;
затраты на аренду помещения (зала) для проведения совещания;
затраты на аренду оборудования для проведения совещания
</t>
  </si>
  <si>
    <t>Затраты на аренду помещений</t>
  </si>
  <si>
    <t xml:space="preserve">Расчет нормативных затрат на аренду помещений осуществляется по формуле:
НЗар = Пар x Нц ар x Мар,
где: НЗар - нормативные затраты на аренду помещений;
Пар - площадь арендуемых помещений;
Нц ар - норматив цены аренды одного кв. м помещений в расчете на один месяц аренды;
Мар - количество месяцев аренды
</t>
  </si>
  <si>
    <t>Затраты на аренду помещения (зала) для проведения совещания</t>
  </si>
  <si>
    <t>Расчет нормативных затрат на аренду помещения (зала) для проведения совещания осуществляется в порядке, определяемом ИОГВ (ОУ ТГВФ)</t>
  </si>
  <si>
    <t>Затраты на аренду оборудования для проведения совещания</t>
  </si>
  <si>
    <t>Расчет нормативных затрат на аренду оборудования для проведения совещания осуществляется в порядке, определяемом ИОГВ (ОУ ТГВФ)</t>
  </si>
  <si>
    <t xml:space="preserve">Расчет нормативных затрат на содержание имущества осуществляется в порядке, определяемом ИОГВ (ОУ ТГВФ), исходя из следующих подгрупп затрат:
затраты на содержание и техническое обслуживание помещений;
затраты на техническое обслуживание и ремонт транспортных средств;
затраты на техническое обслуживание и регламентно-профилактический ремонт бытового оборудования;
затраты на техническое обслуживание и регламентно-профилактический ремонт иного оборудования;
затраты на оплату услуг лиц, привлекаемых на основании гражданско-правовых договоров
</t>
  </si>
  <si>
    <t xml:space="preserve">Расчет нормативных затрат на приобретение прочих работ и услуг, не относящихся к затратам на услуги связи, транспортные услуги, оплату расходов по договорам об оказании услуг, связанных с проездом и наймом жилого помещения в связи с командированием работников, заключаемым со сторонними организациями, а также к затратам на коммунальные услуги, аренду помещений и оборудования, содержание имущества, осуществляется исходя из следующих подгрупп затрат:
затраты на оплату типографских работ и услуг, включая приобретение периодических печатных изданий;
затраты на оплату услуг лиц, привлекаемых на основании гражданско-правовых договоров;
затраты на проведение предрейсового и послерейсового осмотра водителей транспортных средств;
затраты на аттестацию специальных помещений;
затраты на проведение диспансеризации работников;
затраты на монтаж (установку), дооборудование и наладку оборудования;
затраты на оплату услуг вневедомственной охраны;
затраты на приобретение полисов обязательного страхования гражданской ответственности владельцев транспортных средств;
затраты на оплату труда независимых экспертов
</t>
  </si>
  <si>
    <t>Затраты на оплату типографских работ и услуг, включая приобретение периодических печатных изданий</t>
  </si>
  <si>
    <t xml:space="preserve">Расчет нормативных затрат на оплату типографских работ и услуг осуществляется в порядке, определяемом ИОГВ (ОУ ТГВФ), с учетом нормативных затрат на приобретение периодических печатных изданий.
Расчет нормативных затрат на приобретение периодических печатных изданий осуществляется по формуле:
НЗпи = Чр x Нц пи x Мпи,
где: НЗпи - нормативные затраты на приобретение периодических печатных изданий;
Чр - расчетная численность работников ИОГВ (ОУ ТГВФ, КУ);
Нц пи - норматив цены приобретения периодических печатных изданий;
Мпи - количество месяцев приобретения периодических печатных изданий
</t>
  </si>
  <si>
    <t>Затраты на оплату услуг лиц, привлекаемых на основании гражданско-правовых договоров</t>
  </si>
  <si>
    <t>Расчет нормативных затрат на оплату услуг лиц, привлекаемых на основании гражданско-правовых договоров, осуществляется в порядке, определяемом ИОГВ (ОУ ТГВФ)</t>
  </si>
  <si>
    <t>2.7.3</t>
  </si>
  <si>
    <t>Затраты на проведение предрейсового и послерейсового осмотра водителей транспортных средств</t>
  </si>
  <si>
    <t>Расчет нормативных затрат на проведение предрейсового и послерейсового осмотра водителей транспортных средств осуществляется в порядке, определяемом ИОГВ (ОУ ТГВФ)</t>
  </si>
  <si>
    <t>2.7.4</t>
  </si>
  <si>
    <t>Затраты на аттестацию специальных помещений</t>
  </si>
  <si>
    <t>Расчет нормативных затрат на аттестацию специальных помещений осуществляется в порядке, определяемом ИОГВ (ОУ ТГВФ)</t>
  </si>
  <si>
    <t>2.7.5</t>
  </si>
  <si>
    <t>Затраты на проведение диспансеризации работников</t>
  </si>
  <si>
    <t xml:space="preserve">Расчет нормативных затрат на проведение диспансеризации работников осуществляется по формуле:
НЗдисп = Чр x Нц дисп,
где: НЗдисп - нормативные затраты на проведение диспансеризации работников;
Чр - расчетная численность работников ИОГВ (ОУ ТГВФ, КУ);
Нц дисп - норматив цены диспансеризации одного работника ИОГВ (ОУ ТГВФ, КУ)
</t>
  </si>
  <si>
    <t>2.7.6</t>
  </si>
  <si>
    <t>Затраты на монтаж (установку), дооборудование и наладку оборудования</t>
  </si>
  <si>
    <t>Расчет нормативных затрат на монтаж (установку), дооборудование и наладку оборудования осуществляется в порядке, определяемом ИОГВ (ОУ ТГВФ)</t>
  </si>
  <si>
    <t>2.7.7</t>
  </si>
  <si>
    <t>Расчет нормативных затрат на оплату услуг вневедомственной охраны осуществляется в порядке, определяемом ИОГВ (ОУ ТГВФ)</t>
  </si>
  <si>
    <t>2.7.8</t>
  </si>
  <si>
    <t>Расчет нормативных затрат на приобретение полисов обязательного страхования гражданской ответственности владельцев транспортных средств осуществляется в порядке, определяемом ИОГВ (ОУ ТГВФ)</t>
  </si>
  <si>
    <t>2.7.9</t>
  </si>
  <si>
    <t>Затраты на оплату труда независимых экспертов</t>
  </si>
  <si>
    <t>Расчет нормативных затрат на оплату труда независимых экспертов осуществляется в порядке, определяемом ИОГВ (ОУ ТГВФ)</t>
  </si>
  <si>
    <t xml:space="preserve">Расчет нормативных затрат на приобретение основных средств осуществляется исходя из следующих подгрупп затрат:
затраты на приобретение транспортных средств;
затраты на приобретение мебели;
затраты на приобретение систем кондиционирования
</t>
  </si>
  <si>
    <t>Затраты на приобретение транспортных средств</t>
  </si>
  <si>
    <t>Расчет нормативных затрат на приобретение транспортных средств осуществляется в порядке, определяемом ИОГВ (ОУ ТГВФ)</t>
  </si>
  <si>
    <t xml:space="preserve">Расчет нормативных затрат на приобретение мебели осуществляет исходя из нормативных затрат на приобретение комплекта мебели по формуле:
где: НЗмеб - нормативные затраты на приобретение комплекта мебели;
Нц меб - норматив цены комплекта мебели в расчете на одного работника ИОГВ (ОУ ТГВФ, КУ);
Чпр - прогнозируемая численность работников ИОГВ (ОУ ТГВФ, КУ);
Нспи меб - норматив срока полезного использования комплекта мебели;
Чпл - количество должностей, планируемых к замещению в ИОГВ (ОУ ТГВФ, КУ)
</t>
  </si>
  <si>
    <t>Затраты на приобретение систем кондиционирования</t>
  </si>
  <si>
    <t>Расчет нормативных затрат на приобретение систем кондиционирования осуществляется в порядке, определяемом ИОГВ (ОУ ТГВФ)</t>
  </si>
  <si>
    <t>2.9</t>
  </si>
  <si>
    <t>Затраты на приобретение нематериальных активов, за исключением затрат на приобретение правовых баз данных</t>
  </si>
  <si>
    <t>Расчет нормативных затрат на приобретение нематериальных активов, за исключением затрат на приобретение правовых баз данных, осуществляется в порядке, определяемом ИОГВ (ОУ ТГВФ)</t>
  </si>
  <si>
    <t>2.10</t>
  </si>
  <si>
    <t xml:space="preserve">Расчет нормативных затрат на приобретение материальных запасов, не отнесенных к затратам, указанным в подпунктах "а" - "ж" пункта 6 Общих правил, осуществляется исходя из следующих подгрупп затрат:
затраты на приобретение бланочной продукции;
затраты на приобретение канцелярских принадлежностей;
затраты на приобретение хозяйственных товаров и принадлежностей;
затраты на приобретение горюче-смазочных материалов;
затраты на приобретение запасных частей для транспортных средств;
затраты на приобретение материальных запасов для нужд гражданской обороны
</t>
  </si>
  <si>
    <t>2.10.1</t>
  </si>
  <si>
    <t>Затраты на приобретение бланочной продукции</t>
  </si>
  <si>
    <t>Расчет нормативных затрат на приобретение бланочной продукции осуществляется в порядке, определяемом ИОГВ (ОУ ТГВФ)</t>
  </si>
  <si>
    <t>2.10.2</t>
  </si>
  <si>
    <t xml:space="preserve">Расчет нормативных затрат на приобретение канцелярских принадлежностей осуществляется по формуле:
НЗканц = Чр x Нц канц,
где: НЗканц - нормативные затраты на приобретение канцелярских принадлежностей;
Чр - расчетная численность работников ИОГВ (ОУ ТГВФ, КУ);
Нц канц - норматив цены набора канцелярских принадлежностей для одного работника ИОГВ (ОУ ТГВФ, КУ)
</t>
  </si>
  <si>
    <t>2.10.3</t>
  </si>
  <si>
    <t>Затраты на приобретение хозяйственных товаров и принадлежностей</t>
  </si>
  <si>
    <t xml:space="preserve">Расчет нормативных затрат на приобретение хозяйственных товаров и принадлежностей осуществляется по формуле:
НЗхоз = Ппом x Нц хоз x Мхоз,
где: НЗхоз - нормативные затраты на приобретение хозяйственных товаров и принадлежностей;
Ппом - площадь обслуживаемых помещений;
Нц хоз - норматив цены набора хозяйственных товаров и принадлежностей в расчете на один кв. м обслуживаемых помещений за один месяц обслуживания;
Мхоз - количество месяцев обслуживания помещений
</t>
  </si>
  <si>
    <t>2.10.4</t>
  </si>
  <si>
    <t>Затраты на приобретение горюче-смазочных материалов</t>
  </si>
  <si>
    <t>Расчет нормативных затрат на приобретение горюче-смазочных материалов осуществляется в порядке, определяемом ИОГВ (ОУ ТГВФ)</t>
  </si>
  <si>
    <t>2.10.5</t>
  </si>
  <si>
    <t>Затраты на приобретение запасных частей для транспортных средств</t>
  </si>
  <si>
    <t>Расчет нормативных затрат на приобретение запасных частей для транспортных средств осуществляется в порядке, определяемом ИОГВ (ОУ ТГВФ)</t>
  </si>
  <si>
    <t>2.10.6</t>
  </si>
  <si>
    <t>Затраты на приобретение материальных запасов для нужд гражданской обороны</t>
  </si>
  <si>
    <t>Расчет нормативных затрат на приобретение материальных запасов для нужд гражданской обороны осуществляется в порядке, определяемом ИОГВ (ОУ ТГВФ)</t>
  </si>
  <si>
    <t>2.11</t>
  </si>
  <si>
    <t>Иные прочие затраты, не отнесенные к иным затратам, указанным в подпунктах "а" - "ж" пункта 6 Общих правил</t>
  </si>
  <si>
    <t>Расчет иных прочих нормативных затрат, не отнесенных к иным затратам, указанным в подпунктах "а" - "ж" пункта 6 Общих правил, осуществляется в порядке, определяемом ИОГВ (ОУ ТГВФ)</t>
  </si>
  <si>
    <t>по состоянию на 05.06.2024</t>
  </si>
  <si>
    <t>2.3.6</t>
  </si>
  <si>
    <t>2.5.3.5</t>
  </si>
  <si>
    <t>Обслуживание комплекта бортового навигационного оборудования системы ГЛОНАСС</t>
  </si>
  <si>
    <t>Вывоз строительного мусора, смета и листьев</t>
  </si>
  <si>
    <t>Вывоз, переработка и уничтожение имущества, признанного непригодным к дальнейшей эксплуатации</t>
  </si>
  <si>
    <t xml:space="preserve">2027 год </t>
  </si>
  <si>
    <t>2.5.2.5</t>
  </si>
  <si>
    <t>Диагностика спецтехники</t>
  </si>
  <si>
    <t>Проверка и перезарядка огнетушителей</t>
  </si>
  <si>
    <t>2.5.4.7</t>
  </si>
  <si>
    <t>Химчистка спецодежды</t>
  </si>
  <si>
    <t>ремонт гаражей</t>
  </si>
  <si>
    <t>2.5.1.4</t>
  </si>
  <si>
    <t>Текущий ремонт гаражей</t>
  </si>
  <si>
    <t>Затраты на приобретение респираторов</t>
  </si>
  <si>
    <t>2.9.2</t>
  </si>
  <si>
    <t>2.9.1</t>
  </si>
  <si>
    <t>2.9.3</t>
  </si>
  <si>
    <t>2.9.4</t>
  </si>
  <si>
    <t>2.9.5</t>
  </si>
  <si>
    <t>2.9.6</t>
  </si>
  <si>
    <t>2.9.7</t>
  </si>
  <si>
    <t>2.9.8</t>
  </si>
  <si>
    <t>2.6.8</t>
  </si>
  <si>
    <t>2.6.9</t>
  </si>
  <si>
    <t>на 2026 год и на плановый период 2027 и 2028 годов</t>
  </si>
  <si>
    <t xml:space="preserve">2028 год </t>
  </si>
  <si>
    <t>Расчёт нормативных затрат на 2026-2028 годы</t>
  </si>
  <si>
    <t>Согласно метод.указаний по формированию проекта бюджета СПб на 2025 год и на плановый период 2026 и 2027 годов</t>
  </si>
  <si>
    <t>2028 год</t>
  </si>
  <si>
    <t>Доступ к базе данных вакансий</t>
  </si>
  <si>
    <t>Затраты на организацию доступа к базе данных вакансий</t>
  </si>
  <si>
    <t>Заместитель начальника ПЭО</t>
  </si>
  <si>
    <t>А.А. Сюмкина</t>
  </si>
  <si>
    <t>Приложение № 2 к распоряжению администрации Кировского района Санкт-Петербурга                                                                                                         от______________№_____________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</si>
</sst>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#,##0_ ;\-#,##0\ "/>
    <numFmt numFmtId="166" formatCode="0.0000"/>
    <numFmt numFmtId="167" formatCode="#,##0.000"/>
    <numFmt numFmtId="168" formatCode="#,##0.00000"/>
    <numFmt numFmtId="169" formatCode="#,##0.00_ ;[Red]\-#,##0.00\ 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7"/>
      <name val="Times New Roman"/>
      <family val="1"/>
      <charset val="204"/>
    </font>
    <font>
      <sz val="8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name val="Arial"/>
      <family val="2"/>
      <charset val="204"/>
    </font>
    <font>
      <sz val="11"/>
      <color rgb="FF00610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2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3" fillId="0" borderId="0"/>
    <xf numFmtId="0" fontId="2" fillId="0" borderId="0"/>
    <xf numFmtId="0" fontId="1" fillId="0" borderId="0"/>
    <xf numFmtId="0" fontId="17" fillId="0" borderId="0"/>
    <xf numFmtId="0" fontId="17" fillId="0" borderId="0"/>
    <xf numFmtId="0" fontId="18" fillId="4" borderId="0" applyNumberFormat="0" applyBorder="0" applyAlignment="0" applyProtection="0"/>
    <xf numFmtId="0" fontId="20" fillId="0" borderId="0"/>
  </cellStyleXfs>
  <cellXfs count="441">
    <xf numFmtId="0" fontId="0" fillId="0" borderId="0" xfId="0"/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vertical="center" wrapText="1"/>
    </xf>
    <xf numFmtId="49" fontId="5" fillId="0" borderId="0" xfId="0" applyNumberFormat="1" applyFont="1" applyFill="1" applyBorder="1" applyAlignment="1">
      <alignment vertical="center" wrapText="1"/>
    </xf>
    <xf numFmtId="49" fontId="8" fillId="0" borderId="0" xfId="0" applyNumberFormat="1" applyFont="1" applyFill="1" applyBorder="1" applyAlignment="1">
      <alignment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left" vertical="center" wrapText="1"/>
    </xf>
    <xf numFmtId="3" fontId="8" fillId="0" borderId="0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Fill="1" applyAlignment="1">
      <alignment vertical="center" wrapText="1"/>
    </xf>
    <xf numFmtId="3" fontId="8" fillId="0" borderId="0" xfId="0" applyNumberFormat="1" applyFont="1" applyFill="1" applyAlignment="1">
      <alignment horizontal="center" vertical="center" wrapText="1"/>
    </xf>
    <xf numFmtId="49" fontId="8" fillId="0" borderId="0" xfId="0" applyNumberFormat="1" applyFont="1" applyFill="1" applyAlignment="1">
      <alignment vertical="center" wrapText="1"/>
    </xf>
    <xf numFmtId="49" fontId="8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49" fontId="6" fillId="0" borderId="0" xfId="0" applyNumberFormat="1" applyFont="1" applyFill="1" applyBorder="1" applyAlignment="1">
      <alignment vertical="center"/>
    </xf>
    <xf numFmtId="0" fontId="12" fillId="2" borderId="3" xfId="0" applyFont="1" applyFill="1" applyBorder="1" applyAlignment="1">
      <alignment horizontal="left" vertical="center" wrapText="1" indent="1"/>
    </xf>
    <xf numFmtId="0" fontId="13" fillId="0" borderId="3" xfId="0" applyFont="1" applyBorder="1" applyAlignment="1">
      <alignment horizontal="left" vertical="center" wrapText="1" indent="1"/>
    </xf>
    <xf numFmtId="49" fontId="14" fillId="0" borderId="0" xfId="0" applyNumberFormat="1" applyFont="1" applyFill="1" applyAlignment="1">
      <alignment vertical="center"/>
    </xf>
    <xf numFmtId="0" fontId="13" fillId="0" borderId="0" xfId="3" applyFont="1" applyAlignment="1">
      <alignment horizontal="center" vertical="top" wrapText="1"/>
    </xf>
    <xf numFmtId="0" fontId="13" fillId="0" borderId="0" xfId="3" applyFont="1" applyFill="1" applyAlignment="1">
      <alignment horizontal="center" vertical="top" wrapText="1"/>
    </xf>
    <xf numFmtId="49" fontId="13" fillId="0" borderId="0" xfId="3" applyNumberFormat="1" applyFont="1" applyAlignment="1">
      <alignment horizontal="center" vertical="center" wrapText="1"/>
    </xf>
    <xf numFmtId="0" fontId="13" fillId="0" borderId="0" xfId="3" applyFont="1" applyAlignment="1">
      <alignment horizontal="left" vertical="top" wrapText="1"/>
    </xf>
    <xf numFmtId="164" fontId="13" fillId="0" borderId="0" xfId="3" applyNumberFormat="1" applyFont="1" applyAlignment="1">
      <alignment horizontal="center" vertical="center" wrapText="1"/>
    </xf>
    <xf numFmtId="49" fontId="12" fillId="0" borderId="0" xfId="3" applyNumberFormat="1" applyFont="1" applyAlignment="1">
      <alignment horizontal="left" vertical="center"/>
    </xf>
    <xf numFmtId="0" fontId="13" fillId="0" borderId="0" xfId="3" applyFont="1" applyAlignment="1">
      <alignment horizontal="center" vertical="center" wrapText="1"/>
    </xf>
    <xf numFmtId="49" fontId="13" fillId="0" borderId="0" xfId="3" applyNumberFormat="1" applyFont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1" fontId="5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1" fontId="10" fillId="0" borderId="13" xfId="0" applyNumberFormat="1" applyFont="1" applyFill="1" applyBorder="1" applyAlignment="1">
      <alignment horizontal="center" vertical="center" wrapText="1"/>
    </xf>
    <xf numFmtId="1" fontId="10" fillId="0" borderId="26" xfId="0" applyNumberFormat="1" applyFont="1" applyFill="1" applyBorder="1" applyAlignment="1">
      <alignment horizontal="center" vertical="center" wrapText="1"/>
    </xf>
    <xf numFmtId="1" fontId="10" fillId="0" borderId="27" xfId="0" applyNumberFormat="1" applyFont="1" applyFill="1" applyBorder="1" applyAlignment="1">
      <alignment horizontal="center" vertical="center" wrapText="1"/>
    </xf>
    <xf numFmtId="1" fontId="10" fillId="0" borderId="28" xfId="0" applyNumberFormat="1" applyFont="1" applyFill="1" applyBorder="1" applyAlignment="1">
      <alignment horizontal="center" vertical="center" wrapText="1"/>
    </xf>
    <xf numFmtId="3" fontId="14" fillId="0" borderId="0" xfId="0" applyNumberFormat="1" applyFont="1" applyFill="1" applyBorder="1" applyAlignment="1">
      <alignment vertical="center"/>
    </xf>
    <xf numFmtId="49" fontId="14" fillId="0" borderId="0" xfId="0" applyNumberFormat="1" applyFont="1" applyFill="1" applyBorder="1" applyAlignment="1">
      <alignment vertical="center"/>
    </xf>
    <xf numFmtId="49" fontId="14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49" fontId="14" fillId="0" borderId="3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3" fontId="10" fillId="0" borderId="0" xfId="0" applyNumberFormat="1" applyFont="1" applyFill="1" applyBorder="1" applyAlignment="1">
      <alignment vertical="center"/>
    </xf>
    <xf numFmtId="0" fontId="19" fillId="0" borderId="0" xfId="0" applyFont="1" applyFill="1" applyBorder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166" fontId="19" fillId="0" borderId="0" xfId="0" applyNumberFormat="1" applyFont="1" applyFill="1" applyBorder="1" applyAlignment="1">
      <alignment horizontal="center" vertical="center" wrapText="1"/>
    </xf>
    <xf numFmtId="4" fontId="8" fillId="5" borderId="18" xfId="0" applyNumberFormat="1" applyFont="1" applyFill="1" applyBorder="1" applyAlignment="1">
      <alignment horizontal="center" vertical="center" wrapText="1"/>
    </xf>
    <xf numFmtId="4" fontId="8" fillId="5" borderId="3" xfId="0" applyNumberFormat="1" applyFont="1" applyFill="1" applyBorder="1" applyAlignment="1">
      <alignment horizontal="center" vertical="center" wrapText="1"/>
    </xf>
    <xf numFmtId="4" fontId="8" fillId="5" borderId="17" xfId="0" applyNumberFormat="1" applyFont="1" applyFill="1" applyBorder="1" applyAlignment="1">
      <alignment horizontal="center" vertical="center" wrapText="1"/>
    </xf>
    <xf numFmtId="164" fontId="8" fillId="5" borderId="25" xfId="0" applyNumberFormat="1" applyFont="1" applyFill="1" applyBorder="1" applyAlignment="1">
      <alignment horizontal="center" vertical="center" wrapText="1"/>
    </xf>
    <xf numFmtId="164" fontId="8" fillId="5" borderId="3" xfId="0" applyNumberFormat="1" applyFont="1" applyFill="1" applyBorder="1" applyAlignment="1">
      <alignment horizontal="center" vertical="center" wrapText="1"/>
    </xf>
    <xf numFmtId="164" fontId="8" fillId="5" borderId="32" xfId="0" applyNumberFormat="1" applyFont="1" applyFill="1" applyBorder="1" applyAlignment="1">
      <alignment horizontal="center" vertical="center" wrapText="1"/>
    </xf>
    <xf numFmtId="1" fontId="8" fillId="5" borderId="0" xfId="0" applyNumberFormat="1" applyFont="1" applyFill="1" applyAlignment="1">
      <alignment horizontal="center" vertical="center" wrapText="1"/>
    </xf>
    <xf numFmtId="0" fontId="8" fillId="5" borderId="10" xfId="0" applyFont="1" applyFill="1" applyBorder="1" applyAlignment="1">
      <alignment horizontal="left" vertical="center" wrapText="1" indent="1"/>
    </xf>
    <xf numFmtId="0" fontId="8" fillId="5" borderId="10" xfId="0" applyFont="1" applyFill="1" applyBorder="1" applyAlignment="1">
      <alignment horizontal="center" vertical="center" wrapText="1"/>
    </xf>
    <xf numFmtId="164" fontId="8" fillId="5" borderId="17" xfId="0" applyNumberFormat="1" applyFont="1" applyFill="1" applyBorder="1" applyAlignment="1">
      <alignment horizontal="center" vertical="center" wrapText="1"/>
    </xf>
    <xf numFmtId="164" fontId="8" fillId="5" borderId="10" xfId="0" applyNumberFormat="1" applyFont="1" applyFill="1" applyBorder="1" applyAlignment="1">
      <alignment horizontal="center" vertical="center" wrapText="1"/>
    </xf>
    <xf numFmtId="164" fontId="8" fillId="5" borderId="6" xfId="0" applyNumberFormat="1" applyFont="1" applyFill="1" applyBorder="1" applyAlignment="1">
      <alignment horizontal="center" vertical="center" wrapText="1"/>
    </xf>
    <xf numFmtId="4" fontId="8" fillId="5" borderId="5" xfId="0" applyNumberFormat="1" applyFont="1" applyFill="1" applyBorder="1" applyAlignment="1">
      <alignment horizontal="center" vertical="center" wrapText="1"/>
    </xf>
    <xf numFmtId="4" fontId="8" fillId="5" borderId="25" xfId="0" applyNumberFormat="1" applyFont="1" applyFill="1" applyBorder="1" applyAlignment="1">
      <alignment horizontal="center" vertical="center" wrapText="1"/>
    </xf>
    <xf numFmtId="4" fontId="8" fillId="5" borderId="4" xfId="0" applyNumberFormat="1" applyFont="1" applyFill="1" applyBorder="1" applyAlignment="1">
      <alignment horizontal="center" vertical="center" wrapText="1"/>
    </xf>
    <xf numFmtId="4" fontId="8" fillId="5" borderId="1" xfId="0" applyNumberFormat="1" applyFont="1" applyFill="1" applyBorder="1" applyAlignment="1">
      <alignment horizontal="center" vertical="center" wrapText="1"/>
    </xf>
    <xf numFmtId="0" fontId="5" fillId="5" borderId="0" xfId="0" applyFont="1" applyFill="1"/>
    <xf numFmtId="0" fontId="5" fillId="5" borderId="10" xfId="0" applyFont="1" applyFill="1" applyBorder="1" applyAlignment="1">
      <alignment horizontal="left" vertical="center" wrapText="1" indent="2"/>
    </xf>
    <xf numFmtId="0" fontId="5" fillId="5" borderId="10" xfId="0" applyFont="1" applyFill="1" applyBorder="1" applyAlignment="1">
      <alignment horizontal="center" vertical="center" wrapText="1"/>
    </xf>
    <xf numFmtId="164" fontId="5" fillId="5" borderId="17" xfId="0" applyNumberFormat="1" applyFont="1" applyFill="1" applyBorder="1" applyAlignment="1">
      <alignment horizontal="center" vertical="center" wrapText="1"/>
    </xf>
    <xf numFmtId="164" fontId="5" fillId="5" borderId="10" xfId="0" applyNumberFormat="1" applyFont="1" applyFill="1" applyBorder="1" applyAlignment="1">
      <alignment horizontal="center" vertical="center" wrapText="1"/>
    </xf>
    <xf numFmtId="4" fontId="5" fillId="5" borderId="3" xfId="0" applyNumberFormat="1" applyFont="1" applyFill="1" applyBorder="1" applyAlignment="1">
      <alignment horizontal="center" vertical="center" wrapText="1"/>
    </xf>
    <xf numFmtId="2" fontId="5" fillId="5" borderId="11" xfId="0" applyNumberFormat="1" applyFont="1" applyFill="1" applyBorder="1" applyAlignment="1">
      <alignment horizontal="center" vertical="center" wrapText="1"/>
    </xf>
    <xf numFmtId="2" fontId="5" fillId="5" borderId="3" xfId="0" applyNumberFormat="1" applyFont="1" applyFill="1" applyBorder="1" applyAlignment="1">
      <alignment horizontal="center" vertical="center" wrapText="1"/>
    </xf>
    <xf numFmtId="2" fontId="5" fillId="5" borderId="5" xfId="0" applyNumberFormat="1" applyFont="1" applyFill="1" applyBorder="1" applyAlignment="1">
      <alignment horizontal="center" vertical="center" wrapText="1"/>
    </xf>
    <xf numFmtId="4" fontId="5" fillId="5" borderId="18" xfId="0" applyNumberFormat="1" applyFont="1" applyFill="1" applyBorder="1" applyAlignment="1">
      <alignment horizontal="center" vertical="center" wrapText="1"/>
    </xf>
    <xf numFmtId="4" fontId="5" fillId="5" borderId="17" xfId="0" applyNumberFormat="1" applyFont="1" applyFill="1" applyBorder="1" applyAlignment="1">
      <alignment horizontal="center" vertical="center" wrapText="1"/>
    </xf>
    <xf numFmtId="164" fontId="5" fillId="5" borderId="18" xfId="0" applyNumberFormat="1" applyFont="1" applyFill="1" applyBorder="1" applyAlignment="1">
      <alignment horizontal="center" vertical="center" wrapText="1"/>
    </xf>
    <xf numFmtId="164" fontId="5" fillId="5" borderId="3" xfId="0" applyNumberFormat="1" applyFont="1" applyFill="1" applyBorder="1" applyAlignment="1">
      <alignment horizontal="center" vertical="center" wrapText="1"/>
    </xf>
    <xf numFmtId="164" fontId="5" fillId="5" borderId="12" xfId="0" applyNumberFormat="1" applyFont="1" applyFill="1" applyBorder="1" applyAlignment="1">
      <alignment horizontal="center" vertical="center" wrapText="1"/>
    </xf>
    <xf numFmtId="0" fontId="8" fillId="5" borderId="21" xfId="0" applyFont="1" applyFill="1" applyBorder="1" applyAlignment="1">
      <alignment horizontal="left" vertical="center" wrapText="1" indent="1"/>
    </xf>
    <xf numFmtId="4" fontId="5" fillId="5" borderId="5" xfId="0" applyNumberFormat="1" applyFont="1" applyFill="1" applyBorder="1" applyAlignment="1">
      <alignment horizontal="center" vertical="center" wrapText="1"/>
    </xf>
    <xf numFmtId="2" fontId="8" fillId="5" borderId="11" xfId="0" applyNumberFormat="1" applyFont="1" applyFill="1" applyBorder="1" applyAlignment="1">
      <alignment horizontal="center" vertical="center" wrapText="1"/>
    </xf>
    <xf numFmtId="2" fontId="8" fillId="5" borderId="3" xfId="0" applyNumberFormat="1" applyFont="1" applyFill="1" applyBorder="1" applyAlignment="1">
      <alignment horizontal="center" vertical="center" wrapText="1"/>
    </xf>
    <xf numFmtId="2" fontId="8" fillId="5" borderId="5" xfId="0" applyNumberFormat="1" applyFont="1" applyFill="1" applyBorder="1" applyAlignment="1">
      <alignment horizontal="center" vertical="center" wrapText="1"/>
    </xf>
    <xf numFmtId="164" fontId="8" fillId="5" borderId="18" xfId="0" applyNumberFormat="1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left" vertical="center" wrapText="1" indent="1"/>
    </xf>
    <xf numFmtId="164" fontId="5" fillId="5" borderId="6" xfId="0" applyNumberFormat="1" applyFont="1" applyFill="1" applyBorder="1" applyAlignment="1">
      <alignment horizontal="center" vertical="center" wrapText="1"/>
    </xf>
    <xf numFmtId="164" fontId="5" fillId="5" borderId="11" xfId="0" applyNumberFormat="1" applyFont="1" applyFill="1" applyBorder="1" applyAlignment="1">
      <alignment horizontal="center" vertical="center" wrapText="1"/>
    </xf>
    <xf numFmtId="164" fontId="5" fillId="5" borderId="5" xfId="0" applyNumberFormat="1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left" vertical="center" wrapText="1" indent="5"/>
    </xf>
    <xf numFmtId="0" fontId="11" fillId="5" borderId="10" xfId="0" applyFont="1" applyFill="1" applyBorder="1" applyAlignment="1">
      <alignment horizontal="center" vertical="center" wrapText="1"/>
    </xf>
    <xf numFmtId="164" fontId="11" fillId="5" borderId="33" xfId="0" applyNumberFormat="1" applyFont="1" applyFill="1" applyBorder="1" applyAlignment="1">
      <alignment horizontal="center" vertical="center" wrapText="1"/>
    </xf>
    <xf numFmtId="164" fontId="11" fillId="5" borderId="10" xfId="0" applyNumberFormat="1" applyFont="1" applyFill="1" applyBorder="1" applyAlignment="1">
      <alignment horizontal="center" vertical="center" wrapText="1"/>
    </xf>
    <xf numFmtId="164" fontId="11" fillId="5" borderId="6" xfId="0" applyNumberFormat="1" applyFont="1" applyFill="1" applyBorder="1" applyAlignment="1">
      <alignment horizontal="center" vertical="center" wrapText="1"/>
    </xf>
    <xf numFmtId="4" fontId="11" fillId="5" borderId="3" xfId="0" applyNumberFormat="1" applyFont="1" applyFill="1" applyBorder="1" applyAlignment="1">
      <alignment horizontal="center" vertical="center" wrapText="1"/>
    </xf>
    <xf numFmtId="4" fontId="11" fillId="5" borderId="5" xfId="0" applyNumberFormat="1" applyFont="1" applyFill="1" applyBorder="1" applyAlignment="1">
      <alignment horizontal="center" vertical="center" wrapText="1"/>
    </xf>
    <xf numFmtId="164" fontId="11" fillId="5" borderId="11" xfId="0" applyNumberFormat="1" applyFont="1" applyFill="1" applyBorder="1" applyAlignment="1">
      <alignment horizontal="center" vertical="center" wrapText="1"/>
    </xf>
    <xf numFmtId="164" fontId="11" fillId="5" borderId="3" xfId="0" applyNumberFormat="1" applyFont="1" applyFill="1" applyBorder="1" applyAlignment="1">
      <alignment horizontal="center" vertical="center" wrapText="1"/>
    </xf>
    <xf numFmtId="164" fontId="11" fillId="5" borderId="5" xfId="0" applyNumberFormat="1" applyFont="1" applyFill="1" applyBorder="1" applyAlignment="1">
      <alignment horizontal="center" vertical="center" wrapText="1"/>
    </xf>
    <xf numFmtId="4" fontId="11" fillId="5" borderId="18" xfId="0" applyNumberFormat="1" applyFont="1" applyFill="1" applyBorder="1" applyAlignment="1">
      <alignment horizontal="center" vertical="center" wrapText="1"/>
    </xf>
    <xf numFmtId="164" fontId="11" fillId="5" borderId="18" xfId="0" applyNumberFormat="1" applyFont="1" applyFill="1" applyBorder="1" applyAlignment="1">
      <alignment horizontal="center" vertical="center" wrapText="1"/>
    </xf>
    <xf numFmtId="164" fontId="11" fillId="5" borderId="17" xfId="0" applyNumberFormat="1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11" fillId="5" borderId="10" xfId="0" applyFont="1" applyFill="1" applyBorder="1" applyAlignment="1">
      <alignment horizontal="left" vertical="center" wrapText="1" indent="5"/>
    </xf>
    <xf numFmtId="164" fontId="5" fillId="5" borderId="32" xfId="0" applyNumberFormat="1" applyFont="1" applyFill="1" applyBorder="1" applyAlignment="1">
      <alignment horizontal="center" vertical="center" wrapText="1"/>
    </xf>
    <xf numFmtId="4" fontId="11" fillId="5" borderId="6" xfId="0" applyNumberFormat="1" applyFont="1" applyFill="1" applyBorder="1" applyAlignment="1">
      <alignment horizontal="center" vertical="center" wrapText="1"/>
    </xf>
    <xf numFmtId="4" fontId="5" fillId="5" borderId="11" xfId="0" applyNumberFormat="1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left" vertical="center" wrapText="1"/>
    </xf>
    <xf numFmtId="4" fontId="8" fillId="5" borderId="11" xfId="0" applyNumberFormat="1" applyFont="1" applyFill="1" applyBorder="1" applyAlignment="1">
      <alignment horizontal="center" vertical="center" wrapText="1"/>
    </xf>
    <xf numFmtId="164" fontId="8" fillId="5" borderId="29" xfId="0" applyNumberFormat="1" applyFont="1" applyFill="1" applyBorder="1" applyAlignment="1">
      <alignment horizontal="center" vertical="center"/>
    </xf>
    <xf numFmtId="164" fontId="8" fillId="5" borderId="33" xfId="0" applyNumberFormat="1" applyFont="1" applyFill="1" applyBorder="1" applyAlignment="1">
      <alignment horizontal="center" vertical="center"/>
    </xf>
    <xf numFmtId="0" fontId="8" fillId="5" borderId="0" xfId="0" applyFont="1" applyFill="1"/>
    <xf numFmtId="164" fontId="5" fillId="5" borderId="0" xfId="0" applyNumberFormat="1" applyFont="1" applyFill="1"/>
    <xf numFmtId="4" fontId="5" fillId="5" borderId="0" xfId="0" applyNumberFormat="1" applyFont="1" applyFill="1"/>
    <xf numFmtId="164" fontId="5" fillId="5" borderId="10" xfId="0" applyNumberFormat="1" applyFont="1" applyFill="1" applyBorder="1" applyAlignment="1">
      <alignment horizontal="center" wrapText="1"/>
    </xf>
    <xf numFmtId="4" fontId="5" fillId="5" borderId="3" xfId="0" applyNumberFormat="1" applyFont="1" applyFill="1" applyBorder="1" applyAlignment="1">
      <alignment horizontal="center" vertical="center"/>
    </xf>
    <xf numFmtId="1" fontId="5" fillId="5" borderId="10" xfId="0" applyNumberFormat="1" applyFont="1" applyFill="1" applyBorder="1" applyAlignment="1">
      <alignment horizontal="center" vertical="center" wrapText="1"/>
    </xf>
    <xf numFmtId="4" fontId="5" fillId="5" borderId="18" xfId="0" applyNumberFormat="1" applyFont="1" applyFill="1" applyBorder="1" applyAlignment="1">
      <alignment horizontal="center" vertical="center"/>
    </xf>
    <xf numFmtId="4" fontId="5" fillId="5" borderId="6" xfId="0" applyNumberFormat="1" applyFont="1" applyFill="1" applyBorder="1" applyAlignment="1">
      <alignment horizontal="center" vertical="center"/>
    </xf>
    <xf numFmtId="4" fontId="11" fillId="5" borderId="11" xfId="0" applyNumberFormat="1" applyFont="1" applyFill="1" applyBorder="1" applyAlignment="1">
      <alignment horizontal="center" vertical="center" wrapText="1"/>
    </xf>
    <xf numFmtId="0" fontId="11" fillId="5" borderId="0" xfId="0" applyFont="1" applyFill="1"/>
    <xf numFmtId="0" fontId="5" fillId="5" borderId="7" xfId="0" applyFont="1" applyFill="1" applyBorder="1" applyAlignment="1">
      <alignment horizontal="center" vertical="center"/>
    </xf>
    <xf numFmtId="164" fontId="5" fillId="5" borderId="33" xfId="0" applyNumberFormat="1" applyFont="1" applyFill="1" applyBorder="1" applyAlignment="1">
      <alignment horizontal="center" vertical="center" wrapText="1"/>
    </xf>
    <xf numFmtId="4" fontId="8" fillId="5" borderId="6" xfId="0" applyNumberFormat="1" applyFont="1" applyFill="1" applyBorder="1" applyAlignment="1">
      <alignment horizontal="center" vertical="center" wrapText="1"/>
    </xf>
    <xf numFmtId="4" fontId="5" fillId="5" borderId="36" xfId="0" applyNumberFormat="1" applyFont="1" applyFill="1" applyBorder="1" applyAlignment="1">
      <alignment horizontal="center" vertical="center" wrapText="1"/>
    </xf>
    <xf numFmtId="4" fontId="5" fillId="5" borderId="2" xfId="0" applyNumberFormat="1" applyFont="1" applyFill="1" applyBorder="1" applyAlignment="1">
      <alignment horizontal="center" vertical="center" wrapText="1"/>
    </xf>
    <xf numFmtId="4" fontId="5" fillId="5" borderId="37" xfId="0" applyNumberFormat="1" applyFont="1" applyFill="1" applyBorder="1" applyAlignment="1">
      <alignment horizontal="center" vertical="center" wrapText="1"/>
    </xf>
    <xf numFmtId="164" fontId="5" fillId="5" borderId="35" xfId="0" applyNumberFormat="1" applyFont="1" applyFill="1" applyBorder="1" applyAlignment="1">
      <alignment horizontal="center" vertical="center" wrapText="1"/>
    </xf>
    <xf numFmtId="4" fontId="5" fillId="5" borderId="12" xfId="0" applyNumberFormat="1" applyFont="1" applyFill="1" applyBorder="1" applyAlignment="1">
      <alignment horizontal="center" vertical="center" wrapText="1"/>
    </xf>
    <xf numFmtId="0" fontId="5" fillId="5" borderId="9" xfId="0" applyNumberFormat="1" applyFont="1" applyFill="1" applyBorder="1" applyAlignment="1">
      <alignment horizontal="center" vertical="center"/>
    </xf>
    <xf numFmtId="4" fontId="5" fillId="5" borderId="34" xfId="0" applyNumberFormat="1" applyFont="1" applyFill="1" applyBorder="1" applyAlignment="1">
      <alignment horizontal="center" vertical="center" wrapText="1"/>
    </xf>
    <xf numFmtId="4" fontId="5" fillId="5" borderId="4" xfId="0" applyNumberFormat="1" applyFont="1" applyFill="1" applyBorder="1" applyAlignment="1">
      <alignment horizontal="center" vertical="center" wrapText="1"/>
    </xf>
    <xf numFmtId="4" fontId="5" fillId="5" borderId="30" xfId="0" applyNumberFormat="1" applyFont="1" applyFill="1" applyBorder="1" applyAlignment="1">
      <alignment horizontal="center" vertical="center" wrapText="1"/>
    </xf>
    <xf numFmtId="0" fontId="5" fillId="5" borderId="10" xfId="0" applyNumberFormat="1" applyFont="1" applyFill="1" applyBorder="1" applyAlignment="1">
      <alignment horizontal="center" vertical="center"/>
    </xf>
    <xf numFmtId="164" fontId="5" fillId="5" borderId="9" xfId="0" applyNumberFormat="1" applyFont="1" applyFill="1" applyBorder="1" applyAlignment="1">
      <alignment horizontal="center" vertical="center"/>
    </xf>
    <xf numFmtId="164" fontId="5" fillId="5" borderId="1" xfId="0" applyNumberFormat="1" applyFont="1" applyFill="1" applyBorder="1" applyAlignment="1">
      <alignment horizontal="center" vertical="center"/>
    </xf>
    <xf numFmtId="0" fontId="11" fillId="5" borderId="9" xfId="0" applyNumberFormat="1" applyFont="1" applyFill="1" applyBorder="1" applyAlignment="1">
      <alignment horizontal="center" vertical="center"/>
    </xf>
    <xf numFmtId="164" fontId="11" fillId="5" borderId="32" xfId="0" applyNumberFormat="1" applyFont="1" applyFill="1" applyBorder="1" applyAlignment="1">
      <alignment horizontal="center" vertical="center" wrapText="1"/>
    </xf>
    <xf numFmtId="164" fontId="11" fillId="5" borderId="9" xfId="0" applyNumberFormat="1" applyFont="1" applyFill="1" applyBorder="1" applyAlignment="1">
      <alignment horizontal="center" vertical="center"/>
    </xf>
    <xf numFmtId="4" fontId="11" fillId="5" borderId="1" xfId="0" applyNumberFormat="1" applyFont="1" applyFill="1" applyBorder="1" applyAlignment="1">
      <alignment horizontal="center" vertical="center"/>
    </xf>
    <xf numFmtId="164" fontId="11" fillId="5" borderId="12" xfId="0" applyNumberFormat="1" applyFont="1" applyFill="1" applyBorder="1" applyAlignment="1">
      <alignment horizontal="center" vertical="center" wrapText="1"/>
    </xf>
    <xf numFmtId="0" fontId="11" fillId="5" borderId="10" xfId="0" applyNumberFormat="1" applyFont="1" applyFill="1" applyBorder="1" applyAlignment="1">
      <alignment horizontal="center" vertical="center"/>
    </xf>
    <xf numFmtId="0" fontId="8" fillId="5" borderId="9" xfId="0" applyNumberFormat="1" applyFont="1" applyFill="1" applyBorder="1" applyAlignment="1">
      <alignment horizontal="center" vertical="center"/>
    </xf>
    <xf numFmtId="164" fontId="8" fillId="5" borderId="9" xfId="0" applyNumberFormat="1" applyFont="1" applyFill="1" applyBorder="1" applyAlignment="1">
      <alignment horizontal="center" vertical="center"/>
    </xf>
    <xf numFmtId="164" fontId="8" fillId="5" borderId="1" xfId="0" applyNumberFormat="1" applyFont="1" applyFill="1" applyBorder="1" applyAlignment="1">
      <alignment horizontal="center" vertical="center"/>
    </xf>
    <xf numFmtId="164" fontId="5" fillId="5" borderId="17" xfId="0" applyNumberFormat="1" applyFont="1" applyFill="1" applyBorder="1" applyAlignment="1">
      <alignment horizontal="center" vertical="center"/>
    </xf>
    <xf numFmtId="164" fontId="5" fillId="5" borderId="10" xfId="0" applyNumberFormat="1" applyFont="1" applyFill="1" applyBorder="1" applyAlignment="1">
      <alignment horizontal="center" vertical="center"/>
    </xf>
    <xf numFmtId="3" fontId="5" fillId="5" borderId="17" xfId="0" applyNumberFormat="1" applyFont="1" applyFill="1" applyBorder="1" applyAlignment="1">
      <alignment horizontal="center" vertical="center" wrapText="1"/>
    </xf>
    <xf numFmtId="164" fontId="5" fillId="5" borderId="25" xfId="0" applyNumberFormat="1" applyFont="1" applyFill="1" applyBorder="1" applyAlignment="1">
      <alignment horizontal="center" vertical="center" wrapText="1"/>
    </xf>
    <xf numFmtId="164" fontId="5" fillId="5" borderId="4" xfId="0" applyNumberFormat="1" applyFont="1" applyFill="1" applyBorder="1" applyAlignment="1">
      <alignment horizontal="center" vertical="center" wrapText="1"/>
    </xf>
    <xf numFmtId="4" fontId="5" fillId="5" borderId="7" xfId="0" applyNumberFormat="1" applyFont="1" applyFill="1" applyBorder="1" applyAlignment="1">
      <alignment horizontal="center" vertical="center" wrapText="1"/>
    </xf>
    <xf numFmtId="1" fontId="11" fillId="5" borderId="10" xfId="0" applyNumberFormat="1" applyFont="1" applyFill="1" applyBorder="1" applyAlignment="1">
      <alignment horizontal="center" vertical="center" wrapText="1"/>
    </xf>
    <xf numFmtId="4" fontId="11" fillId="5" borderId="7" xfId="0" applyNumberFormat="1" applyFont="1" applyFill="1" applyBorder="1" applyAlignment="1">
      <alignment horizontal="center" vertical="center" wrapText="1"/>
    </xf>
    <xf numFmtId="4" fontId="11" fillId="5" borderId="29" xfId="0" applyNumberFormat="1" applyFont="1" applyFill="1" applyBorder="1" applyAlignment="1">
      <alignment horizontal="center" vertical="center" wrapText="1"/>
    </xf>
    <xf numFmtId="0" fontId="5" fillId="5" borderId="10" xfId="0" applyNumberFormat="1" applyFont="1" applyFill="1" applyBorder="1" applyAlignment="1">
      <alignment horizontal="left" vertical="center" wrapText="1" indent="2"/>
    </xf>
    <xf numFmtId="0" fontId="5" fillId="5" borderId="7" xfId="0" applyFont="1" applyFill="1" applyBorder="1" applyAlignment="1">
      <alignment horizontal="center" vertical="center" wrapText="1"/>
    </xf>
    <xf numFmtId="0" fontId="5" fillId="5" borderId="10" xfId="0" applyNumberFormat="1" applyFont="1" applyFill="1" applyBorder="1" applyAlignment="1">
      <alignment horizontal="center" vertical="center" wrapText="1"/>
    </xf>
    <xf numFmtId="4" fontId="5" fillId="5" borderId="6" xfId="0" applyNumberFormat="1" applyFont="1" applyFill="1" applyBorder="1" applyAlignment="1">
      <alignment horizontal="center" vertical="center" wrapText="1"/>
    </xf>
    <xf numFmtId="0" fontId="8" fillId="5" borderId="10" xfId="0" applyNumberFormat="1" applyFont="1" applyFill="1" applyBorder="1" applyAlignment="1">
      <alignment horizontal="left" vertical="center" wrapText="1" inden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8" fillId="5" borderId="20" xfId="0" applyNumberFormat="1" applyFont="1" applyFill="1" applyBorder="1" applyAlignment="1">
      <alignment horizontal="left" vertical="center" wrapText="1"/>
    </xf>
    <xf numFmtId="0" fontId="8" fillId="5" borderId="15" xfId="0" applyNumberFormat="1" applyFont="1" applyFill="1" applyBorder="1" applyAlignment="1">
      <alignment horizontal="center" vertical="center" wrapText="1"/>
    </xf>
    <xf numFmtId="164" fontId="8" fillId="5" borderId="20" xfId="0" applyNumberFormat="1" applyFont="1" applyFill="1" applyBorder="1" applyAlignment="1">
      <alignment horizontal="center" vertical="center" wrapText="1"/>
    </xf>
    <xf numFmtId="164" fontId="8" fillId="5" borderId="15" xfId="0" applyNumberFormat="1" applyFont="1" applyFill="1" applyBorder="1" applyAlignment="1">
      <alignment horizontal="center" vertical="center" wrapText="1"/>
    </xf>
    <xf numFmtId="4" fontId="8" fillId="5" borderId="23" xfId="0" applyNumberFormat="1" applyFont="1" applyFill="1" applyBorder="1" applyAlignment="1">
      <alignment horizontal="center" vertical="center" wrapText="1"/>
    </xf>
    <xf numFmtId="4" fontId="8" fillId="5" borderId="24" xfId="0" applyNumberFormat="1" applyFont="1" applyFill="1" applyBorder="1" applyAlignment="1">
      <alignment horizontal="center" vertical="center" wrapText="1"/>
    </xf>
    <xf numFmtId="4" fontId="8" fillId="5" borderId="22" xfId="0" applyNumberFormat="1" applyFont="1" applyFill="1" applyBorder="1" applyAlignment="1">
      <alignment horizontal="center" vertical="center" wrapText="1"/>
    </xf>
    <xf numFmtId="4" fontId="8" fillId="5" borderId="14" xfId="0" applyNumberFormat="1" applyFont="1" applyFill="1" applyBorder="1" applyAlignment="1">
      <alignment horizontal="center" vertical="center" wrapText="1"/>
    </xf>
    <xf numFmtId="4" fontId="8" fillId="5" borderId="16" xfId="0" applyNumberFormat="1" applyFont="1" applyFill="1" applyBorder="1" applyAlignment="1">
      <alignment horizontal="center" vertical="center" wrapText="1"/>
    </xf>
    <xf numFmtId="164" fontId="8" fillId="5" borderId="14" xfId="0" applyNumberFormat="1" applyFont="1" applyFill="1" applyBorder="1" applyAlignment="1">
      <alignment horizontal="center" vertical="center" wrapText="1"/>
    </xf>
    <xf numFmtId="164" fontId="8" fillId="5" borderId="23" xfId="0" applyNumberFormat="1" applyFont="1" applyFill="1" applyBorder="1" applyAlignment="1">
      <alignment horizontal="center" vertical="center" wrapText="1"/>
    </xf>
    <xf numFmtId="164" fontId="8" fillId="5" borderId="16" xfId="0" applyNumberFormat="1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vertical="center" wrapText="1"/>
    </xf>
    <xf numFmtId="168" fontId="5" fillId="5" borderId="6" xfId="0" applyNumberFormat="1" applyFont="1" applyFill="1" applyBorder="1" applyAlignment="1">
      <alignment horizontal="center" vertical="center" wrapText="1"/>
    </xf>
    <xf numFmtId="167" fontId="11" fillId="5" borderId="6" xfId="0" applyNumberFormat="1" applyFont="1" applyFill="1" applyBorder="1" applyAlignment="1">
      <alignment horizontal="center" vertical="center" wrapText="1"/>
    </xf>
    <xf numFmtId="164" fontId="8" fillId="5" borderId="2" xfId="0" applyNumberFormat="1" applyFont="1" applyFill="1" applyBorder="1" applyAlignment="1">
      <alignment horizontal="center" vertical="center"/>
    </xf>
    <xf numFmtId="0" fontId="8" fillId="0" borderId="39" xfId="0" applyFont="1" applyFill="1" applyBorder="1" applyAlignment="1">
      <alignment horizontal="center" vertical="center" wrapText="1"/>
    </xf>
    <xf numFmtId="0" fontId="13" fillId="5" borderId="0" xfId="3" applyFont="1" applyFill="1" applyAlignment="1">
      <alignment horizontal="center" vertical="top" wrapText="1"/>
    </xf>
    <xf numFmtId="0" fontId="13" fillId="5" borderId="3" xfId="0" applyFont="1" applyFill="1" applyBorder="1" applyAlignment="1">
      <alignment horizontal="left" vertical="center" wrapText="1" indent="1"/>
    </xf>
    <xf numFmtId="1" fontId="10" fillId="0" borderId="14" xfId="0" applyNumberFormat="1" applyFont="1" applyFill="1" applyBorder="1" applyAlignment="1">
      <alignment horizontal="center" vertical="center" wrapText="1"/>
    </xf>
    <xf numFmtId="1" fontId="10" fillId="0" borderId="39" xfId="0" applyNumberFormat="1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left" vertical="center" wrapText="1"/>
    </xf>
    <xf numFmtId="1" fontId="7" fillId="5" borderId="9" xfId="0" applyNumberFormat="1" applyFont="1" applyFill="1" applyBorder="1" applyAlignment="1">
      <alignment horizontal="center" vertical="center" wrapText="1"/>
    </xf>
    <xf numFmtId="1" fontId="7" fillId="5" borderId="32" xfId="0" applyNumberFormat="1" applyFont="1" applyFill="1" applyBorder="1" applyAlignment="1">
      <alignment horizontal="center" vertical="center" wrapText="1"/>
    </xf>
    <xf numFmtId="1" fontId="7" fillId="5" borderId="1" xfId="0" applyNumberFormat="1" applyFont="1" applyFill="1" applyBorder="1" applyAlignment="1">
      <alignment horizontal="center" vertical="center" wrapText="1"/>
    </xf>
    <xf numFmtId="2" fontId="7" fillId="5" borderId="4" xfId="0" applyNumberFormat="1" applyFont="1" applyFill="1" applyBorder="1" applyAlignment="1">
      <alignment horizontal="center" vertical="center" wrapText="1"/>
    </xf>
    <xf numFmtId="2" fontId="7" fillId="5" borderId="30" xfId="0" applyNumberFormat="1" applyFont="1" applyFill="1" applyBorder="1" applyAlignment="1">
      <alignment horizontal="center" vertical="center" wrapText="1"/>
    </xf>
    <xf numFmtId="2" fontId="7" fillId="5" borderId="34" xfId="0" applyNumberFormat="1" applyFont="1" applyFill="1" applyBorder="1" applyAlignment="1">
      <alignment horizontal="center" vertical="center" wrapText="1"/>
    </xf>
    <xf numFmtId="1" fontId="10" fillId="0" borderId="20" xfId="0" applyNumberFormat="1" applyFont="1" applyFill="1" applyBorder="1" applyAlignment="1">
      <alignment horizontal="center" vertical="center" wrapText="1"/>
    </xf>
    <xf numFmtId="1" fontId="10" fillId="0" borderId="16" xfId="0" applyNumberFormat="1" applyFont="1" applyFill="1" applyBorder="1" applyAlignment="1">
      <alignment horizontal="center" vertical="center" wrapText="1"/>
    </xf>
    <xf numFmtId="1" fontId="10" fillId="0" borderId="15" xfId="0" applyNumberFormat="1" applyFont="1" applyFill="1" applyBorder="1" applyAlignment="1">
      <alignment horizontal="center" vertical="center" wrapText="1"/>
    </xf>
    <xf numFmtId="1" fontId="10" fillId="0" borderId="23" xfId="0" applyNumberFormat="1" applyFont="1" applyFill="1" applyBorder="1" applyAlignment="1">
      <alignment horizontal="center" vertical="center" wrapText="1"/>
    </xf>
    <xf numFmtId="1" fontId="10" fillId="0" borderId="24" xfId="0" applyNumberFormat="1" applyFont="1" applyFill="1" applyBorder="1" applyAlignment="1">
      <alignment horizontal="center" vertical="center" wrapText="1"/>
    </xf>
    <xf numFmtId="1" fontId="10" fillId="0" borderId="22" xfId="0" applyNumberFormat="1" applyFont="1" applyFill="1" applyBorder="1" applyAlignment="1">
      <alignment horizontal="center" vertical="center" wrapText="1"/>
    </xf>
    <xf numFmtId="165" fontId="5" fillId="5" borderId="6" xfId="0" applyNumberFormat="1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/>
    </xf>
    <xf numFmtId="49" fontId="8" fillId="5" borderId="6" xfId="0" applyNumberFormat="1" applyFont="1" applyFill="1" applyBorder="1" applyAlignment="1">
      <alignment horizontal="center" vertical="center"/>
    </xf>
    <xf numFmtId="49" fontId="5" fillId="5" borderId="6" xfId="0" applyNumberFormat="1" applyFont="1" applyFill="1" applyBorder="1" applyAlignment="1">
      <alignment horizontal="center" vertical="center"/>
    </xf>
    <xf numFmtId="165" fontId="11" fillId="5" borderId="6" xfId="0" applyNumberFormat="1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5" fillId="5" borderId="10" xfId="0" applyFont="1" applyFill="1" applyBorder="1"/>
    <xf numFmtId="49" fontId="8" fillId="5" borderId="10" xfId="0" applyNumberFormat="1" applyFont="1" applyFill="1" applyBorder="1" applyAlignment="1">
      <alignment horizontal="center" vertical="center"/>
    </xf>
    <xf numFmtId="49" fontId="5" fillId="5" borderId="10" xfId="0" applyNumberFormat="1" applyFont="1" applyFill="1" applyBorder="1" applyAlignment="1">
      <alignment horizontal="center" vertical="center"/>
    </xf>
    <xf numFmtId="0" fontId="11" fillId="5" borderId="10" xfId="0" applyFont="1" applyFill="1" applyBorder="1" applyAlignment="1">
      <alignment horizontal="center" vertical="center"/>
    </xf>
    <xf numFmtId="164" fontId="11" fillId="5" borderId="7" xfId="0" applyNumberFormat="1" applyFont="1" applyFill="1" applyBorder="1" applyAlignment="1">
      <alignment horizontal="center" vertical="center" wrapText="1"/>
    </xf>
    <xf numFmtId="4" fontId="11" fillId="5" borderId="30" xfId="0" applyNumberFormat="1" applyFont="1" applyFill="1" applyBorder="1" applyAlignment="1">
      <alignment horizontal="center" vertical="center" wrapText="1"/>
    </xf>
    <xf numFmtId="4" fontId="11" fillId="5" borderId="12" xfId="0" applyNumberFormat="1" applyFont="1" applyFill="1" applyBorder="1" applyAlignment="1">
      <alignment horizontal="center" vertical="center" wrapText="1"/>
    </xf>
    <xf numFmtId="4" fontId="8" fillId="5" borderId="42" xfId="0" applyNumberFormat="1" applyFont="1" applyFill="1" applyBorder="1" applyAlignment="1">
      <alignment horizontal="center" vertical="center" wrapText="1"/>
    </xf>
    <xf numFmtId="4" fontId="8" fillId="5" borderId="43" xfId="0" applyNumberFormat="1" applyFont="1" applyFill="1" applyBorder="1" applyAlignment="1">
      <alignment horizontal="center" vertical="center" wrapText="1"/>
    </xf>
    <xf numFmtId="4" fontId="8" fillId="5" borderId="44" xfId="0" applyNumberFormat="1" applyFont="1" applyFill="1" applyBorder="1" applyAlignment="1">
      <alignment horizontal="center" vertical="center" wrapText="1"/>
    </xf>
    <xf numFmtId="3" fontId="5" fillId="5" borderId="32" xfId="0" applyNumberFormat="1" applyFont="1" applyFill="1" applyBorder="1" applyAlignment="1">
      <alignment horizontal="center" vertical="center" wrapText="1"/>
    </xf>
    <xf numFmtId="164" fontId="5" fillId="5" borderId="7" xfId="0" applyNumberFormat="1" applyFont="1" applyFill="1" applyBorder="1" applyAlignment="1">
      <alignment horizontal="center" vertical="center"/>
    </xf>
    <xf numFmtId="164" fontId="5" fillId="5" borderId="6" xfId="0" applyNumberFormat="1" applyFont="1" applyFill="1" applyBorder="1" applyAlignment="1">
      <alignment horizontal="center" vertical="center"/>
    </xf>
    <xf numFmtId="165" fontId="5" fillId="5" borderId="45" xfId="0" applyNumberFormat="1" applyFont="1" applyFill="1" applyBorder="1" applyAlignment="1">
      <alignment horizontal="center" vertical="center"/>
    </xf>
    <xf numFmtId="165" fontId="5" fillId="5" borderId="1" xfId="0" applyNumberFormat="1" applyFont="1" applyFill="1" applyBorder="1" applyAlignment="1">
      <alignment horizontal="center" vertical="center"/>
    </xf>
    <xf numFmtId="165" fontId="5" fillId="5" borderId="10" xfId="0" applyNumberFormat="1" applyFont="1" applyFill="1" applyBorder="1" applyAlignment="1">
      <alignment horizontal="center" vertical="center"/>
    </xf>
    <xf numFmtId="0" fontId="5" fillId="0" borderId="46" xfId="0" applyFont="1" applyFill="1" applyBorder="1" applyAlignment="1">
      <alignment horizontal="left" vertical="center" wrapText="1" indent="2"/>
    </xf>
    <xf numFmtId="0" fontId="5" fillId="0" borderId="10" xfId="0" applyFont="1" applyFill="1" applyBorder="1" applyAlignment="1">
      <alignment horizontal="left" vertical="center" wrapText="1" indent="2"/>
    </xf>
    <xf numFmtId="4" fontId="21" fillId="0" borderId="7" xfId="7" applyNumberFormat="1" applyFont="1" applyFill="1" applyBorder="1" applyAlignment="1">
      <alignment horizontal="center" vertical="center"/>
    </xf>
    <xf numFmtId="3" fontId="5" fillId="0" borderId="10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/>
    </xf>
    <xf numFmtId="165" fontId="5" fillId="6" borderId="6" xfId="0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left" vertical="center" wrapText="1" indent="1"/>
    </xf>
    <xf numFmtId="0" fontId="5" fillId="0" borderId="21" xfId="0" applyFont="1" applyFill="1" applyBorder="1" applyAlignment="1">
      <alignment horizontal="left" vertical="center" wrapText="1" indent="2"/>
    </xf>
    <xf numFmtId="0" fontId="5" fillId="0" borderId="9" xfId="0" applyFont="1" applyFill="1" applyBorder="1" applyAlignment="1">
      <alignment horizontal="left" vertical="center" wrapText="1" indent="2"/>
    </xf>
    <xf numFmtId="0" fontId="5" fillId="0" borderId="31" xfId="0" applyFont="1" applyFill="1" applyBorder="1" applyAlignment="1">
      <alignment horizontal="left" vertical="center" wrapText="1" indent="2"/>
    </xf>
    <xf numFmtId="0" fontId="8" fillId="0" borderId="21" xfId="0" applyFont="1" applyFill="1" applyBorder="1" applyAlignment="1">
      <alignment horizontal="left" vertical="center" wrapText="1" indent="1"/>
    </xf>
    <xf numFmtId="0" fontId="8" fillId="0" borderId="10" xfId="0" applyFont="1" applyFill="1" applyBorder="1" applyAlignment="1">
      <alignment horizontal="left" vertical="center" wrapText="1" indent="1"/>
    </xf>
    <xf numFmtId="0" fontId="11" fillId="0" borderId="21" xfId="0" applyFont="1" applyFill="1" applyBorder="1" applyAlignment="1">
      <alignment horizontal="left" vertical="center" wrapText="1" indent="2"/>
    </xf>
    <xf numFmtId="0" fontId="11" fillId="0" borderId="10" xfId="0" applyFont="1" applyFill="1" applyBorder="1" applyAlignment="1">
      <alignment horizontal="left" vertical="center" wrapText="1" indent="2"/>
    </xf>
    <xf numFmtId="0" fontId="5" fillId="0" borderId="10" xfId="0" applyNumberFormat="1" applyFont="1" applyFill="1" applyBorder="1" applyAlignment="1">
      <alignment horizontal="left" vertical="center" wrapText="1" indent="2"/>
    </xf>
    <xf numFmtId="164" fontId="5" fillId="5" borderId="29" xfId="0" applyNumberFormat="1" applyFont="1" applyFill="1" applyBorder="1" applyAlignment="1">
      <alignment horizontal="center" vertical="center" wrapText="1"/>
    </xf>
    <xf numFmtId="164" fontId="5" fillId="5" borderId="2" xfId="0" applyNumberFormat="1" applyFont="1" applyFill="1" applyBorder="1" applyAlignment="1">
      <alignment horizontal="center" vertical="center" wrapText="1"/>
    </xf>
    <xf numFmtId="164" fontId="5" fillId="5" borderId="47" xfId="0" applyNumberFormat="1" applyFont="1" applyFill="1" applyBorder="1" applyAlignment="1">
      <alignment horizontal="center" vertical="center" wrapText="1"/>
    </xf>
    <xf numFmtId="4" fontId="5" fillId="5" borderId="45" xfId="0" applyNumberFormat="1" applyFont="1" applyFill="1" applyBorder="1" applyAlignment="1">
      <alignment horizontal="center" vertical="center" wrapText="1"/>
    </xf>
    <xf numFmtId="4" fontId="5" fillId="5" borderId="1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/>
    </xf>
    <xf numFmtId="0" fontId="5" fillId="0" borderId="10" xfId="0" applyFont="1" applyFill="1" applyBorder="1"/>
    <xf numFmtId="165" fontId="5" fillId="0" borderId="6" xfId="0" applyNumberFormat="1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165" fontId="11" fillId="0" borderId="6" xfId="0" applyNumberFormat="1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165" fontId="11" fillId="0" borderId="1" xfId="0" applyNumberFormat="1" applyFont="1" applyFill="1" applyBorder="1" applyAlignment="1">
      <alignment horizontal="center" vertical="center"/>
    </xf>
    <xf numFmtId="4" fontId="8" fillId="5" borderId="29" xfId="0" applyNumberFormat="1" applyFont="1" applyFill="1" applyBorder="1" applyAlignment="1">
      <alignment horizontal="center" vertical="center"/>
    </xf>
    <xf numFmtId="4" fontId="8" fillId="5" borderId="2" xfId="0" applyNumberFormat="1" applyFont="1" applyFill="1" applyBorder="1" applyAlignment="1">
      <alignment horizontal="center" vertical="center"/>
    </xf>
    <xf numFmtId="4" fontId="8" fillId="5" borderId="45" xfId="0" applyNumberFormat="1" applyFont="1" applyFill="1" applyBorder="1" applyAlignment="1">
      <alignment horizontal="center" vertical="center"/>
    </xf>
    <xf numFmtId="164" fontId="8" fillId="5" borderId="4" xfId="0" applyNumberFormat="1" applyFont="1" applyFill="1" applyBorder="1" applyAlignment="1">
      <alignment horizontal="center" vertical="center" wrapText="1"/>
    </xf>
    <xf numFmtId="4" fontId="8" fillId="5" borderId="12" xfId="0" applyNumberFormat="1" applyFont="1" applyFill="1" applyBorder="1" applyAlignment="1">
      <alignment horizontal="center" vertical="center" wrapText="1"/>
    </xf>
    <xf numFmtId="4" fontId="5" fillId="5" borderId="29" xfId="0" applyNumberFormat="1" applyFont="1" applyFill="1" applyBorder="1" applyAlignment="1">
      <alignment horizontal="center" vertical="center" wrapText="1"/>
    </xf>
    <xf numFmtId="4" fontId="5" fillId="5" borderId="25" xfId="0" applyNumberFormat="1" applyFont="1" applyFill="1" applyBorder="1" applyAlignment="1">
      <alignment horizontal="center" vertical="center" wrapText="1"/>
    </xf>
    <xf numFmtId="0" fontId="5" fillId="5" borderId="21" xfId="0" applyNumberFormat="1" applyFont="1" applyFill="1" applyBorder="1" applyAlignment="1">
      <alignment horizontal="left" vertical="center" wrapText="1" indent="2"/>
    </xf>
    <xf numFmtId="0" fontId="5" fillId="5" borderId="9" xfId="0" applyNumberFormat="1" applyFont="1" applyFill="1" applyBorder="1" applyAlignment="1">
      <alignment horizontal="left" vertical="center" wrapText="1" indent="2"/>
    </xf>
    <xf numFmtId="4" fontId="11" fillId="6" borderId="3" xfId="0" applyNumberFormat="1" applyFont="1" applyFill="1" applyBorder="1" applyAlignment="1">
      <alignment horizontal="center" vertical="center" wrapText="1"/>
    </xf>
    <xf numFmtId="164" fontId="8" fillId="5" borderId="12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165" fontId="5" fillId="0" borderId="10" xfId="0" applyNumberFormat="1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left" vertical="center" wrapText="1" indent="2"/>
    </xf>
    <xf numFmtId="0" fontId="5" fillId="0" borderId="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" fontId="5" fillId="5" borderId="1" xfId="0" applyNumberFormat="1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64" fontId="5" fillId="0" borderId="10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0" borderId="11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Fill="1" applyBorder="1" applyAlignment="1">
      <alignment horizontal="center" vertical="center" wrapText="1"/>
    </xf>
    <xf numFmtId="4" fontId="5" fillId="0" borderId="18" xfId="0" applyNumberFormat="1" applyFont="1" applyFill="1" applyBorder="1" applyAlignment="1">
      <alignment horizontal="center" vertical="center" wrapText="1"/>
    </xf>
    <xf numFmtId="4" fontId="5" fillId="0" borderId="6" xfId="0" applyNumberFormat="1" applyFont="1" applyFill="1" applyBorder="1" applyAlignment="1">
      <alignment horizontal="center" vertical="center" wrapText="1"/>
    </xf>
    <xf numFmtId="164" fontId="5" fillId="0" borderId="18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center" vertical="center" wrapText="1"/>
    </xf>
    <xf numFmtId="164" fontId="5" fillId="0" borderId="12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10" xfId="0" applyNumberFormat="1" applyFont="1" applyFill="1" applyBorder="1" applyAlignment="1">
      <alignment horizontal="center" vertical="center" wrapText="1"/>
    </xf>
    <xf numFmtId="164" fontId="5" fillId="0" borderId="17" xfId="0" applyNumberFormat="1" applyFont="1" applyFill="1" applyBorder="1" applyAlignment="1">
      <alignment horizontal="center" vertical="center" wrapText="1"/>
    </xf>
    <xf numFmtId="4" fontId="8" fillId="0" borderId="18" xfId="0" applyNumberFormat="1" applyFont="1" applyFill="1" applyBorder="1" applyAlignment="1">
      <alignment horizontal="center" vertical="center" wrapText="1"/>
    </xf>
    <xf numFmtId="4" fontId="8" fillId="0" borderId="3" xfId="0" applyNumberFormat="1" applyFont="1" applyFill="1" applyBorder="1" applyAlignment="1">
      <alignment horizontal="center" vertical="center" wrapText="1"/>
    </xf>
    <xf numFmtId="4" fontId="8" fillId="0" borderId="6" xfId="0" applyNumberFormat="1" applyFont="1" applyFill="1" applyBorder="1" applyAlignment="1">
      <alignment horizontal="center" vertical="center" wrapText="1"/>
    </xf>
    <xf numFmtId="4" fontId="8" fillId="0" borderId="17" xfId="0" applyNumberFormat="1" applyFont="1" applyFill="1" applyBorder="1" applyAlignment="1">
      <alignment horizontal="center" vertical="center" wrapText="1"/>
    </xf>
    <xf numFmtId="4" fontId="5" fillId="0" borderId="12" xfId="0" applyNumberFormat="1" applyFont="1" applyFill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left" vertical="center" wrapText="1" indent="3"/>
    </xf>
    <xf numFmtId="0" fontId="11" fillId="0" borderId="10" xfId="0" applyFont="1" applyFill="1" applyBorder="1" applyAlignment="1">
      <alignment horizontal="left" vertical="center" wrapText="1" indent="3"/>
    </xf>
    <xf numFmtId="0" fontId="11" fillId="5" borderId="10" xfId="0" applyFont="1" applyFill="1" applyBorder="1" applyAlignment="1">
      <alignment horizontal="left" vertical="center" wrapText="1" indent="3"/>
    </xf>
    <xf numFmtId="0" fontId="11" fillId="5" borderId="17" xfId="0" applyFont="1" applyFill="1" applyBorder="1" applyAlignment="1">
      <alignment horizontal="center" vertical="center" wrapText="1"/>
    </xf>
    <xf numFmtId="0" fontId="11" fillId="0" borderId="10" xfId="0" applyNumberFormat="1" applyFont="1" applyFill="1" applyBorder="1" applyAlignment="1">
      <alignment horizontal="left" vertical="center" wrapText="1" indent="3"/>
    </xf>
    <xf numFmtId="164" fontId="5" fillId="5" borderId="7" xfId="0" applyNumberFormat="1" applyFont="1" applyFill="1" applyBorder="1" applyAlignment="1">
      <alignment horizontal="center" vertical="center" wrapText="1"/>
    </xf>
    <xf numFmtId="0" fontId="11" fillId="0" borderId="21" xfId="0" applyNumberFormat="1" applyFont="1" applyFill="1" applyBorder="1" applyAlignment="1">
      <alignment horizontal="left" vertical="center" wrapText="1" indent="3"/>
    </xf>
    <xf numFmtId="0" fontId="5" fillId="5" borderId="20" xfId="0" applyNumberFormat="1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165" fontId="5" fillId="0" borderId="45" xfId="0" applyNumberFormat="1" applyFont="1" applyFill="1" applyBorder="1" applyAlignment="1">
      <alignment horizontal="center" vertical="center"/>
    </xf>
    <xf numFmtId="0" fontId="5" fillId="5" borderId="21" xfId="0" applyFont="1" applyFill="1" applyBorder="1" applyAlignment="1">
      <alignment horizontal="center" vertical="center" wrapText="1"/>
    </xf>
    <xf numFmtId="4" fontId="5" fillId="5" borderId="47" xfId="0" applyNumberFormat="1" applyFont="1" applyFill="1" applyBorder="1" applyAlignment="1">
      <alignment horizontal="center" vertical="center" wrapText="1"/>
    </xf>
    <xf numFmtId="0" fontId="5" fillId="5" borderId="14" xfId="0" applyNumberFormat="1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 wrapText="1"/>
    </xf>
    <xf numFmtId="0" fontId="26" fillId="0" borderId="0" xfId="3" applyFont="1" applyAlignment="1">
      <alignment horizontal="center" vertical="top" wrapText="1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left" vertical="center"/>
    </xf>
    <xf numFmtId="49" fontId="14" fillId="0" borderId="37" xfId="0" applyNumberFormat="1" applyFont="1" applyFill="1" applyBorder="1" applyAlignment="1">
      <alignment horizontal="center" vertical="center"/>
    </xf>
    <xf numFmtId="49" fontId="12" fillId="2" borderId="3" xfId="3" applyNumberFormat="1" applyFont="1" applyFill="1" applyBorder="1" applyAlignment="1">
      <alignment horizontal="center" vertical="top" wrapText="1"/>
    </xf>
    <xf numFmtId="0" fontId="12" fillId="2" borderId="3" xfId="3" applyFont="1" applyFill="1" applyBorder="1" applyAlignment="1">
      <alignment horizontal="center" vertical="top" wrapText="1"/>
    </xf>
    <xf numFmtId="0" fontId="27" fillId="2" borderId="3" xfId="3" applyFont="1" applyFill="1" applyBorder="1" applyAlignment="1">
      <alignment horizontal="left" vertical="top" wrapText="1"/>
    </xf>
    <xf numFmtId="49" fontId="13" fillId="3" borderId="3" xfId="3" applyNumberFormat="1" applyFont="1" applyFill="1" applyBorder="1" applyAlignment="1">
      <alignment horizontal="center" vertical="top" wrapText="1"/>
    </xf>
    <xf numFmtId="0" fontId="13" fillId="3" borderId="3" xfId="0" applyFont="1" applyFill="1" applyBorder="1" applyAlignment="1">
      <alignment horizontal="left" vertical="center" wrapText="1" indent="1"/>
    </xf>
    <xf numFmtId="0" fontId="13" fillId="3" borderId="3" xfId="3" applyFont="1" applyFill="1" applyBorder="1" applyAlignment="1">
      <alignment horizontal="center" vertical="top" wrapText="1"/>
    </xf>
    <xf numFmtId="0" fontId="28" fillId="3" borderId="3" xfId="3" applyFont="1" applyFill="1" applyBorder="1" applyAlignment="1">
      <alignment horizontal="left" vertical="top" wrapText="1"/>
    </xf>
    <xf numFmtId="49" fontId="13" fillId="0" borderId="3" xfId="3" applyNumberFormat="1" applyFont="1" applyBorder="1" applyAlignment="1">
      <alignment horizontal="center" vertical="top" wrapText="1"/>
    </xf>
    <xf numFmtId="0" fontId="13" fillId="0" borderId="3" xfId="3" applyFont="1" applyBorder="1" applyAlignment="1">
      <alignment horizontal="center" vertical="top" wrapText="1"/>
    </xf>
    <xf numFmtId="0" fontId="28" fillId="0" borderId="3" xfId="3" applyFont="1" applyBorder="1" applyAlignment="1">
      <alignment horizontal="left" vertical="top" wrapText="1"/>
    </xf>
    <xf numFmtId="0" fontId="28" fillId="0" borderId="3" xfId="0" applyFont="1" applyBorder="1" applyAlignment="1">
      <alignment horizontal="left" vertical="top" wrapText="1"/>
    </xf>
    <xf numFmtId="0" fontId="28" fillId="3" borderId="3" xfId="0" applyFont="1" applyFill="1" applyBorder="1" applyAlignment="1">
      <alignment horizontal="left" vertical="top" wrapText="1"/>
    </xf>
    <xf numFmtId="49" fontId="26" fillId="0" borderId="0" xfId="3" applyNumberFormat="1" applyFont="1" applyAlignment="1">
      <alignment horizontal="center" vertical="top" wrapText="1"/>
    </xf>
    <xf numFmtId="0" fontId="26" fillId="0" borderId="0" xfId="3" applyFont="1" applyAlignment="1">
      <alignment horizontal="left" vertical="top" wrapText="1"/>
    </xf>
    <xf numFmtId="0" fontId="29" fillId="0" borderId="0" xfId="3" applyFont="1" applyAlignment="1">
      <alignment horizontal="left" vertical="top" wrapText="1"/>
    </xf>
    <xf numFmtId="3" fontId="13" fillId="0" borderId="0" xfId="3" applyNumberFormat="1" applyFont="1" applyAlignment="1">
      <alignment horizontal="center" vertical="top" wrapText="1"/>
    </xf>
    <xf numFmtId="4" fontId="11" fillId="0" borderId="3" xfId="0" applyNumberFormat="1" applyFont="1" applyFill="1" applyBorder="1" applyAlignment="1">
      <alignment horizontal="center" vertical="center" wrapText="1"/>
    </xf>
    <xf numFmtId="164" fontId="8" fillId="0" borderId="18" xfId="0" applyNumberFormat="1" applyFont="1" applyFill="1" applyBorder="1" applyAlignment="1">
      <alignment horizontal="center" vertical="center" wrapText="1"/>
    </xf>
    <xf numFmtId="4" fontId="8" fillId="0" borderId="11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/>
    </xf>
    <xf numFmtId="1" fontId="7" fillId="0" borderId="9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left" vertical="center" wrapText="1"/>
    </xf>
    <xf numFmtId="4" fontId="8" fillId="0" borderId="42" xfId="0" applyNumberFormat="1" applyFont="1" applyFill="1" applyBorder="1" applyAlignment="1">
      <alignment horizontal="center" vertical="center" wrapText="1"/>
    </xf>
    <xf numFmtId="4" fontId="8" fillId="0" borderId="43" xfId="0" applyNumberFormat="1" applyFont="1" applyFill="1" applyBorder="1" applyAlignment="1">
      <alignment horizontal="center" vertical="center" wrapText="1"/>
    </xf>
    <xf numFmtId="1" fontId="8" fillId="0" borderId="0" xfId="0" applyNumberFormat="1" applyFont="1" applyFill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164" fontId="8" fillId="0" borderId="6" xfId="0" applyNumberFormat="1" applyFont="1" applyFill="1" applyBorder="1" applyAlignment="1">
      <alignment horizontal="center" vertical="center" wrapText="1"/>
    </xf>
    <xf numFmtId="4" fontId="8" fillId="0" borderId="25" xfId="0" applyNumberFormat="1" applyFont="1" applyFill="1" applyBorder="1" applyAlignment="1">
      <alignment horizontal="center" vertical="center" wrapText="1"/>
    </xf>
    <xf numFmtId="4" fontId="8" fillId="0" borderId="4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164" fontId="8" fillId="0" borderId="3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left" vertical="center" wrapText="1" indent="1"/>
    </xf>
    <xf numFmtId="164" fontId="5" fillId="0" borderId="11" xfId="0" applyNumberFormat="1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left" vertical="center" wrapText="1" indent="5"/>
    </xf>
    <xf numFmtId="164" fontId="11" fillId="0" borderId="11" xfId="0" applyNumberFormat="1" applyFont="1" applyFill="1" applyBorder="1" applyAlignment="1">
      <alignment horizontal="center" vertical="center" wrapText="1"/>
    </xf>
    <xf numFmtId="164" fontId="11" fillId="0" borderId="3" xfId="0" applyNumberFormat="1" applyFont="1" applyFill="1" applyBorder="1" applyAlignment="1">
      <alignment horizontal="center" vertical="center" wrapText="1"/>
    </xf>
    <xf numFmtId="4" fontId="11" fillId="0" borderId="18" xfId="0" applyNumberFormat="1" applyFont="1" applyFill="1" applyBorder="1" applyAlignment="1">
      <alignment horizontal="center" vertical="center" wrapText="1"/>
    </xf>
    <xf numFmtId="4" fontId="11" fillId="0" borderId="6" xfId="0" applyNumberFormat="1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left" vertical="center" wrapText="1" indent="5"/>
    </xf>
    <xf numFmtId="49" fontId="8" fillId="0" borderId="10" xfId="0" applyNumberFormat="1" applyFont="1" applyFill="1" applyBorder="1" applyAlignment="1">
      <alignment horizontal="center" vertical="center"/>
    </xf>
    <xf numFmtId="49" fontId="8" fillId="0" borderId="6" xfId="0" applyNumberFormat="1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left" vertical="center" wrapText="1"/>
    </xf>
    <xf numFmtId="4" fontId="8" fillId="0" borderId="5" xfId="0" applyNumberFormat="1" applyFont="1" applyFill="1" applyBorder="1" applyAlignment="1">
      <alignment horizontal="center" vertical="center" wrapText="1"/>
    </xf>
    <xf numFmtId="4" fontId="8" fillId="0" borderId="29" xfId="0" applyNumberFormat="1" applyFont="1" applyFill="1" applyBorder="1" applyAlignment="1">
      <alignment horizontal="center" vertical="center"/>
    </xf>
    <xf numFmtId="4" fontId="8" fillId="0" borderId="2" xfId="0" applyNumberFormat="1" applyFont="1" applyFill="1" applyBorder="1" applyAlignment="1">
      <alignment horizontal="center" vertical="center"/>
    </xf>
    <xf numFmtId="4" fontId="8" fillId="0" borderId="45" xfId="0" applyNumberFormat="1" applyFont="1" applyFill="1" applyBorder="1" applyAlignment="1">
      <alignment horizontal="center" vertical="center"/>
    </xf>
    <xf numFmtId="0" fontId="8" fillId="0" borderId="0" xfId="0" applyFont="1" applyFill="1"/>
    <xf numFmtId="49" fontId="5" fillId="0" borderId="10" xfId="0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/>
    <xf numFmtId="4" fontId="5" fillId="0" borderId="0" xfId="0" applyNumberFormat="1" applyFont="1" applyFill="1"/>
    <xf numFmtId="4" fontId="5" fillId="0" borderId="3" xfId="0" applyNumberFormat="1" applyFont="1" applyFill="1" applyBorder="1" applyAlignment="1">
      <alignment horizontal="center" vertical="center"/>
    </xf>
    <xf numFmtId="4" fontId="8" fillId="0" borderId="29" xfId="0" applyNumberFormat="1" applyFont="1" applyFill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center" vertical="center" wrapText="1"/>
    </xf>
    <xf numFmtId="4" fontId="8" fillId="0" borderId="45" xfId="0" applyNumberFormat="1" applyFont="1" applyFill="1" applyBorder="1" applyAlignment="1">
      <alignment horizontal="center" vertical="center" wrapText="1"/>
    </xf>
    <xf numFmtId="4" fontId="5" fillId="0" borderId="25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5" fillId="0" borderId="18" xfId="0" applyNumberFormat="1" applyFont="1" applyFill="1" applyBorder="1" applyAlignment="1">
      <alignment horizontal="center" vertical="center"/>
    </xf>
    <xf numFmtId="4" fontId="5" fillId="0" borderId="6" xfId="0" applyNumberFormat="1" applyFont="1" applyFill="1" applyBorder="1" applyAlignment="1">
      <alignment horizontal="center" vertical="center"/>
    </xf>
    <xf numFmtId="0" fontId="11" fillId="0" borderId="0" xfId="0" applyFont="1" applyFill="1"/>
    <xf numFmtId="0" fontId="8" fillId="0" borderId="10" xfId="0" applyFont="1" applyFill="1" applyBorder="1" applyAlignment="1">
      <alignment horizontal="left" vertical="center" wrapText="1" indent="2"/>
    </xf>
    <xf numFmtId="164" fontId="8" fillId="0" borderId="12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/>
    </xf>
    <xf numFmtId="4" fontId="5" fillId="0" borderId="29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4" fontId="5" fillId="0" borderId="45" xfId="0" applyNumberFormat="1" applyFont="1" applyFill="1" applyBorder="1" applyAlignment="1">
      <alignment horizontal="center" vertical="center" wrapText="1"/>
    </xf>
    <xf numFmtId="164" fontId="11" fillId="0" borderId="12" xfId="0" applyNumberFormat="1" applyFont="1" applyFill="1" applyBorder="1" applyAlignment="1">
      <alignment horizontal="center" vertical="center" wrapText="1"/>
    </xf>
    <xf numFmtId="0" fontId="5" fillId="0" borderId="21" xfId="0" applyNumberFormat="1" applyFont="1" applyFill="1" applyBorder="1" applyAlignment="1">
      <alignment horizontal="left" vertical="center" wrapText="1" indent="2"/>
    </xf>
    <xf numFmtId="0" fontId="5" fillId="0" borderId="9" xfId="0" applyNumberFormat="1" applyFont="1" applyFill="1" applyBorder="1" applyAlignment="1">
      <alignment horizontal="left" vertical="center" wrapText="1" indent="2"/>
    </xf>
    <xf numFmtId="0" fontId="8" fillId="0" borderId="10" xfId="0" applyNumberFormat="1" applyFont="1" applyFill="1" applyBorder="1" applyAlignment="1">
      <alignment horizontal="left" vertical="center" wrapText="1" indent="1"/>
    </xf>
    <xf numFmtId="0" fontId="5" fillId="0" borderId="14" xfId="0" applyNumberFormat="1" applyFont="1" applyFill="1" applyBorder="1" applyAlignment="1">
      <alignment horizontal="center" vertical="center"/>
    </xf>
    <xf numFmtId="0" fontId="5" fillId="0" borderId="20" xfId="0" applyNumberFormat="1" applyFont="1" applyFill="1" applyBorder="1" applyAlignment="1">
      <alignment horizontal="center" vertical="center"/>
    </xf>
    <xf numFmtId="0" fontId="8" fillId="0" borderId="20" xfId="0" applyNumberFormat="1" applyFont="1" applyFill="1" applyBorder="1" applyAlignment="1">
      <alignment horizontal="left" vertical="center" wrapText="1"/>
    </xf>
    <xf numFmtId="4" fontId="8" fillId="0" borderId="23" xfId="0" applyNumberFormat="1" applyFont="1" applyFill="1" applyBorder="1" applyAlignment="1">
      <alignment horizontal="center" vertical="center" wrapText="1"/>
    </xf>
    <xf numFmtId="4" fontId="8" fillId="0" borderId="14" xfId="0" applyNumberFormat="1" applyFont="1" applyFill="1" applyBorder="1" applyAlignment="1">
      <alignment horizontal="center" vertical="center" wrapText="1"/>
    </xf>
    <xf numFmtId="4" fontId="8" fillId="0" borderId="16" xfId="0" applyNumberFormat="1" applyFont="1" applyFill="1" applyBorder="1" applyAlignment="1">
      <alignment horizontal="center" vertical="center" wrapText="1"/>
    </xf>
    <xf numFmtId="49" fontId="14" fillId="0" borderId="3" xfId="0" applyNumberFormat="1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3" fontId="13" fillId="0" borderId="0" xfId="3" applyNumberFormat="1" applyFont="1" applyAlignment="1">
      <alignment horizontal="center" vertical="center" wrapText="1"/>
    </xf>
    <xf numFmtId="164" fontId="8" fillId="0" borderId="42" xfId="0" applyNumberFormat="1" applyFont="1" applyFill="1" applyBorder="1" applyAlignment="1">
      <alignment horizontal="center" vertical="center" wrapText="1"/>
    </xf>
    <xf numFmtId="164" fontId="8" fillId="0" borderId="43" xfId="0" applyNumberFormat="1" applyFont="1" applyFill="1" applyBorder="1" applyAlignment="1">
      <alignment horizontal="center" vertical="center" wrapText="1"/>
    </xf>
    <xf numFmtId="164" fontId="8" fillId="0" borderId="44" xfId="0" applyNumberFormat="1" applyFont="1" applyFill="1" applyBorder="1" applyAlignment="1">
      <alignment horizontal="center" vertical="center" wrapText="1"/>
    </xf>
    <xf numFmtId="164" fontId="8" fillId="0" borderId="11" xfId="0" applyNumberFormat="1" applyFont="1" applyFill="1" applyBorder="1" applyAlignment="1">
      <alignment horizontal="center" vertical="center" wrapText="1"/>
    </xf>
    <xf numFmtId="4" fontId="8" fillId="0" borderId="49" xfId="0" applyNumberFormat="1" applyFont="1" applyFill="1" applyBorder="1" applyAlignment="1">
      <alignment horizontal="center" vertical="center" wrapText="1"/>
    </xf>
    <xf numFmtId="164" fontId="8" fillId="0" borderId="50" xfId="0" applyNumberFormat="1" applyFont="1" applyFill="1" applyBorder="1" applyAlignment="1">
      <alignment horizontal="center" vertical="center" wrapText="1"/>
    </xf>
    <xf numFmtId="164" fontId="8" fillId="0" borderId="51" xfId="0" applyNumberFormat="1" applyFont="1" applyFill="1" applyBorder="1" applyAlignment="1">
      <alignment horizontal="center" vertical="center" wrapText="1"/>
    </xf>
    <xf numFmtId="164" fontId="8" fillId="0" borderId="52" xfId="0" applyNumberFormat="1" applyFont="1" applyFill="1" applyBorder="1" applyAlignment="1">
      <alignment horizontal="center" vertical="center" wrapText="1"/>
    </xf>
    <xf numFmtId="164" fontId="8" fillId="0" borderId="3" xfId="0" applyNumberFormat="1" applyFont="1" applyFill="1" applyBorder="1" applyAlignment="1">
      <alignment horizontal="center" vertical="center"/>
    </xf>
    <xf numFmtId="164" fontId="8" fillId="0" borderId="11" xfId="0" applyNumberFormat="1" applyFont="1" applyFill="1" applyBorder="1" applyAlignment="1">
      <alignment horizontal="center" vertical="center"/>
    </xf>
    <xf numFmtId="164" fontId="8" fillId="0" borderId="12" xfId="0" applyNumberFormat="1" applyFont="1" applyFill="1" applyBorder="1" applyAlignment="1">
      <alignment horizontal="center" vertical="center"/>
    </xf>
    <xf numFmtId="164" fontId="5" fillId="0" borderId="53" xfId="0" applyNumberFormat="1" applyFont="1" applyFill="1" applyBorder="1" applyAlignment="1">
      <alignment horizontal="center" vertical="center" wrapText="1"/>
    </xf>
    <xf numFmtId="164" fontId="5" fillId="0" borderId="54" xfId="0" applyNumberFormat="1" applyFont="1" applyFill="1" applyBorder="1" applyAlignment="1">
      <alignment horizontal="center" vertical="center" wrapText="1"/>
    </xf>
    <xf numFmtId="164" fontId="5" fillId="0" borderId="55" xfId="0" applyNumberFormat="1" applyFont="1" applyFill="1" applyBorder="1" applyAlignment="1">
      <alignment horizontal="center" vertical="center" wrapText="1"/>
    </xf>
    <xf numFmtId="3" fontId="13" fillId="5" borderId="3" xfId="3" applyNumberFormat="1" applyFont="1" applyFill="1" applyBorder="1" applyAlignment="1">
      <alignment horizontal="center" vertical="center" wrapText="1"/>
    </xf>
    <xf numFmtId="169" fontId="30" fillId="5" borderId="3" xfId="1" applyNumberFormat="1" applyFont="1" applyFill="1" applyBorder="1" applyAlignment="1">
      <alignment horizontal="center" vertical="center" wrapText="1"/>
    </xf>
    <xf numFmtId="4" fontId="21" fillId="5" borderId="7" xfId="7" applyNumberFormat="1" applyFont="1" applyFill="1" applyBorder="1" applyAlignment="1">
      <alignment horizontal="center" vertical="center"/>
    </xf>
    <xf numFmtId="3" fontId="5" fillId="5" borderId="10" xfId="0" applyNumberFormat="1" applyFont="1" applyFill="1" applyBorder="1" applyAlignment="1">
      <alignment horizontal="center" vertical="center" wrapText="1"/>
    </xf>
    <xf numFmtId="4" fontId="11" fillId="5" borderId="17" xfId="0" applyNumberFormat="1" applyFont="1" applyFill="1" applyBorder="1" applyAlignment="1">
      <alignment horizontal="center" vertical="center" wrapText="1"/>
    </xf>
    <xf numFmtId="49" fontId="12" fillId="5" borderId="3" xfId="3" applyNumberFormat="1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left" vertical="center" wrapText="1" indent="1"/>
    </xf>
    <xf numFmtId="3" fontId="12" fillId="5" borderId="3" xfId="3" applyNumberFormat="1" applyFont="1" applyFill="1" applyBorder="1" applyAlignment="1">
      <alignment horizontal="center" vertical="center" wrapText="1"/>
    </xf>
    <xf numFmtId="49" fontId="13" fillId="5" borderId="3" xfId="3" applyNumberFormat="1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left" vertical="center" wrapText="1" indent="1"/>
    </xf>
    <xf numFmtId="0" fontId="12" fillId="5" borderId="3" xfId="0" applyFont="1" applyFill="1" applyBorder="1" applyAlignment="1">
      <alignment vertical="center" wrapText="1"/>
    </xf>
    <xf numFmtId="0" fontId="13" fillId="5" borderId="3" xfId="3" applyFont="1" applyFill="1" applyBorder="1" applyAlignment="1">
      <alignment horizontal="left" vertical="top" wrapText="1" indent="1"/>
    </xf>
    <xf numFmtId="0" fontId="13" fillId="5" borderId="3" xfId="0" applyFont="1" applyFill="1" applyBorder="1" applyAlignment="1">
      <alignment horizontal="left" vertical="center" wrapText="1" indent="2"/>
    </xf>
    <xf numFmtId="0" fontId="31" fillId="0" borderId="0" xfId="3" applyFont="1" applyAlignment="1">
      <alignment horizontal="left" vertical="center" wrapText="1"/>
    </xf>
    <xf numFmtId="49" fontId="4" fillId="0" borderId="0" xfId="0" applyNumberFormat="1" applyFont="1" applyFill="1" applyAlignment="1">
      <alignment horizontal="center" vertical="center"/>
    </xf>
    <xf numFmtId="49" fontId="14" fillId="0" borderId="3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40" xfId="0" applyFont="1" applyFill="1" applyBorder="1" applyAlignment="1">
      <alignment horizontal="center" vertical="center" wrapText="1"/>
    </xf>
    <xf numFmtId="0" fontId="7" fillId="0" borderId="41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9" fillId="0" borderId="38" xfId="0" applyFont="1" applyFill="1" applyBorder="1" applyAlignment="1">
      <alignment horizontal="left" vertical="center" wrapText="1"/>
    </xf>
    <xf numFmtId="49" fontId="14" fillId="0" borderId="0" xfId="0" applyNumberFormat="1" applyFont="1" applyFill="1" applyAlignment="1">
      <alignment horizontal="center" vertical="center"/>
    </xf>
    <xf numFmtId="49" fontId="14" fillId="0" borderId="2" xfId="0" applyNumberFormat="1" applyFont="1" applyFill="1" applyBorder="1" applyAlignment="1">
      <alignment horizontal="center" vertical="center"/>
    </xf>
    <xf numFmtId="49" fontId="14" fillId="0" borderId="48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48" xfId="0" applyNumberFormat="1" applyFont="1" applyFill="1" applyBorder="1" applyAlignment="1">
      <alignment horizontal="center" vertical="center"/>
    </xf>
    <xf numFmtId="49" fontId="14" fillId="0" borderId="5" xfId="0" applyNumberFormat="1" applyFont="1" applyFill="1" applyBorder="1" applyAlignment="1">
      <alignment horizontal="center" vertical="center"/>
    </xf>
    <xf numFmtId="49" fontId="14" fillId="0" borderId="6" xfId="0" applyNumberFormat="1" applyFont="1" applyFill="1" applyBorder="1" applyAlignment="1">
      <alignment horizontal="center" vertical="center"/>
    </xf>
    <xf numFmtId="49" fontId="14" fillId="0" borderId="7" xfId="0" applyNumberFormat="1" applyFont="1" applyFill="1" applyBorder="1" applyAlignment="1">
      <alignment horizontal="center" vertical="center"/>
    </xf>
    <xf numFmtId="49" fontId="14" fillId="0" borderId="4" xfId="0" applyNumberFormat="1" applyFont="1" applyFill="1" applyBorder="1" applyAlignment="1">
      <alignment horizontal="center" vertical="center"/>
    </xf>
  </cellXfs>
  <cellStyles count="8">
    <cellStyle name="Обычный" xfId="0" builtinId="0"/>
    <cellStyle name="Обычный 2" xfId="1"/>
    <cellStyle name="Обычный 2 2" xfId="2"/>
    <cellStyle name="Обычный 2 2 2" xfId="3"/>
    <cellStyle name="Обычный 2 3" xfId="5"/>
    <cellStyle name="Обычный 3" xfId="4"/>
    <cellStyle name="Обычный 4" xfId="7"/>
    <cellStyle name="Хороший 2" xfId="6"/>
  </cellStyles>
  <dxfs count="0"/>
  <tableStyles count="0" defaultTableStyle="TableStyleMedium2" defaultPivotStyle="PivotStyleLight16"/>
  <colors>
    <mruColors>
      <color rgb="FFCCECFF"/>
      <color rgb="FF0000FF"/>
      <color rgb="FFFFFFCC"/>
      <color rgb="FF66CCFF"/>
      <color rgb="FFFFFF99"/>
      <color rgb="FF3333FF"/>
      <color rgb="FFCCFFCC"/>
      <color rgb="FF0066FF"/>
      <color rgb="FF3333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1228725</xdr:colOff>
      <xdr:row>26</xdr:row>
      <xdr:rowOff>476250</xdr:rowOff>
    </xdr:from>
    <xdr:to>
      <xdr:col>5</xdr:col>
      <xdr:colOff>3438525</xdr:colOff>
      <xdr:row>26</xdr:row>
      <xdr:rowOff>1038225</xdr:rowOff>
    </xdr:to>
    <xdr:pic>
      <xdr:nvPicPr>
        <xdr:cNvPr id="2" name="Рисунок 1" descr="base_25_173337_7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7675" y="31956375"/>
          <a:ext cx="2209800" cy="5619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1285875</xdr:colOff>
      <xdr:row>27</xdr:row>
      <xdr:rowOff>304800</xdr:rowOff>
    </xdr:from>
    <xdr:to>
      <xdr:col>5</xdr:col>
      <xdr:colOff>3467100</xdr:colOff>
      <xdr:row>27</xdr:row>
      <xdr:rowOff>866775</xdr:rowOff>
    </xdr:to>
    <xdr:pic>
      <xdr:nvPicPr>
        <xdr:cNvPr id="3" name="Рисунок 2" descr="base_25_173337_8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33728025"/>
          <a:ext cx="2181225" cy="5619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1304925</xdr:colOff>
      <xdr:row>28</xdr:row>
      <xdr:rowOff>123825</xdr:rowOff>
    </xdr:from>
    <xdr:to>
      <xdr:col>5</xdr:col>
      <xdr:colOff>3819525</xdr:colOff>
      <xdr:row>28</xdr:row>
      <xdr:rowOff>657225</xdr:rowOff>
    </xdr:to>
    <xdr:pic>
      <xdr:nvPicPr>
        <xdr:cNvPr id="4" name="Рисунок 3" descr="base_25_173337_9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35328225"/>
          <a:ext cx="2514600" cy="533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962025</xdr:colOff>
      <xdr:row>29</xdr:row>
      <xdr:rowOff>190500</xdr:rowOff>
    </xdr:from>
    <xdr:to>
      <xdr:col>5</xdr:col>
      <xdr:colOff>3810000</xdr:colOff>
      <xdr:row>29</xdr:row>
      <xdr:rowOff>723900</xdr:rowOff>
    </xdr:to>
    <xdr:pic>
      <xdr:nvPicPr>
        <xdr:cNvPr id="5" name="Рисунок 4" descr="base_25_173337_10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37014150"/>
          <a:ext cx="2847975" cy="533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1219200</xdr:colOff>
      <xdr:row>34</xdr:row>
      <xdr:rowOff>190500</xdr:rowOff>
    </xdr:from>
    <xdr:to>
      <xdr:col>5</xdr:col>
      <xdr:colOff>3457575</xdr:colOff>
      <xdr:row>34</xdr:row>
      <xdr:rowOff>723900</xdr:rowOff>
    </xdr:to>
    <xdr:pic>
      <xdr:nvPicPr>
        <xdr:cNvPr id="6" name="Рисунок 5" descr="base_25_173337_11"/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44034075"/>
          <a:ext cx="2238375" cy="533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1390650</xdr:colOff>
      <xdr:row>35</xdr:row>
      <xdr:rowOff>247650</xdr:rowOff>
    </xdr:from>
    <xdr:to>
      <xdr:col>5</xdr:col>
      <xdr:colOff>3419475</xdr:colOff>
      <xdr:row>35</xdr:row>
      <xdr:rowOff>781050</xdr:rowOff>
    </xdr:to>
    <xdr:pic>
      <xdr:nvPicPr>
        <xdr:cNvPr id="7" name="Рисунок 6" descr="base_25_173337_12"/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9600" y="45710475"/>
          <a:ext cx="2028825" cy="533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1609725</xdr:colOff>
      <xdr:row>69</xdr:row>
      <xdr:rowOff>390525</xdr:rowOff>
    </xdr:from>
    <xdr:to>
      <xdr:col>5</xdr:col>
      <xdr:colOff>3829050</xdr:colOff>
      <xdr:row>69</xdr:row>
      <xdr:rowOff>923925</xdr:rowOff>
    </xdr:to>
    <xdr:pic>
      <xdr:nvPicPr>
        <xdr:cNvPr id="8" name="Рисунок 7" descr="base_25_173337_13"/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8675" y="87391875"/>
          <a:ext cx="2219325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6"/>
  <sheetViews>
    <sheetView tabSelected="1" zoomScaleNormal="100" workbookViewId="0">
      <pane ySplit="7" topLeftCell="A8" activePane="bottomLeft" state="frozen"/>
      <selection pane="bottomLeft" activeCell="A7" sqref="A7:E7"/>
    </sheetView>
  </sheetViews>
  <sheetFormatPr defaultRowHeight="15.75" x14ac:dyDescent="0.25"/>
  <cols>
    <col min="1" max="1" width="10.140625" style="22" bestFit="1" customWidth="1"/>
    <col min="2" max="2" width="96.42578125" style="23" customWidth="1"/>
    <col min="3" max="3" width="20.140625" style="26" customWidth="1"/>
    <col min="4" max="4" width="19" style="26" customWidth="1"/>
    <col min="5" max="5" width="18.28515625" style="26" customWidth="1"/>
    <col min="6" max="16384" width="9.140625" style="20"/>
  </cols>
  <sheetData>
    <row r="1" spans="1:10" ht="78.75" customHeight="1" x14ac:dyDescent="0.25">
      <c r="C1" s="417" t="s">
        <v>516</v>
      </c>
      <c r="D1" s="417"/>
      <c r="E1" s="417"/>
    </row>
    <row r="2" spans="1:10" ht="22.5" customHeight="1" x14ac:dyDescent="0.25">
      <c r="A2" s="418" t="s">
        <v>38</v>
      </c>
      <c r="B2" s="418"/>
      <c r="C2" s="418"/>
      <c r="D2" s="418"/>
      <c r="E2" s="418"/>
      <c r="F2" s="19"/>
      <c r="G2" s="19"/>
      <c r="H2" s="19"/>
      <c r="I2" s="19"/>
      <c r="J2" s="19"/>
    </row>
    <row r="3" spans="1:10" ht="22.5" customHeight="1" x14ac:dyDescent="0.25">
      <c r="A3" s="418" t="s">
        <v>507</v>
      </c>
      <c r="B3" s="418"/>
      <c r="C3" s="418"/>
      <c r="D3" s="418"/>
      <c r="E3" s="418"/>
      <c r="F3" s="19"/>
      <c r="G3" s="19"/>
      <c r="H3" s="19"/>
      <c r="I3" s="19"/>
      <c r="J3" s="19"/>
    </row>
    <row r="4" spans="1:10" ht="22.5" customHeight="1" x14ac:dyDescent="0.25">
      <c r="A4" s="45"/>
      <c r="B4" s="45"/>
      <c r="C4" s="45"/>
      <c r="D4" s="45"/>
      <c r="E4" s="45"/>
      <c r="F4" s="19"/>
      <c r="G4" s="19"/>
      <c r="H4" s="19"/>
      <c r="I4" s="19"/>
      <c r="J4" s="19"/>
    </row>
    <row r="5" spans="1:10" ht="35.25" customHeight="1" x14ac:dyDescent="0.25">
      <c r="A5" s="419" t="s">
        <v>0</v>
      </c>
      <c r="B5" s="420" t="s">
        <v>39</v>
      </c>
      <c r="C5" s="419" t="s">
        <v>128</v>
      </c>
      <c r="D5" s="419"/>
      <c r="E5" s="419"/>
      <c r="F5" s="16"/>
      <c r="G5" s="16"/>
      <c r="H5" s="16"/>
      <c r="I5" s="16"/>
      <c r="J5" s="16"/>
    </row>
    <row r="6" spans="1:10" ht="32.25" customHeight="1" x14ac:dyDescent="0.25">
      <c r="A6" s="419"/>
      <c r="B6" s="420"/>
      <c r="C6" s="386" t="s">
        <v>196</v>
      </c>
      <c r="D6" s="386" t="s">
        <v>487</v>
      </c>
      <c r="E6" s="386" t="s">
        <v>508</v>
      </c>
      <c r="F6" s="16"/>
      <c r="G6" s="16"/>
      <c r="H6" s="16"/>
      <c r="I6" s="16"/>
      <c r="J6" s="16"/>
    </row>
    <row r="7" spans="1:10" x14ac:dyDescent="0.25">
      <c r="A7" s="43" t="s">
        <v>5</v>
      </c>
      <c r="B7" s="44" t="s">
        <v>33</v>
      </c>
      <c r="C7" s="43" t="s">
        <v>111</v>
      </c>
      <c r="D7" s="43" t="s">
        <v>112</v>
      </c>
      <c r="E7" s="43" t="s">
        <v>113</v>
      </c>
      <c r="F7" s="16"/>
      <c r="G7" s="16"/>
      <c r="H7" s="16"/>
      <c r="I7" s="16"/>
      <c r="J7" s="16"/>
    </row>
    <row r="8" spans="1:10" x14ac:dyDescent="0.25">
      <c r="A8" s="409" t="s">
        <v>5</v>
      </c>
      <c r="B8" s="410" t="s">
        <v>29</v>
      </c>
      <c r="C8" s="411">
        <f>ROUND(C9+C11,1)</f>
        <v>3882600</v>
      </c>
      <c r="D8" s="411">
        <f>ROUND(D9+D11,1)</f>
        <v>4042000</v>
      </c>
      <c r="E8" s="411">
        <f>ROUND(E9+E11,1)</f>
        <v>4172600</v>
      </c>
    </row>
    <row r="9" spans="1:10" ht="63" customHeight="1" x14ac:dyDescent="0.25">
      <c r="A9" s="409" t="s">
        <v>30</v>
      </c>
      <c r="B9" s="410" t="s">
        <v>71</v>
      </c>
      <c r="C9" s="411">
        <f>C10</f>
        <v>412800</v>
      </c>
      <c r="D9" s="411">
        <f t="shared" ref="D9:E9" si="0">D10</f>
        <v>428900</v>
      </c>
      <c r="E9" s="411">
        <f t="shared" si="0"/>
        <v>428900</v>
      </c>
      <c r="G9" s="321"/>
    </row>
    <row r="10" spans="1:10" x14ac:dyDescent="0.25">
      <c r="A10" s="412" t="s">
        <v>31</v>
      </c>
      <c r="B10" s="181" t="s">
        <v>110</v>
      </c>
      <c r="C10" s="404">
        <f>'20.05.2025'!Q10*1000</f>
        <v>412800</v>
      </c>
      <c r="D10" s="404">
        <f>'20.05.2025'!R10*1000</f>
        <v>428900</v>
      </c>
      <c r="E10" s="404">
        <f>'20.05.2025'!S10*1000</f>
        <v>428900</v>
      </c>
    </row>
    <row r="11" spans="1:10" ht="31.5" x14ac:dyDescent="0.25">
      <c r="A11" s="409" t="s">
        <v>150</v>
      </c>
      <c r="B11" s="410" t="s">
        <v>63</v>
      </c>
      <c r="C11" s="411">
        <f>SUM(C12:C14)</f>
        <v>3469800</v>
      </c>
      <c r="D11" s="411">
        <f>SUM(D12:D14)</f>
        <v>3613100</v>
      </c>
      <c r="E11" s="411">
        <f>SUM(E12:E14)</f>
        <v>3743700</v>
      </c>
    </row>
    <row r="12" spans="1:10" x14ac:dyDescent="0.25">
      <c r="A12" s="412" t="s">
        <v>151</v>
      </c>
      <c r="B12" s="181" t="s">
        <v>64</v>
      </c>
      <c r="C12" s="404">
        <f>'20.05.2025'!Q12*1000</f>
        <v>396500</v>
      </c>
      <c r="D12" s="404">
        <f>'20.05.2025'!R12*1000</f>
        <v>411900</v>
      </c>
      <c r="E12" s="404">
        <f>'20.05.2025'!S12*1000</f>
        <v>411900</v>
      </c>
    </row>
    <row r="13" spans="1:10" ht="31.5" x14ac:dyDescent="0.25">
      <c r="A13" s="412" t="s">
        <v>152</v>
      </c>
      <c r="B13" s="181" t="s">
        <v>65</v>
      </c>
      <c r="C13" s="404">
        <f>'20.05.2025'!Q14*1000</f>
        <v>3073300</v>
      </c>
      <c r="D13" s="404">
        <f>'20.05.2025'!R14*1000</f>
        <v>3201200</v>
      </c>
      <c r="E13" s="404">
        <f>'20.05.2025'!S14*1000</f>
        <v>3331800</v>
      </c>
    </row>
    <row r="14" spans="1:10" hidden="1" x14ac:dyDescent="0.25">
      <c r="A14" s="412" t="s">
        <v>153</v>
      </c>
      <c r="B14" s="181" t="s">
        <v>32</v>
      </c>
      <c r="C14" s="404">
        <f>'20.05.2025'!Q16*1000</f>
        <v>0</v>
      </c>
      <c r="D14" s="404">
        <f>'20.05.2025'!R16*1000</f>
        <v>0</v>
      </c>
      <c r="E14" s="404">
        <f>'20.05.2025'!S16*1000</f>
        <v>0</v>
      </c>
    </row>
    <row r="15" spans="1:10" ht="75" customHeight="1" x14ac:dyDescent="0.25">
      <c r="A15" s="409" t="s">
        <v>33</v>
      </c>
      <c r="B15" s="410" t="s">
        <v>72</v>
      </c>
      <c r="C15" s="411">
        <f>ROUND(SUM(C16+C19+C21+C29+C55+C65+C28+C68+C79),1)</f>
        <v>475324800</v>
      </c>
      <c r="D15" s="411">
        <f>ROUND(SUM(D16+D19+D21+D29+D55+D65+D28+D68+D79),1)</f>
        <v>346959200</v>
      </c>
      <c r="E15" s="411">
        <f>ROUND(SUM(E16+E19+E21+E29+E55+E65+E28+E68+E79),1)</f>
        <v>347444900</v>
      </c>
    </row>
    <row r="16" spans="1:10" ht="27.75" customHeight="1" x14ac:dyDescent="0.25">
      <c r="A16" s="409" t="s">
        <v>34</v>
      </c>
      <c r="B16" s="410" t="s">
        <v>37</v>
      </c>
      <c r="C16" s="411">
        <f>C17+C18</f>
        <v>534700</v>
      </c>
      <c r="D16" s="411">
        <f>D17+D18</f>
        <v>555600</v>
      </c>
      <c r="E16" s="411">
        <f>E17+E18</f>
        <v>556500</v>
      </c>
    </row>
    <row r="17" spans="1:5" s="21" customFormat="1" ht="22.5" customHeight="1" x14ac:dyDescent="0.25">
      <c r="A17" s="412" t="s">
        <v>79</v>
      </c>
      <c r="B17" s="413" t="s">
        <v>85</v>
      </c>
      <c r="C17" s="404">
        <f>'20.05.2025'!Q20*1000</f>
        <v>514300</v>
      </c>
      <c r="D17" s="404">
        <f>'20.05.2025'!R20*1000</f>
        <v>534400</v>
      </c>
      <c r="E17" s="404">
        <f>'20.05.2025'!S20*1000</f>
        <v>534400</v>
      </c>
    </row>
    <row r="18" spans="1:5" s="21" customFormat="1" x14ac:dyDescent="0.25">
      <c r="A18" s="412" t="s">
        <v>80</v>
      </c>
      <c r="B18" s="413" t="s">
        <v>86</v>
      </c>
      <c r="C18" s="404">
        <f>'20.05.2025'!Q21*1000</f>
        <v>20400</v>
      </c>
      <c r="D18" s="404">
        <f>'20.05.2025'!R21*1000</f>
        <v>21200</v>
      </c>
      <c r="E18" s="404">
        <f>'20.05.2025'!S21*1000</f>
        <v>22100</v>
      </c>
    </row>
    <row r="19" spans="1:5" ht="24.75" customHeight="1" x14ac:dyDescent="0.25">
      <c r="A19" s="409" t="s">
        <v>35</v>
      </c>
      <c r="B19" s="410" t="s">
        <v>41</v>
      </c>
      <c r="C19" s="411">
        <f>C20</f>
        <v>460200</v>
      </c>
      <c r="D19" s="411">
        <f>D20</f>
        <v>478100</v>
      </c>
      <c r="E19" s="411">
        <f>E20</f>
        <v>478100</v>
      </c>
    </row>
    <row r="20" spans="1:5" x14ac:dyDescent="0.25">
      <c r="A20" s="412" t="s">
        <v>36</v>
      </c>
      <c r="B20" s="181" t="s">
        <v>115</v>
      </c>
      <c r="C20" s="404">
        <f>'20.05.2025'!Q22*1000</f>
        <v>460200</v>
      </c>
      <c r="D20" s="404">
        <f>'20.05.2025'!R22*1000</f>
        <v>478100</v>
      </c>
      <c r="E20" s="404">
        <f>'20.05.2025'!S22*1000</f>
        <v>478100</v>
      </c>
    </row>
    <row r="21" spans="1:5" ht="30.75" customHeight="1" x14ac:dyDescent="0.25">
      <c r="A21" s="409" t="s">
        <v>43</v>
      </c>
      <c r="B21" s="410" t="s">
        <v>44</v>
      </c>
      <c r="C21" s="411">
        <f>SUM(C22:C27)</f>
        <v>38319700</v>
      </c>
      <c r="D21" s="411">
        <f t="shared" ref="D21:E21" si="1">SUM(D22:D27)</f>
        <v>39621200</v>
      </c>
      <c r="E21" s="411">
        <f t="shared" si="1"/>
        <v>39765300</v>
      </c>
    </row>
    <row r="22" spans="1:5" s="21" customFormat="1" ht="24" customHeight="1" x14ac:dyDescent="0.25">
      <c r="A22" s="412" t="s">
        <v>81</v>
      </c>
      <c r="B22" s="181" t="s">
        <v>87</v>
      </c>
      <c r="C22" s="404">
        <f>'20.05.2025'!Q26*1000</f>
        <v>2088700</v>
      </c>
      <c r="D22" s="404">
        <f>'20.05.2025'!R26*1000</f>
        <v>2169800</v>
      </c>
      <c r="E22" s="404">
        <f>'20.05.2025'!S26*1000</f>
        <v>2169800</v>
      </c>
    </row>
    <row r="23" spans="1:5" s="21" customFormat="1" ht="24" customHeight="1" x14ac:dyDescent="0.25">
      <c r="A23" s="412" t="s">
        <v>82</v>
      </c>
      <c r="B23" s="181" t="s">
        <v>88</v>
      </c>
      <c r="C23" s="404">
        <f>'20.05.2025'!Q24*1000+'20.05.2025'!Q25*1000</f>
        <v>5189600</v>
      </c>
      <c r="D23" s="404">
        <f>'20.05.2025'!R24*1000+'20.05.2025'!R25*1000</f>
        <v>5392000</v>
      </c>
      <c r="E23" s="404">
        <f>'20.05.2025'!S24*1000+'20.05.2025'!S25*1000</f>
        <v>5392000</v>
      </c>
    </row>
    <row r="24" spans="1:5" s="21" customFormat="1" x14ac:dyDescent="0.25">
      <c r="A24" s="412" t="s">
        <v>83</v>
      </c>
      <c r="B24" s="181" t="s">
        <v>89</v>
      </c>
      <c r="C24" s="404">
        <f>'20.05.2025'!Q27*1000</f>
        <v>555300</v>
      </c>
      <c r="D24" s="404">
        <f>'20.05.2025'!R27*1000</f>
        <v>577000</v>
      </c>
      <c r="E24" s="404">
        <f>'20.05.2025'!S27*1000</f>
        <v>577000</v>
      </c>
    </row>
    <row r="25" spans="1:5" s="21" customFormat="1" x14ac:dyDescent="0.25">
      <c r="A25" s="412" t="s">
        <v>161</v>
      </c>
      <c r="B25" s="181" t="s">
        <v>160</v>
      </c>
      <c r="C25" s="404">
        <f>'20.05.2025'!Q30*1000</f>
        <v>51300</v>
      </c>
      <c r="D25" s="404">
        <f>'20.05.2025'!R30*1000</f>
        <v>53300</v>
      </c>
      <c r="E25" s="404">
        <f>'20.05.2025'!S30*1000</f>
        <v>53300</v>
      </c>
    </row>
    <row r="26" spans="1:5" s="21" customFormat="1" x14ac:dyDescent="0.25">
      <c r="A26" s="412" t="s">
        <v>175</v>
      </c>
      <c r="B26" s="181" t="s">
        <v>176</v>
      </c>
      <c r="C26" s="404">
        <f>'20.05.2025'!Q32*1000</f>
        <v>1822900</v>
      </c>
      <c r="D26" s="404">
        <f>'20.05.2025'!R32*1000</f>
        <v>1701200</v>
      </c>
      <c r="E26" s="404">
        <f>'20.05.2025'!S32*1000</f>
        <v>1845300</v>
      </c>
    </row>
    <row r="27" spans="1:5" s="21" customFormat="1" x14ac:dyDescent="0.25">
      <c r="A27" s="412" t="s">
        <v>482</v>
      </c>
      <c r="B27" s="181" t="s">
        <v>233</v>
      </c>
      <c r="C27" s="404">
        <f>'20.05.2025'!Q31*1000</f>
        <v>28611900</v>
      </c>
      <c r="D27" s="404">
        <f>'20.05.2025'!R31*1000</f>
        <v>29727900</v>
      </c>
      <c r="E27" s="404">
        <f>'20.05.2025'!S31*1000</f>
        <v>29727900</v>
      </c>
    </row>
    <row r="28" spans="1:5" x14ac:dyDescent="0.25">
      <c r="A28" s="409" t="s">
        <v>49</v>
      </c>
      <c r="B28" s="410" t="s">
        <v>222</v>
      </c>
      <c r="C28" s="411">
        <f>'20.05.2025'!Q33*1000</f>
        <v>397100</v>
      </c>
      <c r="D28" s="411">
        <f>'20.05.2025'!R33*1000</f>
        <v>413600</v>
      </c>
      <c r="E28" s="411">
        <f>'20.05.2025'!S33*1000</f>
        <v>430500</v>
      </c>
    </row>
    <row r="29" spans="1:5" x14ac:dyDescent="0.25">
      <c r="A29" s="409" t="s">
        <v>73</v>
      </c>
      <c r="B29" s="410" t="s">
        <v>61</v>
      </c>
      <c r="C29" s="411">
        <f>C30+C35+C41+C47</f>
        <v>201793800</v>
      </c>
      <c r="D29" s="411">
        <f t="shared" ref="D29:E29" si="2">D30+D35+D41+D47</f>
        <v>67792100</v>
      </c>
      <c r="E29" s="411">
        <f t="shared" si="2"/>
        <v>67791800</v>
      </c>
    </row>
    <row r="30" spans="1:5" s="21" customFormat="1" x14ac:dyDescent="0.25">
      <c r="A30" s="409" t="s">
        <v>173</v>
      </c>
      <c r="B30" s="410" t="s">
        <v>84</v>
      </c>
      <c r="C30" s="411">
        <f>SUM(C31:C34)</f>
        <v>139699300</v>
      </c>
      <c r="D30" s="411">
        <f>SUM(D31:D34)</f>
        <v>3275700</v>
      </c>
      <c r="E30" s="411">
        <f>SUM(E31:E34)</f>
        <v>3275700</v>
      </c>
    </row>
    <row r="31" spans="1:5" s="21" customFormat="1" ht="31.5" x14ac:dyDescent="0.25">
      <c r="A31" s="412" t="s">
        <v>197</v>
      </c>
      <c r="B31" s="181" t="s">
        <v>91</v>
      </c>
      <c r="C31" s="404">
        <f>'20.05.2025'!Q35*1000</f>
        <v>1630400</v>
      </c>
      <c r="D31" s="404">
        <f>'20.05.2025'!R35*1000</f>
        <v>1694000</v>
      </c>
      <c r="E31" s="404">
        <f>'20.05.2025'!S35*1000</f>
        <v>1694000</v>
      </c>
    </row>
    <row r="32" spans="1:5" s="21" customFormat="1" ht="72.75" customHeight="1" x14ac:dyDescent="0.25">
      <c r="A32" s="412" t="s">
        <v>198</v>
      </c>
      <c r="B32" s="181" t="s">
        <v>90</v>
      </c>
      <c r="C32" s="404">
        <f>'20.05.2025'!Q37*1000</f>
        <v>1522300</v>
      </c>
      <c r="D32" s="404">
        <f>'20.05.2025'!R37*1000</f>
        <v>1581700</v>
      </c>
      <c r="E32" s="404">
        <f>'20.05.2025'!S37*1000</f>
        <v>1581700</v>
      </c>
    </row>
    <row r="33" spans="1:5" s="21" customFormat="1" ht="27" customHeight="1" x14ac:dyDescent="0.25">
      <c r="A33" s="412" t="s">
        <v>199</v>
      </c>
      <c r="B33" s="181" t="s">
        <v>92</v>
      </c>
      <c r="C33" s="404">
        <f>'20.05.2025'!Q56*1000</f>
        <v>132918300</v>
      </c>
      <c r="D33" s="404">
        <f>'20.05.2025'!R56*1000</f>
        <v>0</v>
      </c>
      <c r="E33" s="404">
        <f>'20.05.2025'!S56*1000</f>
        <v>0</v>
      </c>
    </row>
    <row r="34" spans="1:5" s="21" customFormat="1" ht="27" customHeight="1" x14ac:dyDescent="0.25">
      <c r="A34" s="412" t="s">
        <v>494</v>
      </c>
      <c r="B34" s="181" t="s">
        <v>495</v>
      </c>
      <c r="C34" s="404">
        <f>'20.05.2025'!Q57*1000</f>
        <v>3628300</v>
      </c>
      <c r="D34" s="404">
        <f>'20.05.2025'!R57*1000</f>
        <v>0</v>
      </c>
      <c r="E34" s="404">
        <f>'20.05.2025'!S57*1000</f>
        <v>0</v>
      </c>
    </row>
    <row r="35" spans="1:5" s="21" customFormat="1" x14ac:dyDescent="0.25">
      <c r="A35" s="409" t="s">
        <v>57</v>
      </c>
      <c r="B35" s="414" t="s">
        <v>116</v>
      </c>
      <c r="C35" s="411">
        <f>SUM(C36:C40)</f>
        <v>35871600</v>
      </c>
      <c r="D35" s="411">
        <f t="shared" ref="D35:E35" si="3">SUM(D36:D40)</f>
        <v>37270700</v>
      </c>
      <c r="E35" s="411">
        <f t="shared" si="3"/>
        <v>37270600</v>
      </c>
    </row>
    <row r="36" spans="1:5" s="21" customFormat="1" x14ac:dyDescent="0.25">
      <c r="A36" s="412" t="s">
        <v>218</v>
      </c>
      <c r="B36" s="181" t="s">
        <v>215</v>
      </c>
      <c r="C36" s="404">
        <f>'20.05.2025'!Q38*1000+'20.05.2025'!Q39*1000</f>
        <v>34946300</v>
      </c>
      <c r="D36" s="404">
        <f>'20.05.2025'!R38*1000+'20.05.2025'!R39*1000</f>
        <v>36309200</v>
      </c>
      <c r="E36" s="404">
        <f>'20.05.2025'!S38*1000+'20.05.2025'!S39*1000</f>
        <v>36309200</v>
      </c>
    </row>
    <row r="37" spans="1:5" s="21" customFormat="1" x14ac:dyDescent="0.25">
      <c r="A37" s="412" t="s">
        <v>219</v>
      </c>
      <c r="B37" s="181" t="s">
        <v>216</v>
      </c>
      <c r="C37" s="404">
        <f>'20.05.2025'!Q40*1000</f>
        <v>197000</v>
      </c>
      <c r="D37" s="404">
        <f>'20.05.2025'!R40*1000</f>
        <v>204700</v>
      </c>
      <c r="E37" s="404">
        <f>'20.05.2025'!S40*1000</f>
        <v>204700</v>
      </c>
    </row>
    <row r="38" spans="1:5" s="21" customFormat="1" x14ac:dyDescent="0.25">
      <c r="A38" s="412" t="s">
        <v>220</v>
      </c>
      <c r="B38" s="181" t="s">
        <v>217</v>
      </c>
      <c r="C38" s="404">
        <f>'20.05.2025'!Q49*1000</f>
        <v>520000</v>
      </c>
      <c r="D38" s="404">
        <f>'20.05.2025'!R49*1000</f>
        <v>540300</v>
      </c>
      <c r="E38" s="404">
        <f>'20.05.2025'!S49*1000</f>
        <v>540300</v>
      </c>
    </row>
    <row r="39" spans="1:5" s="21" customFormat="1" x14ac:dyDescent="0.25">
      <c r="A39" s="412" t="s">
        <v>221</v>
      </c>
      <c r="B39" s="181" t="s">
        <v>93</v>
      </c>
      <c r="C39" s="404">
        <f>'20.05.2025'!Q41*1000</f>
        <v>5700</v>
      </c>
      <c r="D39" s="404">
        <f>'20.05.2025'!R41*1000</f>
        <v>5900</v>
      </c>
      <c r="E39" s="404">
        <f>'20.05.2025'!S41*1000</f>
        <v>5900</v>
      </c>
    </row>
    <row r="40" spans="1:5" s="21" customFormat="1" x14ac:dyDescent="0.25">
      <c r="A40" s="412" t="s">
        <v>488</v>
      </c>
      <c r="B40" s="181" t="s">
        <v>489</v>
      </c>
      <c r="C40" s="404">
        <f>'20.05.2025'!Q54*1000</f>
        <v>202600</v>
      </c>
      <c r="D40" s="404">
        <f>'20.05.2025'!R54*1000</f>
        <v>210600</v>
      </c>
      <c r="E40" s="404">
        <f>'20.05.2025'!S54*1000</f>
        <v>210500</v>
      </c>
    </row>
    <row r="41" spans="1:5" s="21" customFormat="1" ht="38.25" customHeight="1" x14ac:dyDescent="0.25">
      <c r="A41" s="409" t="s">
        <v>58</v>
      </c>
      <c r="B41" s="410" t="s">
        <v>132</v>
      </c>
      <c r="C41" s="411">
        <f>SUM(C42:C46)</f>
        <v>1138900</v>
      </c>
      <c r="D41" s="411">
        <f t="shared" ref="D41:E41" si="4">SUM(D42:D46)</f>
        <v>1183500</v>
      </c>
      <c r="E41" s="411">
        <f t="shared" si="4"/>
        <v>1183500</v>
      </c>
    </row>
    <row r="42" spans="1:5" s="21" customFormat="1" x14ac:dyDescent="0.25">
      <c r="A42" s="412" t="s">
        <v>225</v>
      </c>
      <c r="B42" s="181" t="s">
        <v>146</v>
      </c>
      <c r="C42" s="404">
        <f>'20.05.2025'!Q42*1000</f>
        <v>57100</v>
      </c>
      <c r="D42" s="404">
        <f>'20.05.2025'!R42*1000</f>
        <v>59400</v>
      </c>
      <c r="E42" s="404">
        <f>'20.05.2025'!S42*1000</f>
        <v>59400</v>
      </c>
    </row>
    <row r="43" spans="1:5" s="21" customFormat="1" x14ac:dyDescent="0.25">
      <c r="A43" s="412" t="s">
        <v>226</v>
      </c>
      <c r="B43" s="181" t="s">
        <v>94</v>
      </c>
      <c r="C43" s="404">
        <f>'20.05.2025'!Q43*1000</f>
        <v>389000</v>
      </c>
      <c r="D43" s="404">
        <f>'20.05.2025'!R43*1000</f>
        <v>404200</v>
      </c>
      <c r="E43" s="404">
        <f>'20.05.2025'!S43*1000</f>
        <v>404200</v>
      </c>
    </row>
    <row r="44" spans="1:5" s="21" customFormat="1" x14ac:dyDescent="0.25">
      <c r="A44" s="412" t="s">
        <v>227</v>
      </c>
      <c r="B44" s="181" t="s">
        <v>224</v>
      </c>
      <c r="C44" s="404">
        <f>'20.05.2025'!Q50*1000</f>
        <v>139200</v>
      </c>
      <c r="D44" s="404">
        <f>'20.05.2025'!R50*1000</f>
        <v>144700</v>
      </c>
      <c r="E44" s="404">
        <f>'20.05.2025'!S50*1000</f>
        <v>144700</v>
      </c>
    </row>
    <row r="45" spans="1:5" s="21" customFormat="1" ht="34.5" customHeight="1" x14ac:dyDescent="0.25">
      <c r="A45" s="412" t="s">
        <v>228</v>
      </c>
      <c r="B45" s="181" t="s">
        <v>484</v>
      </c>
      <c r="C45" s="404">
        <f>'20.05.2025'!Q45*1000</f>
        <v>505100</v>
      </c>
      <c r="D45" s="404">
        <f>'20.05.2025'!R45*1000</f>
        <v>524800</v>
      </c>
      <c r="E45" s="404">
        <f>'20.05.2025'!S45*1000</f>
        <v>524800</v>
      </c>
    </row>
    <row r="46" spans="1:5" s="21" customFormat="1" x14ac:dyDescent="0.25">
      <c r="A46" s="412" t="s">
        <v>483</v>
      </c>
      <c r="B46" s="181" t="s">
        <v>490</v>
      </c>
      <c r="C46" s="404">
        <f>'20.05.2025'!Q55*1000</f>
        <v>48500</v>
      </c>
      <c r="D46" s="404">
        <f>'20.05.2025'!R55*1000</f>
        <v>50400</v>
      </c>
      <c r="E46" s="404">
        <f>'20.05.2025'!S55*1000</f>
        <v>50400</v>
      </c>
    </row>
    <row r="47" spans="1:5" s="21" customFormat="1" ht="36.75" customHeight="1" x14ac:dyDescent="0.25">
      <c r="A47" s="409" t="s">
        <v>96</v>
      </c>
      <c r="B47" s="410" t="s">
        <v>223</v>
      </c>
      <c r="C47" s="411">
        <f>SUM(C48:C54)</f>
        <v>25084000</v>
      </c>
      <c r="D47" s="411">
        <f t="shared" ref="D47:E47" si="5">SUM(D48:D54)</f>
        <v>26062200</v>
      </c>
      <c r="E47" s="411">
        <f t="shared" si="5"/>
        <v>26062000</v>
      </c>
    </row>
    <row r="48" spans="1:5" s="21" customFormat="1" x14ac:dyDescent="0.25">
      <c r="A48" s="412" t="s">
        <v>234</v>
      </c>
      <c r="B48" s="181" t="s">
        <v>229</v>
      </c>
      <c r="C48" s="404">
        <f>'20.05.2025'!Q46*1000</f>
        <v>16531000</v>
      </c>
      <c r="D48" s="404">
        <f>'20.05.2025'!R46*1000</f>
        <v>17175700</v>
      </c>
      <c r="E48" s="404">
        <f>'20.05.2025'!S46*1000</f>
        <v>17175700</v>
      </c>
    </row>
    <row r="49" spans="1:5" s="21" customFormat="1" x14ac:dyDescent="0.25">
      <c r="A49" s="412" t="s">
        <v>235</v>
      </c>
      <c r="B49" s="181" t="s">
        <v>485</v>
      </c>
      <c r="C49" s="404">
        <f>'20.05.2025'!Q48*1000</f>
        <v>5637300</v>
      </c>
      <c r="D49" s="404">
        <f>'20.05.2025'!R48*1000</f>
        <v>5857200</v>
      </c>
      <c r="E49" s="404">
        <f>'20.05.2025'!S48*1000</f>
        <v>5857200</v>
      </c>
    </row>
    <row r="50" spans="1:5" s="21" customFormat="1" x14ac:dyDescent="0.25">
      <c r="A50" s="412" t="s">
        <v>236</v>
      </c>
      <c r="B50" s="181" t="s">
        <v>230</v>
      </c>
      <c r="C50" s="404">
        <f>'20.05.2025'!Q53*1000</f>
        <v>312400</v>
      </c>
      <c r="D50" s="404">
        <f>'20.05.2025'!R53*1000</f>
        <v>324600</v>
      </c>
      <c r="E50" s="404">
        <f>'20.05.2025'!S53*1000</f>
        <v>324500</v>
      </c>
    </row>
    <row r="51" spans="1:5" s="21" customFormat="1" x14ac:dyDescent="0.25">
      <c r="A51" s="412" t="s">
        <v>237</v>
      </c>
      <c r="B51" s="181" t="s">
        <v>231</v>
      </c>
      <c r="C51" s="404">
        <f>'20.05.2025'!Q47*1000</f>
        <v>1765200</v>
      </c>
      <c r="D51" s="404">
        <f>'20.05.2025'!R47*1000</f>
        <v>1833900</v>
      </c>
      <c r="E51" s="404">
        <f>'20.05.2025'!S47*1000</f>
        <v>1833900</v>
      </c>
    </row>
    <row r="52" spans="1:5" s="21" customFormat="1" x14ac:dyDescent="0.25">
      <c r="A52" s="412" t="s">
        <v>238</v>
      </c>
      <c r="B52" s="181" t="s">
        <v>232</v>
      </c>
      <c r="C52" s="404">
        <f>'20.05.2025'!Q51*1000</f>
        <v>576100</v>
      </c>
      <c r="D52" s="404">
        <f>'20.05.2025'!R51*1000</f>
        <v>598500</v>
      </c>
      <c r="E52" s="404">
        <f>'20.05.2025'!S51*1000</f>
        <v>598500</v>
      </c>
    </row>
    <row r="53" spans="1:5" ht="37.5" customHeight="1" x14ac:dyDescent="0.25">
      <c r="A53" s="412" t="s">
        <v>239</v>
      </c>
      <c r="B53" s="415" t="s">
        <v>486</v>
      </c>
      <c r="C53" s="404">
        <f>'20.05.2025'!Q44*1000</f>
        <v>0</v>
      </c>
      <c r="D53" s="404">
        <f>'20.05.2025'!R44*1000</f>
        <v>0</v>
      </c>
      <c r="E53" s="404">
        <f>'20.05.2025'!S44*1000</f>
        <v>0</v>
      </c>
    </row>
    <row r="54" spans="1:5" x14ac:dyDescent="0.25">
      <c r="A54" s="412" t="s">
        <v>491</v>
      </c>
      <c r="B54" s="415" t="s">
        <v>492</v>
      </c>
      <c r="C54" s="404">
        <f>'20.05.2025'!Q52*1000</f>
        <v>262000</v>
      </c>
      <c r="D54" s="404">
        <f>'20.05.2025'!R52*1000</f>
        <v>272300</v>
      </c>
      <c r="E54" s="404">
        <f>'20.05.2025'!S52*1000</f>
        <v>272200</v>
      </c>
    </row>
    <row r="55" spans="1:5" ht="105" customHeight="1" x14ac:dyDescent="0.25">
      <c r="A55" s="409" t="s">
        <v>74</v>
      </c>
      <c r="B55" s="414" t="s">
        <v>129</v>
      </c>
      <c r="C55" s="411">
        <f>SUM(C56:C64)</f>
        <v>4816000</v>
      </c>
      <c r="D55" s="411">
        <f>SUM(D56:D64)</f>
        <v>5076900</v>
      </c>
      <c r="E55" s="411">
        <f>SUM(E56:E64)</f>
        <v>4985000</v>
      </c>
    </row>
    <row r="56" spans="1:5" x14ac:dyDescent="0.25">
      <c r="A56" s="412" t="s">
        <v>99</v>
      </c>
      <c r="B56" s="181" t="s">
        <v>66</v>
      </c>
      <c r="C56" s="404">
        <f>'20.05.2025'!Q59*1000</f>
        <v>412300</v>
      </c>
      <c r="D56" s="404">
        <f>'20.05.2025'!R59*1000</f>
        <v>428400</v>
      </c>
      <c r="E56" s="404">
        <f>'20.05.2025'!S59*1000</f>
        <v>428400</v>
      </c>
    </row>
    <row r="57" spans="1:5" x14ac:dyDescent="0.25">
      <c r="A57" s="412" t="s">
        <v>171</v>
      </c>
      <c r="B57" s="181" t="s">
        <v>95</v>
      </c>
      <c r="C57" s="404">
        <f>'20.05.2025'!Q67*1000</f>
        <v>417400</v>
      </c>
      <c r="D57" s="404">
        <f>'20.05.2025'!R67*1000</f>
        <v>434700</v>
      </c>
      <c r="E57" s="404">
        <f>'20.05.2025'!S67*1000</f>
        <v>452500</v>
      </c>
    </row>
    <row r="58" spans="1:5" x14ac:dyDescent="0.25">
      <c r="A58" s="412" t="s">
        <v>240</v>
      </c>
      <c r="B58" s="181" t="s">
        <v>147</v>
      </c>
      <c r="C58" s="404">
        <f>'20.05.2025'!Q69*1000</f>
        <v>289600</v>
      </c>
      <c r="D58" s="404">
        <f>'20.05.2025'!R69*1000</f>
        <v>300900</v>
      </c>
      <c r="E58" s="404">
        <f>'20.05.2025'!S69*1000</f>
        <v>300900</v>
      </c>
    </row>
    <row r="59" spans="1:5" ht="31.5" x14ac:dyDescent="0.25">
      <c r="A59" s="412" t="s">
        <v>241</v>
      </c>
      <c r="B59" s="181" t="s">
        <v>117</v>
      </c>
      <c r="C59" s="404">
        <f>'20.05.2025'!Q60*1000</f>
        <v>147700</v>
      </c>
      <c r="D59" s="404">
        <f>'20.05.2025'!R60*1000</f>
        <v>153500</v>
      </c>
      <c r="E59" s="404">
        <f>'20.05.2025'!S60*1000</f>
        <v>153500</v>
      </c>
    </row>
    <row r="60" spans="1:5" x14ac:dyDescent="0.25">
      <c r="A60" s="412" t="s">
        <v>242</v>
      </c>
      <c r="B60" s="181" t="s">
        <v>260</v>
      </c>
      <c r="C60" s="404">
        <f>'20.05.2025'!Q68*1000</f>
        <v>81400</v>
      </c>
      <c r="D60" s="404">
        <f>'20.05.2025'!R68*1000</f>
        <v>156700</v>
      </c>
      <c r="E60" s="404">
        <f>'20.05.2025'!S68*1000</f>
        <v>47000</v>
      </c>
    </row>
    <row r="61" spans="1:5" x14ac:dyDescent="0.25">
      <c r="A61" s="412" t="s">
        <v>243</v>
      </c>
      <c r="B61" s="181" t="s">
        <v>513</v>
      </c>
      <c r="C61" s="404">
        <f>'20.05.2025'!Q66*1000</f>
        <v>876900</v>
      </c>
      <c r="D61" s="404">
        <f>'20.05.2025'!R66*1000</f>
        <v>911100</v>
      </c>
      <c r="E61" s="404">
        <f>'20.05.2025'!S66*1000</f>
        <v>911100</v>
      </c>
    </row>
    <row r="62" spans="1:5" x14ac:dyDescent="0.25">
      <c r="A62" s="412" t="s">
        <v>244</v>
      </c>
      <c r="B62" s="181" t="s">
        <v>97</v>
      </c>
      <c r="C62" s="404">
        <f>'20.05.2025'!Q61*1000</f>
        <v>1736200</v>
      </c>
      <c r="D62" s="404">
        <f>'20.05.2025'!R61*1000</f>
        <v>1803900</v>
      </c>
      <c r="E62" s="404">
        <f>'20.05.2025'!S61*1000</f>
        <v>1803900</v>
      </c>
    </row>
    <row r="63" spans="1:5" ht="31.5" x14ac:dyDescent="0.25">
      <c r="A63" s="412" t="s">
        <v>505</v>
      </c>
      <c r="B63" s="181" t="s">
        <v>67</v>
      </c>
      <c r="C63" s="404">
        <f>'20.05.2025'!Q71*1000+'20.05.2025'!Q72*1000</f>
        <v>442200</v>
      </c>
      <c r="D63" s="404">
        <f>'20.05.2025'!R71*1000+'20.05.2025'!R72*1000</f>
        <v>459300</v>
      </c>
      <c r="E63" s="404">
        <f>'20.05.2025'!S71*1000+'20.05.2025'!S72*1000</f>
        <v>459300</v>
      </c>
    </row>
    <row r="64" spans="1:5" x14ac:dyDescent="0.25">
      <c r="A64" s="412" t="s">
        <v>506</v>
      </c>
      <c r="B64" s="181" t="s">
        <v>114</v>
      </c>
      <c r="C64" s="404">
        <f>'20.05.2025'!Q73*1000</f>
        <v>412300</v>
      </c>
      <c r="D64" s="404">
        <f>'20.05.2025'!R73*1000</f>
        <v>428400</v>
      </c>
      <c r="E64" s="404">
        <f>'20.05.2025'!S73*1000</f>
        <v>428400</v>
      </c>
    </row>
    <row r="65" spans="1:5" x14ac:dyDescent="0.25">
      <c r="A65" s="409" t="s">
        <v>75</v>
      </c>
      <c r="B65" s="410" t="s">
        <v>62</v>
      </c>
      <c r="C65" s="411">
        <f>C66+C67</f>
        <v>8802900</v>
      </c>
      <c r="D65" s="411">
        <f t="shared" ref="D65:E65" si="6">D66+D67</f>
        <v>9160800</v>
      </c>
      <c r="E65" s="411">
        <f t="shared" si="6"/>
        <v>9398800</v>
      </c>
    </row>
    <row r="66" spans="1:5" x14ac:dyDescent="0.25">
      <c r="A66" s="412" t="s">
        <v>59</v>
      </c>
      <c r="B66" s="181" t="s">
        <v>68</v>
      </c>
      <c r="C66" s="404">
        <f>'20.05.2025'!Q75*1000</f>
        <v>5601000</v>
      </c>
      <c r="D66" s="404">
        <f>'20.05.2025'!R75*1000</f>
        <v>5834000</v>
      </c>
      <c r="E66" s="404">
        <f>'20.05.2025'!S75*1000</f>
        <v>6072000</v>
      </c>
    </row>
    <row r="67" spans="1:5" x14ac:dyDescent="0.25">
      <c r="A67" s="412" t="s">
        <v>60</v>
      </c>
      <c r="B67" s="181" t="s">
        <v>172</v>
      </c>
      <c r="C67" s="404">
        <f>'20.05.2025'!Q76*1000</f>
        <v>3201900</v>
      </c>
      <c r="D67" s="404">
        <f>'20.05.2025'!R76*1000</f>
        <v>3326800</v>
      </c>
      <c r="E67" s="404">
        <f>'20.05.2025'!S76*1000</f>
        <v>3326800</v>
      </c>
    </row>
    <row r="68" spans="1:5" ht="39.75" customHeight="1" x14ac:dyDescent="0.25">
      <c r="A68" s="409" t="s">
        <v>245</v>
      </c>
      <c r="B68" s="410" t="s">
        <v>76</v>
      </c>
      <c r="C68" s="411">
        <f>SUM(C69:C75)</f>
        <v>84566600</v>
      </c>
      <c r="D68" s="411">
        <f t="shared" ref="D68:E68" si="7">SUM(D69:D75)</f>
        <v>82937300</v>
      </c>
      <c r="E68" s="411">
        <f t="shared" si="7"/>
        <v>83115400</v>
      </c>
    </row>
    <row r="69" spans="1:5" x14ac:dyDescent="0.25">
      <c r="A69" s="412" t="s">
        <v>246</v>
      </c>
      <c r="B69" s="181" t="s">
        <v>162</v>
      </c>
      <c r="C69" s="404">
        <f>'20.05.2025'!Q98*1000</f>
        <v>242600</v>
      </c>
      <c r="D69" s="404">
        <f>'20.05.2025'!R98*1000</f>
        <v>252000</v>
      </c>
      <c r="E69" s="404">
        <f>'20.05.2025'!S98*1000</f>
        <v>252000</v>
      </c>
    </row>
    <row r="70" spans="1:5" x14ac:dyDescent="0.25">
      <c r="A70" s="412" t="s">
        <v>247</v>
      </c>
      <c r="B70" s="181" t="s">
        <v>100</v>
      </c>
      <c r="C70" s="404">
        <f>'20.05.2025'!Q94*1000+'20.05.2025'!Q96*1000</f>
        <v>2898300</v>
      </c>
      <c r="D70" s="404">
        <f>'20.05.2025'!R94*1000+'20.05.2025'!R96*1000</f>
        <v>3011400</v>
      </c>
      <c r="E70" s="404">
        <f>'20.05.2025'!S94*1000+'20.05.2025'!S96*1000</f>
        <v>3011400</v>
      </c>
    </row>
    <row r="71" spans="1:5" x14ac:dyDescent="0.25">
      <c r="A71" s="412" t="s">
        <v>254</v>
      </c>
      <c r="B71" s="181" t="s">
        <v>69</v>
      </c>
      <c r="C71" s="404">
        <f>'20.05.2025'!Q95*1000</f>
        <v>4061600</v>
      </c>
      <c r="D71" s="404">
        <f>'20.05.2025'!R95*1000</f>
        <v>4230600</v>
      </c>
      <c r="E71" s="404">
        <f>'20.05.2025'!S95*1000</f>
        <v>4403200</v>
      </c>
    </row>
    <row r="72" spans="1:5" s="180" customFormat="1" x14ac:dyDescent="0.25">
      <c r="A72" s="412" t="s">
        <v>257</v>
      </c>
      <c r="B72" s="181" t="s">
        <v>255</v>
      </c>
      <c r="C72" s="404">
        <f>'20.05.2025'!Q99*1000</f>
        <v>129400</v>
      </c>
      <c r="D72" s="404">
        <f>'20.05.2025'!R99*1000</f>
        <v>134800</v>
      </c>
      <c r="E72" s="404">
        <f>'20.05.2025'!S99*1000</f>
        <v>140300</v>
      </c>
    </row>
    <row r="73" spans="1:5" x14ac:dyDescent="0.25">
      <c r="A73" s="412" t="s">
        <v>258</v>
      </c>
      <c r="B73" s="181" t="s">
        <v>118</v>
      </c>
      <c r="C73" s="404">
        <f>'20.05.2025'!Q85*1000</f>
        <v>63004500</v>
      </c>
      <c r="D73" s="404">
        <f>'20.05.2025'!R85*1000</f>
        <v>65461600</v>
      </c>
      <c r="E73" s="404">
        <f>'20.05.2025'!S85*1000</f>
        <v>65461500</v>
      </c>
    </row>
    <row r="74" spans="1:5" x14ac:dyDescent="0.25">
      <c r="A74" s="412" t="s">
        <v>259</v>
      </c>
      <c r="B74" s="181" t="s">
        <v>262</v>
      </c>
      <c r="C74" s="404">
        <f>'20.05.2025'!Q100*1000</f>
        <v>9477300</v>
      </c>
      <c r="D74" s="404">
        <f>'20.05.2025'!R100*1000</f>
        <v>9846900</v>
      </c>
      <c r="E74" s="404">
        <f>'20.05.2025'!S100*1000</f>
        <v>9847000</v>
      </c>
    </row>
    <row r="75" spans="1:5" s="180" customFormat="1" x14ac:dyDescent="0.25">
      <c r="A75" s="412" t="s">
        <v>263</v>
      </c>
      <c r="B75" s="181" t="s">
        <v>249</v>
      </c>
      <c r="C75" s="404">
        <f>SUM(C76:C78)</f>
        <v>4752900</v>
      </c>
      <c r="D75" s="404">
        <f t="shared" ref="D75:E75" si="8">SUM(D76:D78)</f>
        <v>0</v>
      </c>
      <c r="E75" s="404">
        <f t="shared" si="8"/>
        <v>0</v>
      </c>
    </row>
    <row r="76" spans="1:5" ht="31.5" x14ac:dyDescent="0.25">
      <c r="A76" s="412" t="s">
        <v>264</v>
      </c>
      <c r="B76" s="416" t="s">
        <v>189</v>
      </c>
      <c r="C76" s="404">
        <f>'20.05.2025'!Q82*1000</f>
        <v>340800</v>
      </c>
      <c r="D76" s="404">
        <f>'20.05.2025'!R82*1000</f>
        <v>0</v>
      </c>
      <c r="E76" s="404">
        <f>'20.05.2025'!S82*1000</f>
        <v>0</v>
      </c>
    </row>
    <row r="77" spans="1:5" x14ac:dyDescent="0.25">
      <c r="A77" s="412" t="s">
        <v>265</v>
      </c>
      <c r="B77" s="416" t="s">
        <v>192</v>
      </c>
      <c r="C77" s="404">
        <f>'20.05.2025'!Q90*1000</f>
        <v>3920600</v>
      </c>
      <c r="D77" s="404">
        <f>'20.05.2025'!R90*1000</f>
        <v>0</v>
      </c>
      <c r="E77" s="404">
        <f>'20.05.2025'!S90*1000</f>
        <v>0</v>
      </c>
    </row>
    <row r="78" spans="1:5" x14ac:dyDescent="0.25">
      <c r="A78" s="412" t="s">
        <v>266</v>
      </c>
      <c r="B78" s="416" t="s">
        <v>496</v>
      </c>
      <c r="C78" s="404">
        <f>'20.05.2025'!Q91*1000</f>
        <v>491500</v>
      </c>
      <c r="D78" s="404">
        <f>'20.05.2025'!R91*1000</f>
        <v>0</v>
      </c>
      <c r="E78" s="404">
        <f>'20.05.2025'!S91*1000</f>
        <v>0</v>
      </c>
    </row>
    <row r="79" spans="1:5" s="180" customFormat="1" ht="38.25" customHeight="1" x14ac:dyDescent="0.25">
      <c r="A79" s="409" t="s">
        <v>456</v>
      </c>
      <c r="B79" s="410" t="s">
        <v>250</v>
      </c>
      <c r="C79" s="411">
        <f>SUM(C80:C87)</f>
        <v>135633800</v>
      </c>
      <c r="D79" s="411">
        <f t="shared" ref="D79:E79" si="9">SUM(D80:D87)</f>
        <v>140923600</v>
      </c>
      <c r="E79" s="411">
        <f t="shared" si="9"/>
        <v>140923500</v>
      </c>
    </row>
    <row r="80" spans="1:5" x14ac:dyDescent="0.25">
      <c r="A80" s="412" t="s">
        <v>498</v>
      </c>
      <c r="B80" s="181" t="s">
        <v>190</v>
      </c>
      <c r="C80" s="404">
        <f>'20.05.2025'!Q83*1000</f>
        <v>22100</v>
      </c>
      <c r="D80" s="404">
        <f>'20.05.2025'!R83*1000</f>
        <v>22900</v>
      </c>
      <c r="E80" s="404">
        <f>'20.05.2025'!S83*1000</f>
        <v>22900</v>
      </c>
    </row>
    <row r="81" spans="1:10" x14ac:dyDescent="0.25">
      <c r="A81" s="412" t="s">
        <v>497</v>
      </c>
      <c r="B81" s="181" t="s">
        <v>191</v>
      </c>
      <c r="C81" s="404">
        <f>'20.05.2025'!Q84*1000</f>
        <v>54700</v>
      </c>
      <c r="D81" s="404">
        <f>'20.05.2025'!R84*1000</f>
        <v>56900</v>
      </c>
      <c r="E81" s="404">
        <f>'20.05.2025'!S84*1000</f>
        <v>56900</v>
      </c>
    </row>
    <row r="82" spans="1:10" x14ac:dyDescent="0.25">
      <c r="A82" s="412" t="s">
        <v>499</v>
      </c>
      <c r="B82" s="181" t="s">
        <v>248</v>
      </c>
      <c r="C82" s="404">
        <f>'20.05.2025'!Q92*1000</f>
        <v>8451000</v>
      </c>
      <c r="D82" s="404">
        <f>'20.05.2025'!R92*1000</f>
        <v>8780600</v>
      </c>
      <c r="E82" s="404">
        <f>'20.05.2025'!S92*1000</f>
        <v>8780600</v>
      </c>
    </row>
    <row r="83" spans="1:10" x14ac:dyDescent="0.25">
      <c r="A83" s="412" t="s">
        <v>500</v>
      </c>
      <c r="B83" s="416" t="s">
        <v>188</v>
      </c>
      <c r="C83" s="404">
        <f>'20.05.2025'!Q97*1000</f>
        <v>0</v>
      </c>
      <c r="D83" s="404">
        <f>'20.05.2025'!R97*1000</f>
        <v>0</v>
      </c>
      <c r="E83" s="404">
        <f>'20.05.2025'!S97*1000</f>
        <v>0</v>
      </c>
    </row>
    <row r="84" spans="1:10" x14ac:dyDescent="0.25">
      <c r="A84" s="412" t="s">
        <v>501</v>
      </c>
      <c r="B84" s="181" t="s">
        <v>251</v>
      </c>
      <c r="C84" s="404">
        <f>'20.05.2025'!Q101*1000</f>
        <v>8894200</v>
      </c>
      <c r="D84" s="404">
        <f>'20.05.2025'!R101*1000</f>
        <v>9241100</v>
      </c>
      <c r="E84" s="404">
        <f>'20.05.2025'!S101*1000</f>
        <v>9241100</v>
      </c>
    </row>
    <row r="85" spans="1:10" x14ac:dyDescent="0.25">
      <c r="A85" s="412" t="s">
        <v>502</v>
      </c>
      <c r="B85" s="181" t="s">
        <v>253</v>
      </c>
      <c r="C85" s="404">
        <f>'20.05.2025'!Q102*1000</f>
        <v>117632300</v>
      </c>
      <c r="D85" s="404">
        <f>'20.05.2025'!R102*1000</f>
        <v>122219900</v>
      </c>
      <c r="E85" s="404">
        <f>'20.05.2025'!S102*1000</f>
        <v>122219800</v>
      </c>
    </row>
    <row r="86" spans="1:10" s="180" customFormat="1" x14ac:dyDescent="0.25">
      <c r="A86" s="412" t="s">
        <v>503</v>
      </c>
      <c r="B86" s="181" t="s">
        <v>256</v>
      </c>
      <c r="C86" s="404">
        <f>'20.05.2025'!Q106*1000</f>
        <v>519900</v>
      </c>
      <c r="D86" s="404">
        <f>'20.05.2025'!R106*1000</f>
        <v>540200</v>
      </c>
      <c r="E86" s="404">
        <f>'20.05.2025'!S106*1000</f>
        <v>540200</v>
      </c>
    </row>
    <row r="87" spans="1:10" x14ac:dyDescent="0.25">
      <c r="A87" s="412" t="s">
        <v>504</v>
      </c>
      <c r="B87" s="181" t="s">
        <v>252</v>
      </c>
      <c r="C87" s="404">
        <f>'20.05.2025'!Q107*1000</f>
        <v>59600</v>
      </c>
      <c r="D87" s="404">
        <f>'20.05.2025'!R107*1000</f>
        <v>62000</v>
      </c>
      <c r="E87" s="404">
        <f>'20.05.2025'!S107*1000</f>
        <v>62000</v>
      </c>
    </row>
    <row r="88" spans="1:10" hidden="1" x14ac:dyDescent="0.25">
      <c r="C88" s="389">
        <f>C8+C15</f>
        <v>479207400</v>
      </c>
      <c r="D88" s="389">
        <f t="shared" ref="D88:E88" si="10">D8+D15</f>
        <v>351001200</v>
      </c>
      <c r="E88" s="389">
        <f t="shared" si="10"/>
        <v>351617500</v>
      </c>
    </row>
    <row r="89" spans="1:10" x14ac:dyDescent="0.25">
      <c r="C89" s="24"/>
      <c r="D89" s="24"/>
      <c r="E89" s="24"/>
    </row>
    <row r="90" spans="1:10" x14ac:dyDescent="0.25">
      <c r="C90" s="24"/>
      <c r="D90" s="24"/>
      <c r="E90" s="24"/>
    </row>
    <row r="92" spans="1:10" x14ac:dyDescent="0.25">
      <c r="A92" s="25"/>
    </row>
    <row r="95" spans="1:10" s="23" customFormat="1" x14ac:dyDescent="0.25">
      <c r="A95" s="27"/>
      <c r="C95" s="26"/>
      <c r="D95" s="26"/>
      <c r="E95" s="26"/>
      <c r="F95" s="20"/>
      <c r="G95" s="20"/>
      <c r="H95" s="20"/>
      <c r="I95" s="20"/>
      <c r="J95" s="20"/>
    </row>
    <row r="96" spans="1:10" s="23" customFormat="1" x14ac:dyDescent="0.25">
      <c r="A96" s="27"/>
      <c r="C96" s="26"/>
      <c r="D96" s="26"/>
      <c r="E96" s="26"/>
      <c r="F96" s="20"/>
      <c r="G96" s="20"/>
      <c r="H96" s="20"/>
      <c r="I96" s="20"/>
      <c r="J96" s="20"/>
    </row>
  </sheetData>
  <mergeCells count="6">
    <mergeCell ref="C1:E1"/>
    <mergeCell ref="A2:E2"/>
    <mergeCell ref="A3:E3"/>
    <mergeCell ref="A5:A6"/>
    <mergeCell ref="B5:B6"/>
    <mergeCell ref="C5:E5"/>
  </mergeCells>
  <pageMargins left="0.78740157480314965" right="0.78740157480314965" top="1.2204724409448819" bottom="0.39370078740157483" header="0.31496062992125984" footer="0.19685039370078741"/>
  <pageSetup paperSize="9" scale="78" fitToHeight="0" orientation="landscape" r:id="rId1"/>
  <headerFooter differentFirst="1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Y1554"/>
  <sheetViews>
    <sheetView zoomScaleNormal="100" workbookViewId="0">
      <pane ySplit="7" topLeftCell="A73" activePane="bottomLeft" state="frozenSplit"/>
      <selection pane="bottomLeft" activeCell="H14" sqref="H14"/>
    </sheetView>
  </sheetViews>
  <sheetFormatPr defaultColWidth="9" defaultRowHeight="12.75" x14ac:dyDescent="0.25"/>
  <cols>
    <col min="1" max="1" width="8" style="11" customWidth="1"/>
    <col min="2" max="2" width="6.7109375" style="11" customWidth="1"/>
    <col min="3" max="3" width="38.28515625" style="13" customWidth="1"/>
    <col min="4" max="4" width="14.85546875" style="14" customWidth="1"/>
    <col min="5" max="5" width="11.42578125" style="14" customWidth="1"/>
    <col min="6" max="6" width="9.7109375" style="14" customWidth="1"/>
    <col min="7" max="7" width="11.42578125" style="14" customWidth="1"/>
    <col min="8" max="8" width="13.42578125" style="14" customWidth="1"/>
    <col min="9" max="9" width="13" style="14" customWidth="1"/>
    <col min="10" max="10" width="12.85546875" style="14" customWidth="1"/>
    <col min="11" max="13" width="10" style="14" customWidth="1"/>
    <col min="14" max="16" width="16.5703125" style="14" customWidth="1"/>
    <col min="17" max="19" width="14" style="14" customWidth="1"/>
    <col min="20" max="16384" width="9" style="33"/>
  </cols>
  <sheetData>
    <row r="1" spans="1:19" s="1" customFormat="1" ht="21" customHeight="1" x14ac:dyDescent="0.25">
      <c r="A1" s="418" t="s">
        <v>509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  <c r="P1" s="418"/>
      <c r="Q1" s="418"/>
      <c r="R1" s="418"/>
      <c r="S1" s="418"/>
    </row>
    <row r="2" spans="1:19" s="1" customFormat="1" ht="21" customHeight="1" x14ac:dyDescent="0.25">
      <c r="A2" s="424" t="s">
        <v>481</v>
      </c>
      <c r="B2" s="424"/>
      <c r="C2" s="424"/>
      <c r="D2" s="424"/>
      <c r="E2" s="424"/>
      <c r="F2" s="424"/>
      <c r="G2" s="424"/>
      <c r="H2" s="424"/>
      <c r="I2" s="424"/>
      <c r="J2" s="424"/>
      <c r="K2" s="424"/>
      <c r="L2" s="424"/>
      <c r="M2" s="424"/>
      <c r="N2" s="424"/>
      <c r="O2" s="424"/>
      <c r="P2" s="424"/>
      <c r="Q2" s="424"/>
      <c r="R2" s="424"/>
      <c r="S2" s="424"/>
    </row>
    <row r="3" spans="1:19" s="1" customFormat="1" ht="15.75" x14ac:dyDescent="0.25">
      <c r="A3" s="325"/>
      <c r="B3" s="325"/>
      <c r="C3" s="325"/>
      <c r="D3" s="325"/>
      <c r="E3" s="325"/>
      <c r="F3" s="15"/>
      <c r="G3" s="15"/>
      <c r="H3" s="325"/>
      <c r="I3" s="325"/>
      <c r="J3" s="325"/>
      <c r="K3" s="325"/>
      <c r="L3" s="325"/>
      <c r="M3" s="325"/>
      <c r="N3" s="325"/>
      <c r="O3" s="325"/>
      <c r="P3" s="327"/>
      <c r="Q3" s="327"/>
      <c r="R3" s="325"/>
      <c r="S3" s="325" t="s">
        <v>163</v>
      </c>
    </row>
    <row r="4" spans="1:19" s="48" customFormat="1" ht="33.75" customHeight="1" thickBot="1" x14ac:dyDescent="0.3">
      <c r="A4" s="15"/>
      <c r="B4" s="15"/>
      <c r="E4" s="1"/>
      <c r="F4" s="49"/>
      <c r="G4" s="47" t="s">
        <v>157</v>
      </c>
      <c r="H4" s="50">
        <v>1.0390999999999999</v>
      </c>
      <c r="I4" s="50">
        <v>1.0389999999999999</v>
      </c>
      <c r="J4" s="50">
        <v>1</v>
      </c>
      <c r="K4" s="431" t="s">
        <v>510</v>
      </c>
      <c r="L4" s="431"/>
      <c r="M4" s="431"/>
      <c r="N4" s="431"/>
      <c r="O4" s="431"/>
      <c r="P4" s="431"/>
      <c r="Q4" s="431"/>
      <c r="R4" s="431"/>
      <c r="S4" s="431"/>
    </row>
    <row r="5" spans="1:19" s="28" customFormat="1" ht="29.25" customHeight="1" thickBot="1" x14ac:dyDescent="0.3">
      <c r="A5" s="425" t="s">
        <v>2</v>
      </c>
      <c r="B5" s="427" t="s">
        <v>1</v>
      </c>
      <c r="C5" s="429" t="s">
        <v>3</v>
      </c>
      <c r="D5" s="429" t="s">
        <v>4</v>
      </c>
      <c r="E5" s="429" t="s">
        <v>26</v>
      </c>
      <c r="F5" s="421" t="s">
        <v>55</v>
      </c>
      <c r="G5" s="422"/>
      <c r="H5" s="422"/>
      <c r="I5" s="422"/>
      <c r="J5" s="423"/>
      <c r="K5" s="421" t="s">
        <v>24</v>
      </c>
      <c r="L5" s="422"/>
      <c r="M5" s="423"/>
      <c r="N5" s="421" t="s">
        <v>107</v>
      </c>
      <c r="O5" s="422"/>
      <c r="P5" s="422"/>
      <c r="Q5" s="421" t="s">
        <v>158</v>
      </c>
      <c r="R5" s="422"/>
      <c r="S5" s="423"/>
    </row>
    <row r="6" spans="1:19" s="28" customFormat="1" ht="40.5" customHeight="1" thickBot="1" x14ac:dyDescent="0.3">
      <c r="A6" s="426"/>
      <c r="B6" s="428"/>
      <c r="C6" s="430"/>
      <c r="D6" s="430"/>
      <c r="E6" s="430"/>
      <c r="F6" s="326" t="s">
        <v>4</v>
      </c>
      <c r="G6" s="29" t="s">
        <v>174</v>
      </c>
      <c r="H6" s="29" t="s">
        <v>193</v>
      </c>
      <c r="I6" s="29" t="s">
        <v>268</v>
      </c>
      <c r="J6" s="29" t="s">
        <v>511</v>
      </c>
      <c r="K6" s="387" t="s">
        <v>193</v>
      </c>
      <c r="L6" s="29" t="s">
        <v>268</v>
      </c>
      <c r="M6" s="179" t="s">
        <v>511</v>
      </c>
      <c r="N6" s="388" t="s">
        <v>193</v>
      </c>
      <c r="O6" s="29" t="s">
        <v>268</v>
      </c>
      <c r="P6" s="29" t="s">
        <v>511</v>
      </c>
      <c r="Q6" s="388" t="s">
        <v>193</v>
      </c>
      <c r="R6" s="29" t="s">
        <v>268</v>
      </c>
      <c r="S6" s="29" t="s">
        <v>511</v>
      </c>
    </row>
    <row r="7" spans="1:19" s="30" customFormat="1" ht="13.5" thickBot="1" x14ac:dyDescent="0.3">
      <c r="A7" s="191">
        <v>1</v>
      </c>
      <c r="B7" s="192">
        <v>2</v>
      </c>
      <c r="C7" s="182">
        <v>4</v>
      </c>
      <c r="D7" s="191">
        <v>5</v>
      </c>
      <c r="E7" s="192">
        <v>6</v>
      </c>
      <c r="F7" s="191">
        <v>7</v>
      </c>
      <c r="G7" s="193"/>
      <c r="H7" s="194">
        <v>9</v>
      </c>
      <c r="I7" s="194">
        <v>10</v>
      </c>
      <c r="J7" s="195">
        <v>11</v>
      </c>
      <c r="K7" s="196">
        <v>12</v>
      </c>
      <c r="L7" s="194">
        <v>13</v>
      </c>
      <c r="M7" s="183">
        <v>14</v>
      </c>
      <c r="N7" s="36">
        <v>15</v>
      </c>
      <c r="O7" s="34">
        <v>16</v>
      </c>
      <c r="P7" s="35">
        <v>17</v>
      </c>
      <c r="Q7" s="36">
        <v>18</v>
      </c>
      <c r="R7" s="34">
        <v>19</v>
      </c>
      <c r="S7" s="37">
        <v>20</v>
      </c>
    </row>
    <row r="8" spans="1:19" s="333" customFormat="1" ht="51" x14ac:dyDescent="0.25">
      <c r="A8" s="328"/>
      <c r="B8" s="329"/>
      <c r="C8" s="330" t="s">
        <v>269</v>
      </c>
      <c r="D8" s="185"/>
      <c r="E8" s="186"/>
      <c r="F8" s="185"/>
      <c r="G8" s="187"/>
      <c r="H8" s="188"/>
      <c r="I8" s="188"/>
      <c r="J8" s="189"/>
      <c r="K8" s="190"/>
      <c r="L8" s="188"/>
      <c r="M8" s="189"/>
      <c r="N8" s="331">
        <f t="shared" ref="N8:S8" si="0">N9+N11</f>
        <v>3882394.78</v>
      </c>
      <c r="O8" s="332">
        <f t="shared" si="0"/>
        <v>4041798.49</v>
      </c>
      <c r="P8" s="394">
        <f t="shared" si="0"/>
        <v>4172403.58</v>
      </c>
      <c r="Q8" s="390">
        <f t="shared" si="0"/>
        <v>3882.6</v>
      </c>
      <c r="R8" s="391">
        <f t="shared" si="0"/>
        <v>4042</v>
      </c>
      <c r="S8" s="392">
        <f t="shared" si="0"/>
        <v>4172.6000000000004</v>
      </c>
    </row>
    <row r="9" spans="1:19" s="275" customFormat="1" x14ac:dyDescent="0.2">
      <c r="A9" s="239">
        <v>242</v>
      </c>
      <c r="B9" s="240">
        <v>226</v>
      </c>
      <c r="C9" s="229" t="s">
        <v>13</v>
      </c>
      <c r="D9" s="59"/>
      <c r="E9" s="60"/>
      <c r="F9" s="61"/>
      <c r="G9" s="62"/>
      <c r="H9" s="72"/>
      <c r="I9" s="72"/>
      <c r="J9" s="82"/>
      <c r="K9" s="83"/>
      <c r="L9" s="84"/>
      <c r="M9" s="85"/>
      <c r="N9" s="336">
        <f t="shared" ref="N9:S9" si="1">N10</f>
        <v>412730.52</v>
      </c>
      <c r="O9" s="337">
        <f t="shared" si="1"/>
        <v>428827.02</v>
      </c>
      <c r="P9" s="338">
        <f t="shared" si="1"/>
        <v>428827.02</v>
      </c>
      <c r="Q9" s="393">
        <f t="shared" si="1"/>
        <v>412.8</v>
      </c>
      <c r="R9" s="339">
        <f t="shared" si="1"/>
        <v>428.9</v>
      </c>
      <c r="S9" s="371">
        <f t="shared" si="1"/>
        <v>428.9</v>
      </c>
    </row>
    <row r="10" spans="1:19" s="275" customFormat="1" ht="38.25" x14ac:dyDescent="0.2">
      <c r="A10" s="241"/>
      <c r="B10" s="242"/>
      <c r="C10" s="220" t="s">
        <v>133</v>
      </c>
      <c r="D10" s="69" t="s">
        <v>102</v>
      </c>
      <c r="E10" s="70">
        <v>6</v>
      </c>
      <c r="F10" s="71" t="s">
        <v>53</v>
      </c>
      <c r="G10" s="72">
        <v>66200</v>
      </c>
      <c r="H10" s="72">
        <f>G10*$H$4</f>
        <v>68788.42</v>
      </c>
      <c r="I10" s="72">
        <f>H10*$I$4</f>
        <v>71471.17</v>
      </c>
      <c r="J10" s="72">
        <f>I10*$J$4</f>
        <v>71471.17</v>
      </c>
      <c r="K10" s="73"/>
      <c r="L10" s="74"/>
      <c r="M10" s="75"/>
      <c r="N10" s="270">
        <f>E10*H10</f>
        <v>412730.52</v>
      </c>
      <c r="O10" s="267">
        <f>E10*I10</f>
        <v>428827.02</v>
      </c>
      <c r="P10" s="271">
        <f>E10*J10</f>
        <v>428827.02</v>
      </c>
      <c r="Q10" s="341">
        <f>ROUNDUP(N10/1000,1)</f>
        <v>412.8</v>
      </c>
      <c r="R10" s="273">
        <f>ROUNDUP(O10/1000,1)</f>
        <v>428.9</v>
      </c>
      <c r="S10" s="274">
        <f>ROUNDUP(P10/1000,1)</f>
        <v>428.9</v>
      </c>
    </row>
    <row r="11" spans="1:19" s="275" customFormat="1" ht="25.5" x14ac:dyDescent="0.2">
      <c r="A11" s="239">
        <v>242</v>
      </c>
      <c r="B11" s="242">
        <v>346</v>
      </c>
      <c r="C11" s="230" t="s">
        <v>134</v>
      </c>
      <c r="D11" s="59"/>
      <c r="E11" s="60"/>
      <c r="F11" s="61"/>
      <c r="G11" s="62"/>
      <c r="H11" s="84"/>
      <c r="I11" s="84"/>
      <c r="J11" s="85"/>
      <c r="K11" s="83"/>
      <c r="L11" s="84"/>
      <c r="M11" s="85"/>
      <c r="N11" s="278">
        <f t="shared" ref="N11:S11" si="2">N12+N14+N16</f>
        <v>3469664.26</v>
      </c>
      <c r="O11" s="279">
        <f t="shared" si="2"/>
        <v>3612971.47</v>
      </c>
      <c r="P11" s="280">
        <f t="shared" si="2"/>
        <v>3743576.56</v>
      </c>
      <c r="Q11" s="393">
        <f t="shared" si="2"/>
        <v>3469.8</v>
      </c>
      <c r="R11" s="339">
        <f t="shared" si="2"/>
        <v>3613.1</v>
      </c>
      <c r="S11" s="371">
        <f t="shared" si="2"/>
        <v>3743.7</v>
      </c>
    </row>
    <row r="12" spans="1:19" s="275" customFormat="1" ht="89.25" x14ac:dyDescent="0.2">
      <c r="A12" s="239"/>
      <c r="B12" s="242"/>
      <c r="C12" s="340" t="s">
        <v>105</v>
      </c>
      <c r="D12" s="69" t="s">
        <v>121</v>
      </c>
      <c r="E12" s="70"/>
      <c r="F12" s="71"/>
      <c r="G12" s="88"/>
      <c r="H12" s="72"/>
      <c r="I12" s="72"/>
      <c r="J12" s="82"/>
      <c r="K12" s="89">
        <v>1</v>
      </c>
      <c r="L12" s="79">
        <v>1</v>
      </c>
      <c r="M12" s="90">
        <v>1</v>
      </c>
      <c r="N12" s="270">
        <f>H13*K12%</f>
        <v>396404.71</v>
      </c>
      <c r="O12" s="267">
        <f>N12*I4</f>
        <v>411864.49</v>
      </c>
      <c r="P12" s="271">
        <f>O12*J4</f>
        <v>411864.49</v>
      </c>
      <c r="Q12" s="341">
        <f>ROUNDUP(N12/1000,1)</f>
        <v>396.5</v>
      </c>
      <c r="R12" s="273">
        <f>ROUNDUP(O12/1000,1)</f>
        <v>411.9</v>
      </c>
      <c r="S12" s="274">
        <f>ROUNDUP(P12/1000,1)</f>
        <v>411.9</v>
      </c>
    </row>
    <row r="13" spans="1:19" s="275" customFormat="1" ht="38.25" x14ac:dyDescent="0.2">
      <c r="A13" s="239"/>
      <c r="B13" s="242"/>
      <c r="C13" s="342" t="s">
        <v>106</v>
      </c>
      <c r="D13" s="92"/>
      <c r="E13" s="93"/>
      <c r="F13" s="94" t="s">
        <v>53</v>
      </c>
      <c r="G13" s="95"/>
      <c r="H13" s="96">
        <v>39640471.119999997</v>
      </c>
      <c r="I13" s="96"/>
      <c r="J13" s="97"/>
      <c r="K13" s="98"/>
      <c r="L13" s="99"/>
      <c r="M13" s="100"/>
      <c r="N13" s="345"/>
      <c r="O13" s="322"/>
      <c r="P13" s="346"/>
      <c r="Q13" s="343"/>
      <c r="R13" s="344"/>
      <c r="S13" s="376"/>
    </row>
    <row r="14" spans="1:19" s="275" customFormat="1" ht="66.75" customHeight="1" x14ac:dyDescent="0.2">
      <c r="A14" s="239"/>
      <c r="B14" s="242"/>
      <c r="C14" s="220" t="s">
        <v>120</v>
      </c>
      <c r="D14" s="69" t="s">
        <v>27</v>
      </c>
      <c r="E14" s="104"/>
      <c r="F14" s="71"/>
      <c r="G14" s="88"/>
      <c r="H14" s="72"/>
      <c r="I14" s="72"/>
      <c r="J14" s="82"/>
      <c r="K14" s="78">
        <v>150</v>
      </c>
      <c r="L14" s="79">
        <v>150</v>
      </c>
      <c r="M14" s="88">
        <v>150</v>
      </c>
      <c r="N14" s="270">
        <f>N15*K14%</f>
        <v>3073259.55</v>
      </c>
      <c r="O14" s="267">
        <f>O15*L14%</f>
        <v>3201106.98</v>
      </c>
      <c r="P14" s="271">
        <f>P15*M14%</f>
        <v>3331712.07</v>
      </c>
      <c r="Q14" s="341">
        <f>ROUNDUP(N14/1000,1)</f>
        <v>3073.3</v>
      </c>
      <c r="R14" s="273">
        <f>ROUNDUP(O14/1000,1)</f>
        <v>3201.2</v>
      </c>
      <c r="S14" s="274">
        <f>ROUNDUP(P14/1000,1)</f>
        <v>3331.8</v>
      </c>
    </row>
    <row r="15" spans="1:19" s="275" customFormat="1" ht="25.5" x14ac:dyDescent="0.2">
      <c r="A15" s="239"/>
      <c r="B15" s="242"/>
      <c r="C15" s="347" t="s">
        <v>28</v>
      </c>
      <c r="D15" s="92" t="s">
        <v>56</v>
      </c>
      <c r="E15" s="213">
        <f>207/5</f>
        <v>41</v>
      </c>
      <c r="F15" s="94" t="s">
        <v>53</v>
      </c>
      <c r="G15" s="95"/>
      <c r="H15" s="96"/>
      <c r="I15" s="96"/>
      <c r="J15" s="97"/>
      <c r="K15" s="101">
        <v>49971.7</v>
      </c>
      <c r="L15" s="96">
        <v>52050.52</v>
      </c>
      <c r="M15" s="107">
        <v>54174.18</v>
      </c>
      <c r="N15" s="345">
        <f>E15*K15</f>
        <v>2048839.7</v>
      </c>
      <c r="O15" s="322">
        <f>E15*L15</f>
        <v>2134071.3199999998</v>
      </c>
      <c r="P15" s="346">
        <f>E15*M15</f>
        <v>2221141.38</v>
      </c>
      <c r="Q15" s="343"/>
      <c r="R15" s="344"/>
      <c r="S15" s="376"/>
    </row>
    <row r="16" spans="1:19" s="275" customFormat="1" ht="25.5" x14ac:dyDescent="0.2">
      <c r="A16" s="239"/>
      <c r="B16" s="242"/>
      <c r="C16" s="220" t="s">
        <v>104</v>
      </c>
      <c r="D16" s="69" t="s">
        <v>51</v>
      </c>
      <c r="E16" s="70"/>
      <c r="F16" s="71" t="s">
        <v>53</v>
      </c>
      <c r="G16" s="72"/>
      <c r="H16" s="72"/>
      <c r="I16" s="72"/>
      <c r="J16" s="72"/>
      <c r="K16" s="108"/>
      <c r="L16" s="72"/>
      <c r="M16" s="82"/>
      <c r="N16" s="270"/>
      <c r="O16" s="267"/>
      <c r="P16" s="271"/>
      <c r="Q16" s="341"/>
      <c r="R16" s="273"/>
      <c r="S16" s="274"/>
    </row>
    <row r="17" spans="1:25" s="355" customFormat="1" ht="51" x14ac:dyDescent="0.2">
      <c r="A17" s="348"/>
      <c r="B17" s="349"/>
      <c r="C17" s="350" t="s">
        <v>145</v>
      </c>
      <c r="D17" s="59"/>
      <c r="E17" s="60"/>
      <c r="F17" s="61"/>
      <c r="G17" s="62"/>
      <c r="H17" s="52"/>
      <c r="I17" s="52"/>
      <c r="J17" s="63"/>
      <c r="K17" s="110"/>
      <c r="L17" s="52"/>
      <c r="M17" s="63"/>
      <c r="N17" s="352"/>
      <c r="O17" s="353"/>
      <c r="P17" s="354"/>
      <c r="Q17" s="399"/>
      <c r="R17" s="398"/>
      <c r="S17" s="400"/>
    </row>
    <row r="18" spans="1:25" s="275" customFormat="1" x14ac:dyDescent="0.2">
      <c r="A18" s="356"/>
      <c r="B18" s="357"/>
      <c r="C18" s="334" t="s">
        <v>101</v>
      </c>
      <c r="D18" s="59"/>
      <c r="E18" s="60"/>
      <c r="F18" s="61"/>
      <c r="G18" s="62"/>
      <c r="H18" s="52"/>
      <c r="I18" s="52"/>
      <c r="J18" s="63"/>
      <c r="K18" s="110"/>
      <c r="L18" s="52"/>
      <c r="M18" s="63"/>
      <c r="N18" s="324">
        <f>N19+N22+N23+N33+N34+N58+N70+N74+N85+N93+N81+N89</f>
        <v>475323852.10000002</v>
      </c>
      <c r="O18" s="279">
        <f t="shared" ref="O18:S18" si="3">O19+O22+O23+O33+O34+O58+O70+O74+O85+O93+O81+O89</f>
        <v>346957741.43000001</v>
      </c>
      <c r="P18" s="351">
        <f t="shared" si="3"/>
        <v>347443783.25</v>
      </c>
      <c r="Q18" s="393">
        <f>Q19+Q22+Q23+Q33+Q34+Q58+Q70+Q74+Q85+Q93+Q81+Q89</f>
        <v>475324.8</v>
      </c>
      <c r="R18" s="339">
        <f t="shared" si="3"/>
        <v>346959.2</v>
      </c>
      <c r="S18" s="371">
        <f t="shared" si="3"/>
        <v>347444.9</v>
      </c>
      <c r="T18" s="358"/>
      <c r="U18" s="358"/>
      <c r="V18" s="358"/>
      <c r="W18" s="359"/>
      <c r="X18" s="359"/>
      <c r="Y18" s="359"/>
    </row>
    <row r="19" spans="1:25" s="275" customFormat="1" x14ac:dyDescent="0.2">
      <c r="A19" s="239">
        <v>244</v>
      </c>
      <c r="B19" s="242">
        <v>221</v>
      </c>
      <c r="C19" s="230" t="s">
        <v>6</v>
      </c>
      <c r="D19" s="69"/>
      <c r="E19" s="70"/>
      <c r="F19" s="71"/>
      <c r="G19" s="88"/>
      <c r="H19" s="72"/>
      <c r="I19" s="72"/>
      <c r="J19" s="82"/>
      <c r="K19" s="108"/>
      <c r="L19" s="72"/>
      <c r="M19" s="82"/>
      <c r="N19" s="336">
        <f>N20+N21</f>
        <v>534601.93000000005</v>
      </c>
      <c r="O19" s="337">
        <f t="shared" ref="O19:S19" si="4">O20+O21</f>
        <v>555504.73</v>
      </c>
      <c r="P19" s="338">
        <f t="shared" si="4"/>
        <v>556368.01</v>
      </c>
      <c r="Q19" s="393">
        <f>Q20+Q21</f>
        <v>534.70000000000005</v>
      </c>
      <c r="R19" s="339">
        <f t="shared" si="4"/>
        <v>555.6</v>
      </c>
      <c r="S19" s="371">
        <f t="shared" si="4"/>
        <v>556.5</v>
      </c>
    </row>
    <row r="20" spans="1:25" s="275" customFormat="1" x14ac:dyDescent="0.2">
      <c r="A20" s="239"/>
      <c r="B20" s="242"/>
      <c r="C20" s="220" t="s">
        <v>7</v>
      </c>
      <c r="D20" s="69" t="s">
        <v>70</v>
      </c>
      <c r="E20" s="70">
        <v>1</v>
      </c>
      <c r="F20" s="116" t="s">
        <v>53</v>
      </c>
      <c r="G20" s="117">
        <v>494922.46</v>
      </c>
      <c r="H20" s="72">
        <f>G20*$H$4</f>
        <v>514273.93</v>
      </c>
      <c r="I20" s="72">
        <f>H20*$I$4</f>
        <v>534330.61</v>
      </c>
      <c r="J20" s="72">
        <f>I20*$J$4</f>
        <v>534330.61</v>
      </c>
      <c r="K20" s="108"/>
      <c r="L20" s="72"/>
      <c r="M20" s="82"/>
      <c r="N20" s="270">
        <f>E20*H20</f>
        <v>514273.93</v>
      </c>
      <c r="O20" s="267">
        <f>E20*I20</f>
        <v>534330.61</v>
      </c>
      <c r="P20" s="271">
        <f>E20*J20</f>
        <v>534330.61</v>
      </c>
      <c r="Q20" s="341">
        <f t="shared" ref="Q20:Q21" si="5">ROUNDUP(N20/1000,1)</f>
        <v>514.29999999999995</v>
      </c>
      <c r="R20" s="273">
        <f t="shared" ref="R20:R21" si="6">ROUNDUP(O20/1000,1)</f>
        <v>534.4</v>
      </c>
      <c r="S20" s="274">
        <f t="shared" ref="S20:S21" si="7">ROUNDUP(P20/1000,1)</f>
        <v>534.4</v>
      </c>
    </row>
    <row r="21" spans="1:25" s="275" customFormat="1" ht="25.5" x14ac:dyDescent="0.2">
      <c r="A21" s="239"/>
      <c r="B21" s="242"/>
      <c r="C21" s="220" t="s">
        <v>8</v>
      </c>
      <c r="D21" s="118" t="s">
        <v>40</v>
      </c>
      <c r="E21" s="70">
        <v>11</v>
      </c>
      <c r="F21" s="71" t="s">
        <v>52</v>
      </c>
      <c r="G21" s="72"/>
      <c r="H21" s="72">
        <v>154</v>
      </c>
      <c r="I21" s="72">
        <v>160.41</v>
      </c>
      <c r="J21" s="72">
        <v>166.95</v>
      </c>
      <c r="K21" s="108"/>
      <c r="L21" s="72"/>
      <c r="M21" s="82"/>
      <c r="N21" s="270">
        <f>E21*H21*12</f>
        <v>20328</v>
      </c>
      <c r="O21" s="267">
        <f>E21*I21*12</f>
        <v>21174.12</v>
      </c>
      <c r="P21" s="271">
        <f>E21*J21*12</f>
        <v>22037.4</v>
      </c>
      <c r="Q21" s="341">
        <f t="shared" si="5"/>
        <v>20.399999999999999</v>
      </c>
      <c r="R21" s="273">
        <f t="shared" si="6"/>
        <v>21.2</v>
      </c>
      <c r="S21" s="274">
        <f t="shared" si="7"/>
        <v>22.1</v>
      </c>
    </row>
    <row r="22" spans="1:25" s="275" customFormat="1" x14ac:dyDescent="0.2">
      <c r="A22" s="239">
        <v>244</v>
      </c>
      <c r="B22" s="242">
        <v>222</v>
      </c>
      <c r="C22" s="230" t="s">
        <v>9</v>
      </c>
      <c r="D22" s="118" t="s">
        <v>42</v>
      </c>
      <c r="E22" s="70">
        <v>6400</v>
      </c>
      <c r="F22" s="71" t="s">
        <v>53</v>
      </c>
      <c r="G22" s="159">
        <v>69.19</v>
      </c>
      <c r="H22" s="72">
        <f>G22*$H$4</f>
        <v>71.900000000000006</v>
      </c>
      <c r="I22" s="72">
        <f>H22*$I$4</f>
        <v>74.7</v>
      </c>
      <c r="J22" s="72">
        <f>I22*$J$4</f>
        <v>74.7</v>
      </c>
      <c r="K22" s="108"/>
      <c r="L22" s="72"/>
      <c r="M22" s="82"/>
      <c r="N22" s="361">
        <f>E22*H22</f>
        <v>460160</v>
      </c>
      <c r="O22" s="362">
        <f>E22*I22</f>
        <v>478080</v>
      </c>
      <c r="P22" s="363">
        <f>E22*J22</f>
        <v>478080</v>
      </c>
      <c r="Q22" s="393">
        <f>ROUNDUP(N22/1000,1)</f>
        <v>460.2</v>
      </c>
      <c r="R22" s="339">
        <f>ROUNDUP(O22/1000,1)</f>
        <v>478.1</v>
      </c>
      <c r="S22" s="371">
        <f>ROUNDUP(P22/1000,1)</f>
        <v>478.1</v>
      </c>
    </row>
    <row r="23" spans="1:25" s="275" customFormat="1" x14ac:dyDescent="0.2">
      <c r="A23" s="239" t="s">
        <v>170</v>
      </c>
      <c r="B23" s="242">
        <v>223</v>
      </c>
      <c r="C23" s="230" t="s">
        <v>10</v>
      </c>
      <c r="D23" s="59"/>
      <c r="E23" s="60"/>
      <c r="F23" s="61"/>
      <c r="G23" s="125"/>
      <c r="H23" s="52"/>
      <c r="I23" s="52"/>
      <c r="J23" s="63"/>
      <c r="K23" s="110"/>
      <c r="L23" s="52"/>
      <c r="M23" s="63"/>
      <c r="N23" s="324">
        <f>SUM(N24:N27)+SUM(N30:N32)</f>
        <v>38319696.299999997</v>
      </c>
      <c r="O23" s="279">
        <f t="shared" ref="O23:S23" si="8">SUM(O24:O27)+SUM(O30:O32)</f>
        <v>39621187.619999997</v>
      </c>
      <c r="P23" s="351">
        <f t="shared" si="8"/>
        <v>39765263.710000001</v>
      </c>
      <c r="Q23" s="393">
        <f t="shared" si="8"/>
        <v>38319.699999999997</v>
      </c>
      <c r="R23" s="339">
        <f t="shared" si="8"/>
        <v>39621.199999999997</v>
      </c>
      <c r="S23" s="371">
        <f t="shared" si="8"/>
        <v>39765.300000000003</v>
      </c>
    </row>
    <row r="24" spans="1:25" s="275" customFormat="1" ht="25.5" x14ac:dyDescent="0.2">
      <c r="A24" s="239"/>
      <c r="B24" s="242"/>
      <c r="C24" s="220" t="s">
        <v>46</v>
      </c>
      <c r="D24" s="69" t="s">
        <v>47</v>
      </c>
      <c r="E24" s="77">
        <v>1612.54</v>
      </c>
      <c r="F24" s="71" t="s">
        <v>108</v>
      </c>
      <c r="G24" s="159">
        <v>3048.17</v>
      </c>
      <c r="H24" s="72">
        <f>G24*$H$4</f>
        <v>3167.35</v>
      </c>
      <c r="I24" s="72">
        <f>H24*$I$4</f>
        <v>3290.88</v>
      </c>
      <c r="J24" s="72">
        <f>I24*$J$4</f>
        <v>3290.88</v>
      </c>
      <c r="K24" s="76"/>
      <c r="L24" s="72"/>
      <c r="M24" s="82"/>
      <c r="N24" s="364">
        <f>E24*H24</f>
        <v>5107478.57</v>
      </c>
      <c r="O24" s="365">
        <f>E24*I24</f>
        <v>5306675.6399999997</v>
      </c>
      <c r="P24" s="366">
        <f>E24*J24</f>
        <v>5306675.6399999997</v>
      </c>
      <c r="Q24" s="341">
        <f>N24/1000</f>
        <v>5107.5</v>
      </c>
      <c r="R24" s="273">
        <f>O24/1000</f>
        <v>5306.7</v>
      </c>
      <c r="S24" s="274">
        <f>P24/1000</f>
        <v>5306.7</v>
      </c>
    </row>
    <row r="25" spans="1:25" s="275" customFormat="1" ht="25.5" x14ac:dyDescent="0.2">
      <c r="A25" s="239"/>
      <c r="B25" s="242"/>
      <c r="C25" s="220" t="s">
        <v>46</v>
      </c>
      <c r="D25" s="69" t="s">
        <v>142</v>
      </c>
      <c r="E25" s="77">
        <v>1324.66</v>
      </c>
      <c r="F25" s="71" t="s">
        <v>108</v>
      </c>
      <c r="G25" s="159">
        <v>59.63</v>
      </c>
      <c r="H25" s="72">
        <f>G25*$H$4</f>
        <v>61.96</v>
      </c>
      <c r="I25" s="72">
        <f>H25*$I$4</f>
        <v>64.38</v>
      </c>
      <c r="J25" s="72">
        <f>I25*$J$4</f>
        <v>64.38</v>
      </c>
      <c r="K25" s="76"/>
      <c r="L25" s="72"/>
      <c r="M25" s="82"/>
      <c r="N25" s="270">
        <f t="shared" ref="N25" si="9">E25*H25</f>
        <v>82075.929999999993</v>
      </c>
      <c r="O25" s="267">
        <f t="shared" ref="O25" si="10">E25*I25</f>
        <v>85281.61</v>
      </c>
      <c r="P25" s="271">
        <f>E25*J25</f>
        <v>85281.61</v>
      </c>
      <c r="Q25" s="341">
        <f t="shared" ref="Q25:Q26" si="11">N25/1000</f>
        <v>82.1</v>
      </c>
      <c r="R25" s="273">
        <f t="shared" ref="R25:R26" si="12">O25/1000</f>
        <v>85.3</v>
      </c>
      <c r="S25" s="274">
        <f t="shared" ref="S25:S26" si="13">P25/1000</f>
        <v>85.3</v>
      </c>
    </row>
    <row r="26" spans="1:25" s="275" customFormat="1" ht="25.5" x14ac:dyDescent="0.2">
      <c r="A26" s="239"/>
      <c r="B26" s="242"/>
      <c r="C26" s="220" t="s">
        <v>45</v>
      </c>
      <c r="D26" s="69" t="s">
        <v>124</v>
      </c>
      <c r="E26" s="77">
        <v>188510</v>
      </c>
      <c r="F26" s="71" t="s">
        <v>123</v>
      </c>
      <c r="G26" s="176">
        <v>10.6668</v>
      </c>
      <c r="H26" s="72">
        <f>G26*$H$4</f>
        <v>11.08</v>
      </c>
      <c r="I26" s="72">
        <f>H26*$I$4</f>
        <v>11.51</v>
      </c>
      <c r="J26" s="72">
        <f>I26*$J$4</f>
        <v>11.51</v>
      </c>
      <c r="K26" s="108"/>
      <c r="L26" s="72"/>
      <c r="M26" s="82"/>
      <c r="N26" s="270">
        <f>E26*H26</f>
        <v>2088690.8</v>
      </c>
      <c r="O26" s="267">
        <f>E26*I26</f>
        <v>2169750.1</v>
      </c>
      <c r="P26" s="271">
        <f t="shared" ref="P26" si="14">E26*J26</f>
        <v>2169750.1</v>
      </c>
      <c r="Q26" s="341">
        <f t="shared" si="11"/>
        <v>2088.6999999999998</v>
      </c>
      <c r="R26" s="273">
        <f t="shared" si="12"/>
        <v>2169.8000000000002</v>
      </c>
      <c r="S26" s="274">
        <f t="shared" si="13"/>
        <v>2169.8000000000002</v>
      </c>
    </row>
    <row r="27" spans="1:25" s="275" customFormat="1" ht="25.5" x14ac:dyDescent="0.2">
      <c r="A27" s="239"/>
      <c r="B27" s="242"/>
      <c r="C27" s="220" t="s">
        <v>48</v>
      </c>
      <c r="D27" s="69" t="s">
        <v>125</v>
      </c>
      <c r="E27" s="70">
        <f>E28+E29</f>
        <v>8688</v>
      </c>
      <c r="F27" s="71" t="s">
        <v>126</v>
      </c>
      <c r="G27" s="88">
        <f>G28+G29</f>
        <v>122.4</v>
      </c>
      <c r="H27" s="72">
        <f t="shared" ref="H27:H30" si="15">G27*$H$4</f>
        <v>127.19</v>
      </c>
      <c r="I27" s="72">
        <f t="shared" ref="I27:I30" si="16">H27*$I$4</f>
        <v>132.15</v>
      </c>
      <c r="J27" s="72">
        <f t="shared" ref="J27:J30" si="17">I27*$J$4</f>
        <v>132.15</v>
      </c>
      <c r="K27" s="108"/>
      <c r="L27" s="72"/>
      <c r="M27" s="82"/>
      <c r="N27" s="367">
        <f t="shared" ref="N27:S27" si="18">N28+N29</f>
        <v>555332.64</v>
      </c>
      <c r="O27" s="360">
        <f t="shared" si="18"/>
        <v>576992.48</v>
      </c>
      <c r="P27" s="368">
        <f t="shared" si="18"/>
        <v>576992.48</v>
      </c>
      <c r="Q27" s="341">
        <f t="shared" si="18"/>
        <v>555.29999999999995</v>
      </c>
      <c r="R27" s="273">
        <f t="shared" si="18"/>
        <v>577</v>
      </c>
      <c r="S27" s="274">
        <f t="shared" si="18"/>
        <v>577</v>
      </c>
    </row>
    <row r="28" spans="1:25" s="369" customFormat="1" x14ac:dyDescent="0.2">
      <c r="A28" s="243"/>
      <c r="B28" s="244"/>
      <c r="C28" s="285" t="s">
        <v>154</v>
      </c>
      <c r="D28" s="92" t="s">
        <v>125</v>
      </c>
      <c r="E28" s="103">
        <v>4060</v>
      </c>
      <c r="F28" s="94" t="s">
        <v>126</v>
      </c>
      <c r="G28" s="177">
        <v>56.35</v>
      </c>
      <c r="H28" s="96">
        <f t="shared" si="15"/>
        <v>58.55</v>
      </c>
      <c r="I28" s="96">
        <f t="shared" si="16"/>
        <v>60.83</v>
      </c>
      <c r="J28" s="96">
        <f t="shared" si="17"/>
        <v>60.83</v>
      </c>
      <c r="K28" s="121"/>
      <c r="L28" s="96"/>
      <c r="M28" s="97"/>
      <c r="N28" s="345">
        <f t="shared" ref="N28:N29" si="19">E28*H28</f>
        <v>237713</v>
      </c>
      <c r="O28" s="322">
        <f t="shared" ref="O28:O29" si="20">E28*I28</f>
        <v>246969.8</v>
      </c>
      <c r="P28" s="346">
        <f t="shared" ref="P28:P29" si="21">E28*J28</f>
        <v>246969.8</v>
      </c>
      <c r="Q28" s="343">
        <f t="shared" ref="Q28:Q29" si="22">N28/1000</f>
        <v>237.7</v>
      </c>
      <c r="R28" s="344">
        <f t="shared" ref="R28:R29" si="23">O28/1000</f>
        <v>247</v>
      </c>
      <c r="S28" s="376">
        <f t="shared" ref="S28:S32" si="24">P28/1000</f>
        <v>247</v>
      </c>
    </row>
    <row r="29" spans="1:25" s="369" customFormat="1" x14ac:dyDescent="0.2">
      <c r="A29" s="243"/>
      <c r="B29" s="244"/>
      <c r="C29" s="285" t="s">
        <v>155</v>
      </c>
      <c r="D29" s="92" t="s">
        <v>125</v>
      </c>
      <c r="E29" s="103">
        <v>4628</v>
      </c>
      <c r="F29" s="94" t="s">
        <v>126</v>
      </c>
      <c r="G29" s="107">
        <v>66.05</v>
      </c>
      <c r="H29" s="96">
        <f t="shared" si="15"/>
        <v>68.63</v>
      </c>
      <c r="I29" s="96">
        <f t="shared" si="16"/>
        <v>71.31</v>
      </c>
      <c r="J29" s="96">
        <f t="shared" si="17"/>
        <v>71.31</v>
      </c>
      <c r="K29" s="121"/>
      <c r="L29" s="96"/>
      <c r="M29" s="97"/>
      <c r="N29" s="345">
        <f t="shared" si="19"/>
        <v>317619.64</v>
      </c>
      <c r="O29" s="322">
        <f t="shared" si="20"/>
        <v>330022.68</v>
      </c>
      <c r="P29" s="346">
        <f t="shared" si="21"/>
        <v>330022.68</v>
      </c>
      <c r="Q29" s="343">
        <f t="shared" si="22"/>
        <v>317.60000000000002</v>
      </c>
      <c r="R29" s="344">
        <f t="shared" si="23"/>
        <v>330</v>
      </c>
      <c r="S29" s="376">
        <f t="shared" si="24"/>
        <v>330</v>
      </c>
    </row>
    <row r="30" spans="1:25" s="275" customFormat="1" ht="38.25" x14ac:dyDescent="0.2">
      <c r="A30" s="239"/>
      <c r="B30" s="242"/>
      <c r="C30" s="220" t="s">
        <v>159</v>
      </c>
      <c r="D30" s="69" t="s">
        <v>125</v>
      </c>
      <c r="E30" s="70">
        <v>1492</v>
      </c>
      <c r="F30" s="71" t="s">
        <v>126</v>
      </c>
      <c r="G30" s="159">
        <v>33.11</v>
      </c>
      <c r="H30" s="72">
        <f t="shared" si="15"/>
        <v>34.4</v>
      </c>
      <c r="I30" s="72">
        <f t="shared" si="16"/>
        <v>35.74</v>
      </c>
      <c r="J30" s="72">
        <f t="shared" si="17"/>
        <v>35.74</v>
      </c>
      <c r="K30" s="108"/>
      <c r="L30" s="72"/>
      <c r="M30" s="82"/>
      <c r="N30" s="270">
        <f>E30*H30</f>
        <v>51324.800000000003</v>
      </c>
      <c r="O30" s="267">
        <f t="shared" ref="O30" si="25">E30*I30</f>
        <v>53324.08</v>
      </c>
      <c r="P30" s="271">
        <f t="shared" ref="P30" si="26">E30*J30</f>
        <v>53324.08</v>
      </c>
      <c r="Q30" s="341">
        <f t="shared" ref="Q30:Q32" si="27">N30/1000</f>
        <v>51.3</v>
      </c>
      <c r="R30" s="273">
        <f t="shared" ref="R30:R32" si="28">O30/1000</f>
        <v>53.3</v>
      </c>
      <c r="S30" s="274">
        <f t="shared" si="24"/>
        <v>53.3</v>
      </c>
    </row>
    <row r="31" spans="1:25" s="275" customFormat="1" x14ac:dyDescent="0.2">
      <c r="A31" s="239"/>
      <c r="B31" s="242"/>
      <c r="C31" s="220" t="s">
        <v>270</v>
      </c>
      <c r="D31" s="69" t="s">
        <v>125</v>
      </c>
      <c r="E31" s="124">
        <v>296036.09999999998</v>
      </c>
      <c r="F31" s="71" t="s">
        <v>126</v>
      </c>
      <c r="G31" s="120">
        <v>96.65</v>
      </c>
      <c r="H31" s="72">
        <f>G31</f>
        <v>96.65</v>
      </c>
      <c r="I31" s="72">
        <f t="shared" ref="I31" si="29">H31*$I$4</f>
        <v>100.42</v>
      </c>
      <c r="J31" s="72">
        <f t="shared" ref="J31" si="30">I31*$J$4</f>
        <v>100.42</v>
      </c>
      <c r="K31" s="108"/>
      <c r="L31" s="72"/>
      <c r="M31" s="82"/>
      <c r="N31" s="270">
        <f t="shared" ref="N31:N32" si="31">E31*H31</f>
        <v>28611889.07</v>
      </c>
      <c r="O31" s="267">
        <f t="shared" ref="O31:O33" si="32">E31*I31</f>
        <v>29727945.16</v>
      </c>
      <c r="P31" s="271">
        <f t="shared" ref="P31:P33" si="33">E31*J31</f>
        <v>29727945.16</v>
      </c>
      <c r="Q31" s="341">
        <f t="shared" si="27"/>
        <v>28611.9</v>
      </c>
      <c r="R31" s="273">
        <f t="shared" si="28"/>
        <v>29727.9</v>
      </c>
      <c r="S31" s="274">
        <f t="shared" si="24"/>
        <v>29727.9</v>
      </c>
    </row>
    <row r="32" spans="1:25" s="275" customFormat="1" ht="25.5" x14ac:dyDescent="0.2">
      <c r="A32" s="239"/>
      <c r="B32" s="293"/>
      <c r="C32" s="226" t="s">
        <v>177</v>
      </c>
      <c r="D32" s="69" t="s">
        <v>56</v>
      </c>
      <c r="E32" s="70">
        <v>787</v>
      </c>
      <c r="F32" s="71" t="s">
        <v>178</v>
      </c>
      <c r="G32" s="88"/>
      <c r="H32" s="72">
        <f>1.394*1661.6</f>
        <v>2316.27</v>
      </c>
      <c r="I32" s="72">
        <v>2161.65</v>
      </c>
      <c r="J32" s="72">
        <v>2344.7199999999998</v>
      </c>
      <c r="K32" s="108"/>
      <c r="L32" s="72"/>
      <c r="M32" s="82"/>
      <c r="N32" s="270">
        <f t="shared" si="31"/>
        <v>1822904.49</v>
      </c>
      <c r="O32" s="267">
        <f t="shared" si="32"/>
        <v>1701218.55</v>
      </c>
      <c r="P32" s="271">
        <f t="shared" si="33"/>
        <v>1845294.64</v>
      </c>
      <c r="Q32" s="341">
        <f t="shared" si="27"/>
        <v>1822.9</v>
      </c>
      <c r="R32" s="273">
        <f t="shared" si="28"/>
        <v>1701.2</v>
      </c>
      <c r="S32" s="274">
        <f t="shared" si="24"/>
        <v>1845.3</v>
      </c>
    </row>
    <row r="33" spans="1:21" s="275" customFormat="1" ht="51" x14ac:dyDescent="0.2">
      <c r="A33" s="258">
        <v>244</v>
      </c>
      <c r="B33" s="259">
        <v>224</v>
      </c>
      <c r="C33" s="370" t="s">
        <v>288</v>
      </c>
      <c r="D33" s="104" t="s">
        <v>70</v>
      </c>
      <c r="E33" s="70">
        <f>1285.89*25%</f>
        <v>321.5</v>
      </c>
      <c r="F33" s="71" t="s">
        <v>52</v>
      </c>
      <c r="G33" s="88"/>
      <c r="H33" s="72">
        <v>1235.07</v>
      </c>
      <c r="I33" s="72">
        <v>1286.45</v>
      </c>
      <c r="J33" s="72">
        <v>1338.93</v>
      </c>
      <c r="K33" s="108"/>
      <c r="L33" s="72"/>
      <c r="M33" s="82"/>
      <c r="N33" s="278">
        <f>E33*H33</f>
        <v>397075.01</v>
      </c>
      <c r="O33" s="279">
        <f t="shared" si="32"/>
        <v>413593.68</v>
      </c>
      <c r="P33" s="280">
        <f t="shared" si="33"/>
        <v>430466</v>
      </c>
      <c r="Q33" s="393">
        <f t="shared" ref="Q33" si="34">ROUNDUP(N33/1000,1)</f>
        <v>397.1</v>
      </c>
      <c r="R33" s="339">
        <f t="shared" ref="R33" si="35">ROUNDUP(O33/1000,1)</f>
        <v>413.6</v>
      </c>
      <c r="S33" s="371">
        <f t="shared" ref="S33" si="36">ROUNDUP(P33/1000,1)</f>
        <v>430.5</v>
      </c>
    </row>
    <row r="34" spans="1:21" s="275" customFormat="1" x14ac:dyDescent="0.2">
      <c r="A34" s="239">
        <v>244</v>
      </c>
      <c r="B34" s="372">
        <v>225</v>
      </c>
      <c r="C34" s="225" t="s">
        <v>11</v>
      </c>
      <c r="D34" s="69"/>
      <c r="E34" s="106"/>
      <c r="F34" s="71"/>
      <c r="G34" s="88"/>
      <c r="H34" s="72"/>
      <c r="I34" s="72"/>
      <c r="J34" s="82"/>
      <c r="K34" s="108"/>
      <c r="L34" s="72"/>
      <c r="M34" s="82"/>
      <c r="N34" s="323">
        <f t="shared" ref="N34:S34" si="37">SUM(N35:N57)</f>
        <v>201793802.80000001</v>
      </c>
      <c r="O34" s="339">
        <f t="shared" si="37"/>
        <v>67791769.099999994</v>
      </c>
      <c r="P34" s="335">
        <f t="shared" si="37"/>
        <v>67791769.099999994</v>
      </c>
      <c r="Q34" s="393">
        <f t="shared" si="37"/>
        <v>201793.8</v>
      </c>
      <c r="R34" s="339">
        <f t="shared" si="37"/>
        <v>67792.100000000006</v>
      </c>
      <c r="S34" s="371">
        <f t="shared" si="37"/>
        <v>67791.8</v>
      </c>
      <c r="U34" s="358"/>
    </row>
    <row r="35" spans="1:21" s="275" customFormat="1" ht="49.5" customHeight="1" x14ac:dyDescent="0.2">
      <c r="A35" s="241"/>
      <c r="B35" s="242"/>
      <c r="C35" s="220" t="s">
        <v>12</v>
      </c>
      <c r="D35" s="69" t="s">
        <v>70</v>
      </c>
      <c r="E35" s="70">
        <v>1</v>
      </c>
      <c r="F35" s="71" t="s">
        <v>54</v>
      </c>
      <c r="G35" s="88"/>
      <c r="H35" s="72">
        <v>1630396.92</v>
      </c>
      <c r="I35" s="72">
        <f>H35*$I$4</f>
        <v>1693982.4</v>
      </c>
      <c r="J35" s="72">
        <f>I35*$J$4</f>
        <v>1693982.4</v>
      </c>
      <c r="K35" s="108"/>
      <c r="L35" s="72"/>
      <c r="M35" s="82"/>
      <c r="N35" s="270">
        <f t="shared" ref="N35:N60" si="38">E35*H35</f>
        <v>1630396.92</v>
      </c>
      <c r="O35" s="267">
        <f t="shared" ref="O35:O60" si="39">E35*I35</f>
        <v>1693982.4</v>
      </c>
      <c r="P35" s="271">
        <f t="shared" ref="P35:P60" si="40">E35*J35</f>
        <v>1693982.4</v>
      </c>
      <c r="Q35" s="341">
        <f>N35/1000</f>
        <v>1630.4</v>
      </c>
      <c r="R35" s="273">
        <f>O35/1000</f>
        <v>1694</v>
      </c>
      <c r="S35" s="274">
        <f t="shared" ref="S35:S57" si="41">P35/1000</f>
        <v>1694</v>
      </c>
      <c r="U35" s="358"/>
    </row>
    <row r="36" spans="1:21" s="275" customFormat="1" ht="49.5" hidden="1" customHeight="1" x14ac:dyDescent="0.2">
      <c r="A36" s="241"/>
      <c r="B36" s="242"/>
      <c r="C36" s="220" t="s">
        <v>135</v>
      </c>
      <c r="D36" s="69" t="s">
        <v>125</v>
      </c>
      <c r="E36" s="70"/>
      <c r="F36" s="71"/>
      <c r="G36" s="88"/>
      <c r="H36" s="72"/>
      <c r="I36" s="72"/>
      <c r="J36" s="72"/>
      <c r="K36" s="108"/>
      <c r="L36" s="72"/>
      <c r="M36" s="82"/>
      <c r="N36" s="270">
        <f t="shared" si="38"/>
        <v>0</v>
      </c>
      <c r="O36" s="267">
        <f t="shared" si="39"/>
        <v>0</v>
      </c>
      <c r="P36" s="271">
        <f t="shared" si="40"/>
        <v>0</v>
      </c>
      <c r="Q36" s="341">
        <f t="shared" ref="Q36:Q60" si="42">ROUNDUP(N36/1000,1)</f>
        <v>0</v>
      </c>
      <c r="R36" s="273">
        <f t="shared" ref="R36:R60" si="43">ROUNDUP(O36/1000,1)</f>
        <v>0</v>
      </c>
      <c r="S36" s="274">
        <f t="shared" si="41"/>
        <v>0</v>
      </c>
      <c r="U36" s="358"/>
    </row>
    <row r="37" spans="1:21" s="275" customFormat="1" ht="89.25" x14ac:dyDescent="0.2">
      <c r="A37" s="239"/>
      <c r="B37" s="242"/>
      <c r="C37" s="220" t="s">
        <v>136</v>
      </c>
      <c r="D37" s="69" t="s">
        <v>50</v>
      </c>
      <c r="E37" s="214">
        <v>4544.1000000000004</v>
      </c>
      <c r="F37" s="71" t="s">
        <v>54</v>
      </c>
      <c r="G37" s="88">
        <v>322.39999999999998</v>
      </c>
      <c r="H37" s="72">
        <f>G37*$H$4</f>
        <v>335.01</v>
      </c>
      <c r="I37" s="72">
        <f>H37*$I$4</f>
        <v>348.08</v>
      </c>
      <c r="J37" s="72">
        <f>I37*$J$4</f>
        <v>348.08</v>
      </c>
      <c r="K37" s="108"/>
      <c r="L37" s="72"/>
      <c r="M37" s="82"/>
      <c r="N37" s="270">
        <f t="shared" si="38"/>
        <v>1522318.94</v>
      </c>
      <c r="O37" s="267">
        <f t="shared" si="39"/>
        <v>1581710.33</v>
      </c>
      <c r="P37" s="271">
        <f t="shared" si="40"/>
        <v>1581710.33</v>
      </c>
      <c r="Q37" s="341">
        <f>N37/1000</f>
        <v>1522.3</v>
      </c>
      <c r="R37" s="273">
        <f t="shared" ref="R37:R44" si="44">O37/1000</f>
        <v>1581.7</v>
      </c>
      <c r="S37" s="274">
        <f t="shared" si="41"/>
        <v>1581.7</v>
      </c>
      <c r="U37" s="358"/>
    </row>
    <row r="38" spans="1:21" s="275" customFormat="1" ht="25.5" x14ac:dyDescent="0.2">
      <c r="A38" s="239"/>
      <c r="B38" s="242"/>
      <c r="C38" s="220" t="s">
        <v>271</v>
      </c>
      <c r="D38" s="69" t="s">
        <v>70</v>
      </c>
      <c r="E38" s="215">
        <v>8</v>
      </c>
      <c r="F38" s="71" t="s">
        <v>53</v>
      </c>
      <c r="G38" s="88">
        <v>88166.7</v>
      </c>
      <c r="H38" s="72">
        <f t="shared" ref="H38" si="45">G38*$H$4</f>
        <v>91614.02</v>
      </c>
      <c r="I38" s="72">
        <f t="shared" ref="I38" si="46">H38*$I$4</f>
        <v>95186.97</v>
      </c>
      <c r="J38" s="72">
        <f t="shared" ref="J38" si="47">I38*$J$4</f>
        <v>95186.97</v>
      </c>
      <c r="K38" s="108"/>
      <c r="L38" s="72"/>
      <c r="M38" s="82"/>
      <c r="N38" s="270">
        <f t="shared" si="38"/>
        <v>732912.16</v>
      </c>
      <c r="O38" s="267">
        <f t="shared" si="39"/>
        <v>761495.76</v>
      </c>
      <c r="P38" s="271">
        <f t="shared" si="40"/>
        <v>761495.76</v>
      </c>
      <c r="Q38" s="341">
        <f t="shared" ref="Q38:Q54" si="48">N38/1000</f>
        <v>732.9</v>
      </c>
      <c r="R38" s="273">
        <f t="shared" si="44"/>
        <v>761.5</v>
      </c>
      <c r="S38" s="274">
        <f t="shared" si="41"/>
        <v>761.5</v>
      </c>
      <c r="U38" s="358"/>
    </row>
    <row r="39" spans="1:21" s="275" customFormat="1" ht="25.5" x14ac:dyDescent="0.2">
      <c r="A39" s="239"/>
      <c r="B39" s="242"/>
      <c r="C39" s="220" t="s">
        <v>272</v>
      </c>
      <c r="D39" s="69" t="s">
        <v>70</v>
      </c>
      <c r="E39" s="70">
        <v>84</v>
      </c>
      <c r="F39" s="71" t="s">
        <v>53</v>
      </c>
      <c r="G39" s="108">
        <v>391976.2</v>
      </c>
      <c r="H39" s="72">
        <f t="shared" ref="H39:H41" si="49">G39*$H$4</f>
        <v>407302.47</v>
      </c>
      <c r="I39" s="72">
        <f t="shared" ref="I39:I42" si="50">H39*$I$4</f>
        <v>423187.27</v>
      </c>
      <c r="J39" s="72">
        <f t="shared" ref="J39:J42" si="51">I39*$J$4</f>
        <v>423187.27</v>
      </c>
      <c r="K39" s="108"/>
      <c r="L39" s="72"/>
      <c r="M39" s="82"/>
      <c r="N39" s="270">
        <f t="shared" si="38"/>
        <v>34213407.479999997</v>
      </c>
      <c r="O39" s="267">
        <f t="shared" si="39"/>
        <v>35547730.68</v>
      </c>
      <c r="P39" s="271">
        <f t="shared" si="40"/>
        <v>35547730.68</v>
      </c>
      <c r="Q39" s="341">
        <f t="shared" si="48"/>
        <v>34213.4</v>
      </c>
      <c r="R39" s="273">
        <f t="shared" si="44"/>
        <v>35547.699999999997</v>
      </c>
      <c r="S39" s="274">
        <f t="shared" si="41"/>
        <v>35547.699999999997</v>
      </c>
      <c r="U39" s="358"/>
    </row>
    <row r="40" spans="1:21" s="275" customFormat="1" x14ac:dyDescent="0.2">
      <c r="A40" s="239"/>
      <c r="B40" s="242"/>
      <c r="C40" s="220" t="s">
        <v>273</v>
      </c>
      <c r="D40" s="69" t="s">
        <v>70</v>
      </c>
      <c r="E40" s="70">
        <v>216</v>
      </c>
      <c r="F40" s="71" t="s">
        <v>53</v>
      </c>
      <c r="G40" s="117">
        <v>877.77</v>
      </c>
      <c r="H40" s="72">
        <f t="shared" si="49"/>
        <v>912.09</v>
      </c>
      <c r="I40" s="72">
        <f t="shared" si="50"/>
        <v>947.66</v>
      </c>
      <c r="J40" s="72">
        <f t="shared" si="51"/>
        <v>947.66</v>
      </c>
      <c r="K40" s="108"/>
      <c r="L40" s="72"/>
      <c r="M40" s="82"/>
      <c r="N40" s="270">
        <f t="shared" si="38"/>
        <v>197011.44</v>
      </c>
      <c r="O40" s="267">
        <f t="shared" si="39"/>
        <v>204694.56</v>
      </c>
      <c r="P40" s="271">
        <f t="shared" si="40"/>
        <v>204694.56</v>
      </c>
      <c r="Q40" s="341">
        <f t="shared" si="48"/>
        <v>197</v>
      </c>
      <c r="R40" s="273">
        <f t="shared" si="44"/>
        <v>204.7</v>
      </c>
      <c r="S40" s="274">
        <f t="shared" si="41"/>
        <v>204.7</v>
      </c>
      <c r="U40" s="358"/>
    </row>
    <row r="41" spans="1:21" s="275" customFormat="1" ht="25.5" x14ac:dyDescent="0.2">
      <c r="A41" s="239"/>
      <c r="B41" s="242"/>
      <c r="C41" s="226" t="s">
        <v>200</v>
      </c>
      <c r="D41" s="69" t="s">
        <v>70</v>
      </c>
      <c r="E41" s="70">
        <v>3</v>
      </c>
      <c r="F41" s="71" t="s">
        <v>53</v>
      </c>
      <c r="G41" s="88">
        <v>1833.3</v>
      </c>
      <c r="H41" s="72">
        <f t="shared" si="49"/>
        <v>1904.98</v>
      </c>
      <c r="I41" s="72">
        <f t="shared" si="50"/>
        <v>1979.27</v>
      </c>
      <c r="J41" s="72">
        <f t="shared" si="51"/>
        <v>1979.27</v>
      </c>
      <c r="K41" s="108"/>
      <c r="L41" s="72"/>
      <c r="M41" s="82"/>
      <c r="N41" s="270">
        <f t="shared" si="38"/>
        <v>5714.94</v>
      </c>
      <c r="O41" s="267">
        <f t="shared" si="39"/>
        <v>5937.81</v>
      </c>
      <c r="P41" s="271">
        <f t="shared" si="40"/>
        <v>5937.81</v>
      </c>
      <c r="Q41" s="341">
        <f t="shared" si="48"/>
        <v>5.7</v>
      </c>
      <c r="R41" s="273">
        <f t="shared" si="44"/>
        <v>5.9</v>
      </c>
      <c r="S41" s="274">
        <f t="shared" si="41"/>
        <v>5.9</v>
      </c>
      <c r="U41" s="358"/>
    </row>
    <row r="42" spans="1:21" s="275" customFormat="1" ht="38.25" x14ac:dyDescent="0.2">
      <c r="A42" s="239"/>
      <c r="B42" s="242"/>
      <c r="C42" s="220" t="s">
        <v>143</v>
      </c>
      <c r="D42" s="69" t="s">
        <v>70</v>
      </c>
      <c r="E42" s="70">
        <v>39</v>
      </c>
      <c r="F42" s="71" t="s">
        <v>53</v>
      </c>
      <c r="G42" s="117">
        <v>1410</v>
      </c>
      <c r="H42" s="72">
        <f t="shared" ref="H42:H54" si="52">G42*$H$4</f>
        <v>1465.13</v>
      </c>
      <c r="I42" s="72">
        <f t="shared" si="50"/>
        <v>1522.27</v>
      </c>
      <c r="J42" s="72">
        <f t="shared" si="51"/>
        <v>1522.27</v>
      </c>
      <c r="K42" s="108"/>
      <c r="L42" s="72"/>
      <c r="M42" s="82"/>
      <c r="N42" s="270">
        <f t="shared" si="38"/>
        <v>57140.07</v>
      </c>
      <c r="O42" s="267">
        <f t="shared" si="39"/>
        <v>59368.53</v>
      </c>
      <c r="P42" s="271">
        <f t="shared" si="40"/>
        <v>59368.53</v>
      </c>
      <c r="Q42" s="341">
        <f t="shared" si="48"/>
        <v>57.1</v>
      </c>
      <c r="R42" s="273">
        <f t="shared" si="44"/>
        <v>59.4</v>
      </c>
      <c r="S42" s="274">
        <f t="shared" si="41"/>
        <v>59.4</v>
      </c>
      <c r="U42" s="358"/>
    </row>
    <row r="43" spans="1:21" s="275" customFormat="1" ht="51" x14ac:dyDescent="0.2">
      <c r="A43" s="239"/>
      <c r="B43" s="293"/>
      <c r="C43" s="220" t="s">
        <v>179</v>
      </c>
      <c r="D43" s="69" t="s">
        <v>141</v>
      </c>
      <c r="E43" s="70">
        <v>1</v>
      </c>
      <c r="F43" s="71" t="s">
        <v>54</v>
      </c>
      <c r="G43" s="117">
        <v>374400</v>
      </c>
      <c r="H43" s="72">
        <f t="shared" si="52"/>
        <v>389039.04</v>
      </c>
      <c r="I43" s="72">
        <f t="shared" ref="I43:I46" si="53">H43*$I$4</f>
        <v>404211.56</v>
      </c>
      <c r="J43" s="72">
        <f t="shared" ref="J43:J46" si="54">I43*$J$4</f>
        <v>404211.56</v>
      </c>
      <c r="K43" s="108"/>
      <c r="L43" s="72"/>
      <c r="M43" s="82"/>
      <c r="N43" s="270">
        <f t="shared" si="38"/>
        <v>389039.04</v>
      </c>
      <c r="O43" s="267">
        <f t="shared" si="39"/>
        <v>404211.56</v>
      </c>
      <c r="P43" s="271">
        <f t="shared" si="40"/>
        <v>404211.56</v>
      </c>
      <c r="Q43" s="341">
        <f t="shared" si="48"/>
        <v>389</v>
      </c>
      <c r="R43" s="273">
        <f t="shared" si="44"/>
        <v>404.2</v>
      </c>
      <c r="S43" s="274">
        <f t="shared" si="41"/>
        <v>404.2</v>
      </c>
      <c r="U43" s="358"/>
    </row>
    <row r="44" spans="1:21" s="275" customFormat="1" ht="38.25" x14ac:dyDescent="0.2">
      <c r="A44" s="239"/>
      <c r="B44" s="259"/>
      <c r="C44" s="219" t="s">
        <v>275</v>
      </c>
      <c r="D44" s="69" t="s">
        <v>70</v>
      </c>
      <c r="E44" s="70">
        <v>1</v>
      </c>
      <c r="F44" s="71" t="s">
        <v>53</v>
      </c>
      <c r="G44" s="117"/>
      <c r="H44" s="72"/>
      <c r="I44" s="72"/>
      <c r="J44" s="72"/>
      <c r="K44" s="108"/>
      <c r="L44" s="72"/>
      <c r="M44" s="82"/>
      <c r="N44" s="270">
        <f t="shared" si="38"/>
        <v>0</v>
      </c>
      <c r="O44" s="267">
        <f t="shared" si="39"/>
        <v>0</v>
      </c>
      <c r="P44" s="271">
        <f t="shared" si="40"/>
        <v>0</v>
      </c>
      <c r="Q44" s="341">
        <f t="shared" si="48"/>
        <v>0</v>
      </c>
      <c r="R44" s="273">
        <f t="shared" si="44"/>
        <v>0</v>
      </c>
      <c r="S44" s="274">
        <f t="shared" si="41"/>
        <v>0</v>
      </c>
      <c r="U44" s="358"/>
    </row>
    <row r="45" spans="1:21" s="275" customFormat="1" ht="38.25" x14ac:dyDescent="0.2">
      <c r="A45" s="239"/>
      <c r="B45" s="372"/>
      <c r="C45" s="220" t="s">
        <v>274</v>
      </c>
      <c r="D45" s="69" t="s">
        <v>70</v>
      </c>
      <c r="E45" s="70">
        <v>1</v>
      </c>
      <c r="F45" s="71" t="s">
        <v>53</v>
      </c>
      <c r="G45" s="120">
        <v>486080</v>
      </c>
      <c r="H45" s="72">
        <f t="shared" ref="H45" si="55">G45*$H$4</f>
        <v>505085.73</v>
      </c>
      <c r="I45" s="72">
        <f t="shared" ref="I45" si="56">H45*$I$4</f>
        <v>524784.06999999995</v>
      </c>
      <c r="J45" s="72">
        <f t="shared" ref="J45" si="57">I45*$J$4</f>
        <v>524784.06999999995</v>
      </c>
      <c r="K45" s="108"/>
      <c r="L45" s="72"/>
      <c r="M45" s="82"/>
      <c r="N45" s="270">
        <f t="shared" si="38"/>
        <v>505085.73</v>
      </c>
      <c r="O45" s="267">
        <f t="shared" si="39"/>
        <v>524784.06999999995</v>
      </c>
      <c r="P45" s="271">
        <f t="shared" si="40"/>
        <v>524784.06999999995</v>
      </c>
      <c r="Q45" s="341">
        <f t="shared" si="48"/>
        <v>505.1</v>
      </c>
      <c r="R45" s="273">
        <f>O45/1000</f>
        <v>524.79999999999995</v>
      </c>
      <c r="S45" s="274">
        <f t="shared" si="41"/>
        <v>524.79999999999995</v>
      </c>
      <c r="U45" s="358"/>
    </row>
    <row r="46" spans="1:21" s="275" customFormat="1" x14ac:dyDescent="0.2">
      <c r="A46" s="239"/>
      <c r="B46" s="242"/>
      <c r="C46" s="220" t="s">
        <v>205</v>
      </c>
      <c r="D46" s="69" t="s">
        <v>125</v>
      </c>
      <c r="E46" s="405">
        <v>19798.8</v>
      </c>
      <c r="F46" s="71" t="s">
        <v>126</v>
      </c>
      <c r="G46" s="120">
        <v>803.53</v>
      </c>
      <c r="H46" s="72">
        <f t="shared" si="52"/>
        <v>834.95</v>
      </c>
      <c r="I46" s="72">
        <f t="shared" si="53"/>
        <v>867.51</v>
      </c>
      <c r="J46" s="72">
        <f t="shared" si="54"/>
        <v>867.51</v>
      </c>
      <c r="K46" s="108"/>
      <c r="L46" s="72"/>
      <c r="M46" s="82"/>
      <c r="N46" s="270">
        <f t="shared" si="38"/>
        <v>16531008.060000001</v>
      </c>
      <c r="O46" s="267">
        <f t="shared" si="39"/>
        <v>17175656.989999998</v>
      </c>
      <c r="P46" s="271">
        <f t="shared" si="40"/>
        <v>17175656.989999998</v>
      </c>
      <c r="Q46" s="341">
        <f t="shared" si="48"/>
        <v>16531</v>
      </c>
      <c r="R46" s="273">
        <f t="shared" ref="R46:R47" si="58">O46/1000</f>
        <v>17175.7</v>
      </c>
      <c r="S46" s="274">
        <f t="shared" si="41"/>
        <v>17175.7</v>
      </c>
      <c r="U46" s="358"/>
    </row>
    <row r="47" spans="1:21" s="275" customFormat="1" x14ac:dyDescent="0.2">
      <c r="A47" s="239"/>
      <c r="B47" s="242"/>
      <c r="C47" s="226" t="s">
        <v>203</v>
      </c>
      <c r="D47" s="69" t="s">
        <v>125</v>
      </c>
      <c r="E47" s="70">
        <v>30000</v>
      </c>
      <c r="F47" s="71" t="s">
        <v>126</v>
      </c>
      <c r="G47" s="120">
        <v>56.63</v>
      </c>
      <c r="H47" s="72">
        <f>G47*$H$4</f>
        <v>58.84</v>
      </c>
      <c r="I47" s="72">
        <f t="shared" ref="I47" si="59">H47*$I$4</f>
        <v>61.13</v>
      </c>
      <c r="J47" s="72">
        <f t="shared" ref="J47" si="60">I47*$J$4</f>
        <v>61.13</v>
      </c>
      <c r="K47" s="108"/>
      <c r="L47" s="72"/>
      <c r="M47" s="82"/>
      <c r="N47" s="270">
        <f t="shared" si="38"/>
        <v>1765200</v>
      </c>
      <c r="O47" s="267">
        <f t="shared" si="39"/>
        <v>1833900</v>
      </c>
      <c r="P47" s="271">
        <f t="shared" si="40"/>
        <v>1833900</v>
      </c>
      <c r="Q47" s="341">
        <f t="shared" si="48"/>
        <v>1765.2</v>
      </c>
      <c r="R47" s="273">
        <f t="shared" si="58"/>
        <v>1833.9</v>
      </c>
      <c r="S47" s="274">
        <f t="shared" si="41"/>
        <v>1833.9</v>
      </c>
      <c r="U47" s="358"/>
    </row>
    <row r="48" spans="1:21" s="275" customFormat="1" ht="25.5" x14ac:dyDescent="0.2">
      <c r="A48" s="239"/>
      <c r="B48" s="242"/>
      <c r="C48" s="220" t="s">
        <v>276</v>
      </c>
      <c r="D48" s="69" t="s">
        <v>125</v>
      </c>
      <c r="E48" s="70">
        <v>3142</v>
      </c>
      <c r="F48" s="71" t="s">
        <v>53</v>
      </c>
      <c r="G48" s="120">
        <v>1726.67</v>
      </c>
      <c r="H48" s="72">
        <f t="shared" si="52"/>
        <v>1794.18</v>
      </c>
      <c r="I48" s="72">
        <f t="shared" ref="I48" si="61">H48*$I$4</f>
        <v>1864.15</v>
      </c>
      <c r="J48" s="72">
        <f t="shared" ref="J48" si="62">I48*$J$4</f>
        <v>1864.15</v>
      </c>
      <c r="K48" s="108"/>
      <c r="L48" s="72"/>
      <c r="M48" s="82"/>
      <c r="N48" s="270">
        <f t="shared" si="38"/>
        <v>5637313.5599999996</v>
      </c>
      <c r="O48" s="267">
        <f t="shared" si="39"/>
        <v>5857159.2999999998</v>
      </c>
      <c r="P48" s="271">
        <f t="shared" si="40"/>
        <v>5857159.2999999998</v>
      </c>
      <c r="Q48" s="341">
        <f t="shared" si="48"/>
        <v>5637.3</v>
      </c>
      <c r="R48" s="273">
        <f>O48/1000</f>
        <v>5857.2</v>
      </c>
      <c r="S48" s="274">
        <f t="shared" si="41"/>
        <v>5857.2</v>
      </c>
      <c r="U48" s="358"/>
    </row>
    <row r="49" spans="1:21" s="275" customFormat="1" x14ac:dyDescent="0.2">
      <c r="A49" s="239"/>
      <c r="B49" s="242"/>
      <c r="C49" s="227" t="s">
        <v>202</v>
      </c>
      <c r="D49" s="69" t="s">
        <v>70</v>
      </c>
      <c r="E49" s="70">
        <v>1</v>
      </c>
      <c r="F49" s="71" t="s">
        <v>53</v>
      </c>
      <c r="G49" s="88">
        <v>500408.4</v>
      </c>
      <c r="H49" s="72">
        <f>G49*$H$4</f>
        <v>519974.37</v>
      </c>
      <c r="I49" s="72">
        <f>H49*$I$4</f>
        <v>540253.37</v>
      </c>
      <c r="J49" s="72">
        <f>I49*$J$4</f>
        <v>540253.37</v>
      </c>
      <c r="K49" s="108"/>
      <c r="L49" s="72"/>
      <c r="M49" s="82"/>
      <c r="N49" s="270">
        <f t="shared" si="38"/>
        <v>519974.37</v>
      </c>
      <c r="O49" s="267">
        <f t="shared" si="39"/>
        <v>540253.37</v>
      </c>
      <c r="P49" s="271">
        <f t="shared" si="40"/>
        <v>540253.37</v>
      </c>
      <c r="Q49" s="341">
        <f t="shared" si="48"/>
        <v>520</v>
      </c>
      <c r="R49" s="273">
        <f t="shared" ref="R49:R50" si="63">O49/1000</f>
        <v>540.29999999999995</v>
      </c>
      <c r="S49" s="274">
        <f t="shared" si="41"/>
        <v>540.29999999999995</v>
      </c>
      <c r="U49" s="358"/>
    </row>
    <row r="50" spans="1:21" s="275" customFormat="1" x14ac:dyDescent="0.2">
      <c r="A50" s="239"/>
      <c r="B50" s="372"/>
      <c r="C50" s="228" t="s">
        <v>201</v>
      </c>
      <c r="D50" s="69" t="s">
        <v>70</v>
      </c>
      <c r="E50" s="70">
        <v>1</v>
      </c>
      <c r="F50" s="71" t="s">
        <v>53</v>
      </c>
      <c r="G50" s="120">
        <v>133999.79999999999</v>
      </c>
      <c r="H50" s="72">
        <f>G50*$H$4</f>
        <v>139239.19</v>
      </c>
      <c r="I50" s="72">
        <f>H50*$I$4</f>
        <v>144669.51999999999</v>
      </c>
      <c r="J50" s="72">
        <f>I50*$J$4</f>
        <v>144669.51999999999</v>
      </c>
      <c r="K50" s="108"/>
      <c r="L50" s="72"/>
      <c r="M50" s="82"/>
      <c r="N50" s="270">
        <f t="shared" si="38"/>
        <v>139239.19</v>
      </c>
      <c r="O50" s="267">
        <f t="shared" si="39"/>
        <v>144669.51999999999</v>
      </c>
      <c r="P50" s="271">
        <f t="shared" si="40"/>
        <v>144669.51999999999</v>
      </c>
      <c r="Q50" s="341">
        <f t="shared" si="48"/>
        <v>139.19999999999999</v>
      </c>
      <c r="R50" s="273">
        <f t="shared" si="63"/>
        <v>144.69999999999999</v>
      </c>
      <c r="S50" s="274">
        <f t="shared" si="41"/>
        <v>144.69999999999999</v>
      </c>
      <c r="U50" s="358"/>
    </row>
    <row r="51" spans="1:21" s="275" customFormat="1" x14ac:dyDescent="0.2">
      <c r="A51" s="239"/>
      <c r="B51" s="242"/>
      <c r="C51" s="220" t="s">
        <v>204</v>
      </c>
      <c r="D51" s="69" t="s">
        <v>70</v>
      </c>
      <c r="E51" s="70">
        <v>6</v>
      </c>
      <c r="F51" s="71" t="s">
        <v>53</v>
      </c>
      <c r="G51" s="406">
        <v>92400.84</v>
      </c>
      <c r="H51" s="72">
        <f t="shared" si="52"/>
        <v>96013.71</v>
      </c>
      <c r="I51" s="72">
        <f t="shared" ref="I51:I54" si="64">H51*$I$4</f>
        <v>99758.24</v>
      </c>
      <c r="J51" s="72">
        <f t="shared" ref="J51:J54" si="65">I51*$J$4</f>
        <v>99758.24</v>
      </c>
      <c r="K51" s="108"/>
      <c r="L51" s="72"/>
      <c r="M51" s="82"/>
      <c r="N51" s="270">
        <f t="shared" si="38"/>
        <v>576082.26</v>
      </c>
      <c r="O51" s="267">
        <f t="shared" si="39"/>
        <v>598549.43999999994</v>
      </c>
      <c r="P51" s="271">
        <f t="shared" si="40"/>
        <v>598549.43999999994</v>
      </c>
      <c r="Q51" s="341">
        <f t="shared" si="48"/>
        <v>576.1</v>
      </c>
      <c r="R51" s="273">
        <f>O51/1000</f>
        <v>598.5</v>
      </c>
      <c r="S51" s="274">
        <f t="shared" si="41"/>
        <v>598.5</v>
      </c>
      <c r="U51" s="358"/>
    </row>
    <row r="52" spans="1:21" s="275" customFormat="1" x14ac:dyDescent="0.2">
      <c r="A52" s="239"/>
      <c r="B52" s="242"/>
      <c r="C52" s="220" t="s">
        <v>277</v>
      </c>
      <c r="D52" s="69" t="s">
        <v>70</v>
      </c>
      <c r="E52" s="70">
        <v>1</v>
      </c>
      <c r="F52" s="71" t="s">
        <v>53</v>
      </c>
      <c r="G52" s="120">
        <v>252129</v>
      </c>
      <c r="H52" s="72">
        <f t="shared" si="52"/>
        <v>261987.24</v>
      </c>
      <c r="I52" s="72">
        <f t="shared" si="64"/>
        <v>272204.74</v>
      </c>
      <c r="J52" s="72">
        <f t="shared" si="65"/>
        <v>272204.74</v>
      </c>
      <c r="K52" s="108"/>
      <c r="L52" s="72"/>
      <c r="M52" s="82"/>
      <c r="N52" s="270">
        <f t="shared" si="38"/>
        <v>261987.24</v>
      </c>
      <c r="O52" s="267">
        <f t="shared" si="39"/>
        <v>272204.74</v>
      </c>
      <c r="P52" s="271">
        <f t="shared" si="40"/>
        <v>272204.74</v>
      </c>
      <c r="Q52" s="341">
        <f t="shared" si="48"/>
        <v>262</v>
      </c>
      <c r="R52" s="273">
        <f t="shared" si="43"/>
        <v>272.3</v>
      </c>
      <c r="S52" s="274">
        <f t="shared" si="41"/>
        <v>272.2</v>
      </c>
      <c r="U52" s="358"/>
    </row>
    <row r="53" spans="1:21" s="275" customFormat="1" ht="25.5" x14ac:dyDescent="0.2">
      <c r="A53" s="239"/>
      <c r="B53" s="242"/>
      <c r="C53" s="220" t="s">
        <v>278</v>
      </c>
      <c r="D53" s="69" t="s">
        <v>70</v>
      </c>
      <c r="E53" s="70">
        <v>1</v>
      </c>
      <c r="F53" s="71" t="s">
        <v>53</v>
      </c>
      <c r="G53" s="120">
        <v>300607</v>
      </c>
      <c r="H53" s="72">
        <f t="shared" si="52"/>
        <v>312360.73</v>
      </c>
      <c r="I53" s="72">
        <f t="shared" si="64"/>
        <v>324542.8</v>
      </c>
      <c r="J53" s="72">
        <f t="shared" si="65"/>
        <v>324542.8</v>
      </c>
      <c r="K53" s="108"/>
      <c r="L53" s="72"/>
      <c r="M53" s="82"/>
      <c r="N53" s="270">
        <f t="shared" si="38"/>
        <v>312360.73</v>
      </c>
      <c r="O53" s="267">
        <f t="shared" si="39"/>
        <v>324542.8</v>
      </c>
      <c r="P53" s="271">
        <f t="shared" si="40"/>
        <v>324542.8</v>
      </c>
      <c r="Q53" s="341">
        <f t="shared" si="48"/>
        <v>312.39999999999998</v>
      </c>
      <c r="R53" s="273">
        <f t="shared" si="43"/>
        <v>324.60000000000002</v>
      </c>
      <c r="S53" s="274">
        <f t="shared" si="41"/>
        <v>324.5</v>
      </c>
      <c r="U53" s="358"/>
    </row>
    <row r="54" spans="1:21" s="275" customFormat="1" x14ac:dyDescent="0.2">
      <c r="A54" s="239"/>
      <c r="B54" s="242"/>
      <c r="C54" s="220" t="s">
        <v>279</v>
      </c>
      <c r="D54" s="69" t="s">
        <v>70</v>
      </c>
      <c r="E54" s="70">
        <v>1</v>
      </c>
      <c r="F54" s="71" t="s">
        <v>53</v>
      </c>
      <c r="G54" s="120">
        <v>195000</v>
      </c>
      <c r="H54" s="72">
        <f t="shared" si="52"/>
        <v>202624.5</v>
      </c>
      <c r="I54" s="72">
        <f t="shared" si="64"/>
        <v>210526.86</v>
      </c>
      <c r="J54" s="72">
        <f t="shared" si="65"/>
        <v>210526.86</v>
      </c>
      <c r="K54" s="108"/>
      <c r="L54" s="72"/>
      <c r="M54" s="82"/>
      <c r="N54" s="270">
        <f t="shared" si="38"/>
        <v>202624.5</v>
      </c>
      <c r="O54" s="267">
        <f t="shared" si="39"/>
        <v>210526.86</v>
      </c>
      <c r="P54" s="271">
        <f t="shared" si="40"/>
        <v>210526.86</v>
      </c>
      <c r="Q54" s="341">
        <f t="shared" si="48"/>
        <v>202.6</v>
      </c>
      <c r="R54" s="273">
        <f t="shared" si="43"/>
        <v>210.6</v>
      </c>
      <c r="S54" s="274">
        <f t="shared" si="41"/>
        <v>210.5</v>
      </c>
      <c r="U54" s="358"/>
    </row>
    <row r="55" spans="1:21" s="275" customFormat="1" x14ac:dyDescent="0.2">
      <c r="A55" s="239"/>
      <c r="B55" s="242"/>
      <c r="C55" s="220" t="s">
        <v>286</v>
      </c>
      <c r="D55" s="69" t="s">
        <v>70</v>
      </c>
      <c r="E55" s="70">
        <f>136+12+84</f>
        <v>232</v>
      </c>
      <c r="F55" s="71" t="s">
        <v>53</v>
      </c>
      <c r="G55" s="120">
        <f>46672.6/E55</f>
        <v>201.18</v>
      </c>
      <c r="H55" s="72">
        <f t="shared" ref="H55:H57" si="66">G55*$H$4</f>
        <v>209.05</v>
      </c>
      <c r="I55" s="72">
        <f t="shared" ref="I55" si="67">H55*$I$4</f>
        <v>217.2</v>
      </c>
      <c r="J55" s="72">
        <f t="shared" ref="J55" si="68">I55*$J$4</f>
        <v>217.2</v>
      </c>
      <c r="K55" s="108"/>
      <c r="L55" s="72"/>
      <c r="M55" s="82"/>
      <c r="N55" s="270">
        <f t="shared" si="38"/>
        <v>48499.6</v>
      </c>
      <c r="O55" s="267">
        <f t="shared" si="39"/>
        <v>50390.400000000001</v>
      </c>
      <c r="P55" s="271">
        <f t="shared" si="40"/>
        <v>50390.400000000001</v>
      </c>
      <c r="Q55" s="341">
        <f t="shared" si="42"/>
        <v>48.5</v>
      </c>
      <c r="R55" s="273">
        <f t="shared" si="43"/>
        <v>50.4</v>
      </c>
      <c r="S55" s="274">
        <f t="shared" si="41"/>
        <v>50.4</v>
      </c>
      <c r="U55" s="358"/>
    </row>
    <row r="56" spans="1:21" s="275" customFormat="1" x14ac:dyDescent="0.2">
      <c r="A56" s="239"/>
      <c r="B56" s="242"/>
      <c r="C56" s="220" t="s">
        <v>131</v>
      </c>
      <c r="D56" s="69" t="s">
        <v>141</v>
      </c>
      <c r="E56" s="407">
        <v>1</v>
      </c>
      <c r="F56" s="71" t="s">
        <v>53</v>
      </c>
      <c r="G56" s="108">
        <v>127916730.42</v>
      </c>
      <c r="H56" s="72">
        <f t="shared" si="66"/>
        <v>132918274.58</v>
      </c>
      <c r="I56" s="72"/>
      <c r="J56" s="72"/>
      <c r="K56" s="108"/>
      <c r="L56" s="72"/>
      <c r="M56" s="82"/>
      <c r="N56" s="373">
        <f t="shared" ref="N56" si="69">E56*H56</f>
        <v>132918274.58</v>
      </c>
      <c r="O56" s="374">
        <f t="shared" ref="O56" si="70">E56*I56</f>
        <v>0</v>
      </c>
      <c r="P56" s="375">
        <f t="shared" ref="P56" si="71">E56*J56</f>
        <v>0</v>
      </c>
      <c r="Q56" s="341">
        <f t="shared" ref="Q56" si="72">ROUNDUP(N56/1000,1)</f>
        <v>132918.29999999999</v>
      </c>
      <c r="R56" s="273">
        <f t="shared" ref="R56" si="73">ROUNDUP(O56/1000,1)</f>
        <v>0</v>
      </c>
      <c r="S56" s="274">
        <f t="shared" si="41"/>
        <v>0</v>
      </c>
      <c r="U56" s="358"/>
    </row>
    <row r="57" spans="1:21" s="275" customFormat="1" x14ac:dyDescent="0.2">
      <c r="A57" s="239"/>
      <c r="B57" s="242"/>
      <c r="C57" s="220" t="s">
        <v>493</v>
      </c>
      <c r="D57" s="69" t="s">
        <v>141</v>
      </c>
      <c r="E57" s="407">
        <v>1</v>
      </c>
      <c r="F57" s="71" t="s">
        <v>53</v>
      </c>
      <c r="G57" s="108">
        <v>3491687.04</v>
      </c>
      <c r="H57" s="72">
        <f t="shared" si="66"/>
        <v>3628212</v>
      </c>
      <c r="I57" s="72"/>
      <c r="J57" s="72"/>
      <c r="K57" s="108"/>
      <c r="L57" s="72"/>
      <c r="M57" s="82"/>
      <c r="N57" s="373">
        <f t="shared" si="38"/>
        <v>3628212</v>
      </c>
      <c r="O57" s="374">
        <f t="shared" si="39"/>
        <v>0</v>
      </c>
      <c r="P57" s="375">
        <f t="shared" si="40"/>
        <v>0</v>
      </c>
      <c r="Q57" s="341">
        <f t="shared" si="42"/>
        <v>3628.3</v>
      </c>
      <c r="R57" s="273">
        <f t="shared" si="43"/>
        <v>0</v>
      </c>
      <c r="S57" s="274">
        <f t="shared" si="41"/>
        <v>0</v>
      </c>
      <c r="U57" s="358"/>
    </row>
    <row r="58" spans="1:21" s="275" customFormat="1" x14ac:dyDescent="0.2">
      <c r="A58" s="239">
        <v>244</v>
      </c>
      <c r="B58" s="240">
        <v>226</v>
      </c>
      <c r="C58" s="229" t="s">
        <v>13</v>
      </c>
      <c r="D58" s="59"/>
      <c r="E58" s="60"/>
      <c r="F58" s="61"/>
      <c r="G58" s="62"/>
      <c r="H58" s="52"/>
      <c r="I58" s="52"/>
      <c r="J58" s="63"/>
      <c r="K58" s="110"/>
      <c r="L58" s="52"/>
      <c r="M58" s="63"/>
      <c r="N58" s="324">
        <f>N59+N60+N61+SUM(N66:N69)</f>
        <v>3961244.25</v>
      </c>
      <c r="O58" s="279">
        <f t="shared" ref="O58:S58" si="74">O59+O60+O61+SUM(O66:O69)</f>
        <v>4188915.6</v>
      </c>
      <c r="P58" s="351">
        <f t="shared" si="74"/>
        <v>4096984.69</v>
      </c>
      <c r="Q58" s="393">
        <f t="shared" si="74"/>
        <v>3961.5</v>
      </c>
      <c r="R58" s="339">
        <f t="shared" si="74"/>
        <v>4189.2</v>
      </c>
      <c r="S58" s="371">
        <f t="shared" si="74"/>
        <v>4097.3</v>
      </c>
    </row>
    <row r="59" spans="1:21" s="275" customFormat="1" x14ac:dyDescent="0.2">
      <c r="A59" s="241"/>
      <c r="B59" s="242"/>
      <c r="C59" s="220" t="s">
        <v>14</v>
      </c>
      <c r="D59" s="69" t="s">
        <v>70</v>
      </c>
      <c r="E59" s="70">
        <v>1</v>
      </c>
      <c r="F59" s="71" t="s">
        <v>53</v>
      </c>
      <c r="G59" s="117">
        <v>396720</v>
      </c>
      <c r="H59" s="72">
        <f>G59*$H$4</f>
        <v>412231.75</v>
      </c>
      <c r="I59" s="72">
        <f t="shared" ref="I59" si="75">H59*$I$4</f>
        <v>428308.79</v>
      </c>
      <c r="J59" s="72">
        <f t="shared" ref="J59" si="76">I59*$J$4</f>
        <v>428308.79</v>
      </c>
      <c r="K59" s="126"/>
      <c r="L59" s="127"/>
      <c r="M59" s="128"/>
      <c r="N59" s="364">
        <f t="shared" si="38"/>
        <v>412231.75</v>
      </c>
      <c r="O59" s="365">
        <f t="shared" si="39"/>
        <v>428308.79</v>
      </c>
      <c r="P59" s="366">
        <f t="shared" si="40"/>
        <v>428308.79</v>
      </c>
      <c r="Q59" s="341">
        <f t="shared" si="42"/>
        <v>412.3</v>
      </c>
      <c r="R59" s="273">
        <f t="shared" si="43"/>
        <v>428.4</v>
      </c>
      <c r="S59" s="274">
        <f t="shared" ref="S59:S60" si="77">ROUNDUP(P59/1000,1)</f>
        <v>428.4</v>
      </c>
    </row>
    <row r="60" spans="1:21" s="275" customFormat="1" ht="38.25" x14ac:dyDescent="0.2">
      <c r="A60" s="239"/>
      <c r="B60" s="242"/>
      <c r="C60" s="220" t="s">
        <v>17</v>
      </c>
      <c r="D60" s="69" t="s">
        <v>70</v>
      </c>
      <c r="E60" s="70">
        <v>56</v>
      </c>
      <c r="F60" s="136" t="s">
        <v>53</v>
      </c>
      <c r="G60" s="88">
        <v>2537.9</v>
      </c>
      <c r="H60" s="72">
        <f>G60*$H$4</f>
        <v>2637.13</v>
      </c>
      <c r="I60" s="72">
        <f t="shared" ref="I60" si="78">H60*$I$4</f>
        <v>2739.98</v>
      </c>
      <c r="J60" s="72">
        <f t="shared" ref="J60" si="79">I60*$J$4</f>
        <v>2739.98</v>
      </c>
      <c r="K60" s="108"/>
      <c r="L60" s="72"/>
      <c r="M60" s="82"/>
      <c r="N60" s="270">
        <f t="shared" si="38"/>
        <v>147679.28</v>
      </c>
      <c r="O60" s="267">
        <f t="shared" si="39"/>
        <v>153438.88</v>
      </c>
      <c r="P60" s="271">
        <f t="shared" si="40"/>
        <v>153438.88</v>
      </c>
      <c r="Q60" s="341">
        <f t="shared" si="42"/>
        <v>147.69999999999999</v>
      </c>
      <c r="R60" s="273">
        <f t="shared" si="43"/>
        <v>153.5</v>
      </c>
      <c r="S60" s="274">
        <f t="shared" si="77"/>
        <v>153.5</v>
      </c>
    </row>
    <row r="61" spans="1:21" s="275" customFormat="1" x14ac:dyDescent="0.2">
      <c r="A61" s="239"/>
      <c r="B61" s="242"/>
      <c r="C61" s="227" t="s">
        <v>98</v>
      </c>
      <c r="D61" s="131" t="s">
        <v>70</v>
      </c>
      <c r="E61" s="70">
        <f>SUM(E62:E65)</f>
        <v>258</v>
      </c>
      <c r="F61" s="136" t="s">
        <v>53</v>
      </c>
      <c r="G61" s="263">
        <f>N61/E61</f>
        <v>6729.18</v>
      </c>
      <c r="H61" s="72">
        <f>G61*$H$4</f>
        <v>6992.29</v>
      </c>
      <c r="I61" s="72">
        <f t="shared" ref="I61" si="80">H61*$I$4</f>
        <v>7264.99</v>
      </c>
      <c r="J61" s="72">
        <f t="shared" ref="J61" si="81">I61*$J$4</f>
        <v>7264.99</v>
      </c>
      <c r="K61" s="108"/>
      <c r="L61" s="72"/>
      <c r="M61" s="128"/>
      <c r="N61" s="270">
        <f>SUM(N62:N65)</f>
        <v>1736127.63</v>
      </c>
      <c r="O61" s="267">
        <f>SUM(O62:O65)</f>
        <v>1803835.62</v>
      </c>
      <c r="P61" s="271">
        <f>SUM(P62:P65)</f>
        <v>1803835.62</v>
      </c>
      <c r="Q61" s="341">
        <f t="shared" ref="Q61" si="82">ROUNDUP(N61/1000,1)</f>
        <v>1736.2</v>
      </c>
      <c r="R61" s="273">
        <f t="shared" ref="R61" si="83">ROUNDUP(O61/1000,1)</f>
        <v>1803.9</v>
      </c>
      <c r="S61" s="274">
        <f t="shared" ref="S61" si="84">ROUNDUP(P61/1000,1)</f>
        <v>1803.9</v>
      </c>
    </row>
    <row r="62" spans="1:21" s="369" customFormat="1" x14ac:dyDescent="0.2">
      <c r="A62" s="243"/>
      <c r="B62" s="244"/>
      <c r="C62" s="284" t="s">
        <v>280</v>
      </c>
      <c r="D62" s="138" t="s">
        <v>70</v>
      </c>
      <c r="E62" s="139">
        <v>45</v>
      </c>
      <c r="F62" s="140" t="s">
        <v>53</v>
      </c>
      <c r="G62" s="141">
        <v>2133.33</v>
      </c>
      <c r="H62" s="96">
        <f>G62*H4</f>
        <v>2216.7399999999998</v>
      </c>
      <c r="I62" s="96">
        <f>H62*I4</f>
        <v>2303.19</v>
      </c>
      <c r="J62" s="96">
        <f>H62*I4*J4</f>
        <v>2303.19</v>
      </c>
      <c r="K62" s="121"/>
      <c r="L62" s="97"/>
      <c r="M62" s="209"/>
      <c r="N62" s="345">
        <f t="shared" ref="N62:N65" si="85">E62*H62</f>
        <v>99753.3</v>
      </c>
      <c r="O62" s="322">
        <f t="shared" ref="O62:O65" si="86">E62*I62</f>
        <v>103643.55</v>
      </c>
      <c r="P62" s="346">
        <f t="shared" ref="P62:P65" si="87">E62*J62</f>
        <v>103643.55</v>
      </c>
      <c r="Q62" s="343">
        <f>ROUNDUP(N62/1000,1)</f>
        <v>99.8</v>
      </c>
      <c r="R62" s="344">
        <f t="shared" ref="R62:R68" si="88">ROUNDUP(O62/1000,1)</f>
        <v>103.7</v>
      </c>
      <c r="S62" s="376">
        <f t="shared" ref="S62:S68" si="89">ROUNDUP(P62/1000,1)</f>
        <v>103.7</v>
      </c>
    </row>
    <row r="63" spans="1:21" s="369" customFormat="1" x14ac:dyDescent="0.2">
      <c r="A63" s="243"/>
      <c r="B63" s="244"/>
      <c r="C63" s="285" t="s">
        <v>140</v>
      </c>
      <c r="D63" s="143" t="s">
        <v>70</v>
      </c>
      <c r="E63" s="103">
        <v>93</v>
      </c>
      <c r="F63" s="140" t="s">
        <v>53</v>
      </c>
      <c r="G63" s="141">
        <v>14696.77</v>
      </c>
      <c r="H63" s="72">
        <f>G63*$H$4</f>
        <v>15271.41</v>
      </c>
      <c r="I63" s="72">
        <f>H63*$I$4</f>
        <v>15866.99</v>
      </c>
      <c r="J63" s="72">
        <f>I63*$J$4</f>
        <v>15866.99</v>
      </c>
      <c r="K63" s="121"/>
      <c r="L63" s="96"/>
      <c r="M63" s="208"/>
      <c r="N63" s="345">
        <f t="shared" si="85"/>
        <v>1420241.13</v>
      </c>
      <c r="O63" s="322">
        <f t="shared" si="86"/>
        <v>1475630.07</v>
      </c>
      <c r="P63" s="346">
        <f t="shared" si="87"/>
        <v>1475630.07</v>
      </c>
      <c r="Q63" s="343">
        <f t="shared" ref="Q63:Q68" si="90">ROUNDUP(N63/1000,1)</f>
        <v>1420.3</v>
      </c>
      <c r="R63" s="344">
        <f t="shared" si="88"/>
        <v>1475.7</v>
      </c>
      <c r="S63" s="376">
        <f t="shared" si="89"/>
        <v>1475.7</v>
      </c>
    </row>
    <row r="64" spans="1:21" s="369" customFormat="1" ht="25.5" x14ac:dyDescent="0.2">
      <c r="A64" s="245"/>
      <c r="B64" s="246"/>
      <c r="C64" s="285" t="s">
        <v>282</v>
      </c>
      <c r="D64" s="143" t="s">
        <v>70</v>
      </c>
      <c r="E64" s="139">
        <v>60</v>
      </c>
      <c r="F64" s="140" t="s">
        <v>53</v>
      </c>
      <c r="G64" s="141">
        <v>1266.67</v>
      </c>
      <c r="H64" s="72">
        <f>G64*$H$4</f>
        <v>1316.2</v>
      </c>
      <c r="I64" s="72">
        <f>H64*$I$4</f>
        <v>1367.53</v>
      </c>
      <c r="J64" s="72">
        <f>I64*$J$4</f>
        <v>1367.53</v>
      </c>
      <c r="K64" s="121"/>
      <c r="L64" s="96"/>
      <c r="M64" s="208"/>
      <c r="N64" s="345">
        <f t="shared" si="85"/>
        <v>78972</v>
      </c>
      <c r="O64" s="322">
        <f t="shared" si="86"/>
        <v>82051.8</v>
      </c>
      <c r="P64" s="346">
        <f t="shared" si="87"/>
        <v>82051.8</v>
      </c>
      <c r="Q64" s="343">
        <f t="shared" si="90"/>
        <v>79</v>
      </c>
      <c r="R64" s="344">
        <f t="shared" si="88"/>
        <v>82.1</v>
      </c>
      <c r="S64" s="376">
        <f t="shared" si="89"/>
        <v>82.1</v>
      </c>
    </row>
    <row r="65" spans="1:19" s="369" customFormat="1" ht="19.5" customHeight="1" x14ac:dyDescent="0.2">
      <c r="A65" s="245"/>
      <c r="B65" s="246"/>
      <c r="C65" s="285" t="s">
        <v>281</v>
      </c>
      <c r="D65" s="143" t="s">
        <v>70</v>
      </c>
      <c r="E65" s="139">
        <v>60</v>
      </c>
      <c r="F65" s="140" t="s">
        <v>53</v>
      </c>
      <c r="G65" s="141">
        <v>2200</v>
      </c>
      <c r="H65" s="72">
        <f>G65*$H$4</f>
        <v>2286.02</v>
      </c>
      <c r="I65" s="72">
        <f>H65*$I$4</f>
        <v>2375.17</v>
      </c>
      <c r="J65" s="72">
        <f>I65*$J$4</f>
        <v>2375.17</v>
      </c>
      <c r="K65" s="121"/>
      <c r="L65" s="96"/>
      <c r="M65" s="208"/>
      <c r="N65" s="345">
        <f t="shared" si="85"/>
        <v>137161.20000000001</v>
      </c>
      <c r="O65" s="322">
        <f t="shared" si="86"/>
        <v>142510.20000000001</v>
      </c>
      <c r="P65" s="346">
        <f t="shared" si="87"/>
        <v>142510.20000000001</v>
      </c>
      <c r="Q65" s="343">
        <f t="shared" si="90"/>
        <v>137.19999999999999</v>
      </c>
      <c r="R65" s="344">
        <f t="shared" si="88"/>
        <v>142.6</v>
      </c>
      <c r="S65" s="376">
        <f t="shared" si="89"/>
        <v>142.6</v>
      </c>
    </row>
    <row r="66" spans="1:19" s="275" customFormat="1" x14ac:dyDescent="0.2">
      <c r="A66" s="239"/>
      <c r="B66" s="242"/>
      <c r="C66" s="220" t="s">
        <v>512</v>
      </c>
      <c r="D66" s="135" t="s">
        <v>70</v>
      </c>
      <c r="E66" s="70">
        <v>1</v>
      </c>
      <c r="F66" s="136" t="s">
        <v>53</v>
      </c>
      <c r="G66" s="137">
        <v>843903.3</v>
      </c>
      <c r="H66" s="72">
        <f>G66*$H$4</f>
        <v>876899.92</v>
      </c>
      <c r="I66" s="72">
        <f>H66*$I$4</f>
        <v>911099.02</v>
      </c>
      <c r="J66" s="72">
        <f>I66*$J$4</f>
        <v>911099.02</v>
      </c>
      <c r="K66" s="108"/>
      <c r="L66" s="72"/>
      <c r="M66" s="82"/>
      <c r="N66" s="270">
        <f t="shared" ref="N66" si="91">E66*H66</f>
        <v>876899.92</v>
      </c>
      <c r="O66" s="267">
        <f t="shared" ref="O66" si="92">E66*I66</f>
        <v>911099.02</v>
      </c>
      <c r="P66" s="271">
        <f t="shared" ref="P66" si="93">E66*J66</f>
        <v>911099.02</v>
      </c>
      <c r="Q66" s="341">
        <f t="shared" si="90"/>
        <v>876.9</v>
      </c>
      <c r="R66" s="273">
        <f t="shared" si="88"/>
        <v>911.1</v>
      </c>
      <c r="S66" s="274">
        <f t="shared" si="89"/>
        <v>911.1</v>
      </c>
    </row>
    <row r="67" spans="1:19" s="275" customFormat="1" ht="51" x14ac:dyDescent="0.2">
      <c r="A67" s="239"/>
      <c r="B67" s="242"/>
      <c r="C67" s="220" t="s">
        <v>16</v>
      </c>
      <c r="D67" s="69" t="s">
        <v>56</v>
      </c>
      <c r="E67" s="70">
        <v>207</v>
      </c>
      <c r="F67" s="71" t="s">
        <v>119</v>
      </c>
      <c r="G67" s="88"/>
      <c r="H67" s="72"/>
      <c r="I67" s="72"/>
      <c r="J67" s="82"/>
      <c r="K67" s="108">
        <v>168</v>
      </c>
      <c r="L67" s="82">
        <v>174.99</v>
      </c>
      <c r="M67" s="130">
        <v>182.13</v>
      </c>
      <c r="N67" s="270">
        <f>E67*K67*12</f>
        <v>417312</v>
      </c>
      <c r="O67" s="267">
        <f>E67*L67*12</f>
        <v>434675.16</v>
      </c>
      <c r="P67" s="271">
        <f>E67*M67*12</f>
        <v>452410.92</v>
      </c>
      <c r="Q67" s="341">
        <f t="shared" si="90"/>
        <v>417.4</v>
      </c>
      <c r="R67" s="273">
        <f t="shared" si="88"/>
        <v>434.7</v>
      </c>
      <c r="S67" s="274">
        <f t="shared" si="89"/>
        <v>452.5</v>
      </c>
    </row>
    <row r="68" spans="1:19" s="275" customFormat="1" ht="28.5" customHeight="1" x14ac:dyDescent="0.2">
      <c r="A68" s="239"/>
      <c r="B68" s="242"/>
      <c r="C68" s="226" t="s">
        <v>206</v>
      </c>
      <c r="D68" s="69" t="s">
        <v>56</v>
      </c>
      <c r="E68" s="149">
        <v>50</v>
      </c>
      <c r="F68" s="136" t="s">
        <v>53</v>
      </c>
      <c r="G68" s="120">
        <v>1566.67</v>
      </c>
      <c r="H68" s="72">
        <f>G68*$H$4</f>
        <v>1627.93</v>
      </c>
      <c r="I68" s="72">
        <f t="shared" ref="I68" si="94">H68*$I$4</f>
        <v>1691.42</v>
      </c>
      <c r="J68" s="72">
        <f t="shared" ref="J68" si="95">I68*$J$4</f>
        <v>1691.42</v>
      </c>
      <c r="K68" s="132"/>
      <c r="L68" s="133"/>
      <c r="M68" s="134"/>
      <c r="N68" s="270">
        <f>E68*H68</f>
        <v>81396.5</v>
      </c>
      <c r="O68" s="267">
        <v>156666.67000000001</v>
      </c>
      <c r="P68" s="271">
        <v>47000</v>
      </c>
      <c r="Q68" s="341">
        <f t="shared" si="90"/>
        <v>81.400000000000006</v>
      </c>
      <c r="R68" s="273">
        <f t="shared" si="88"/>
        <v>156.69999999999999</v>
      </c>
      <c r="S68" s="274">
        <f t="shared" si="89"/>
        <v>47</v>
      </c>
    </row>
    <row r="69" spans="1:19" s="275" customFormat="1" ht="28.5" customHeight="1" x14ac:dyDescent="0.2">
      <c r="A69" s="239"/>
      <c r="B69" s="242"/>
      <c r="C69" s="220" t="s">
        <v>138</v>
      </c>
      <c r="D69" s="131" t="s">
        <v>70</v>
      </c>
      <c r="E69" s="70">
        <v>1</v>
      </c>
      <c r="F69" s="71" t="s">
        <v>53</v>
      </c>
      <c r="G69" s="117">
        <v>278700</v>
      </c>
      <c r="H69" s="72">
        <f>G69*$H$4</f>
        <v>289597.17</v>
      </c>
      <c r="I69" s="72">
        <f t="shared" ref="I69" si="96">H69*$I$4</f>
        <v>300891.46000000002</v>
      </c>
      <c r="J69" s="72">
        <f t="shared" ref="J69" si="97">I69*$J$4</f>
        <v>300891.46000000002</v>
      </c>
      <c r="K69" s="132"/>
      <c r="L69" s="133"/>
      <c r="M69" s="134"/>
      <c r="N69" s="270">
        <f>E69*H69</f>
        <v>289597.17</v>
      </c>
      <c r="O69" s="267">
        <f>E69*I69</f>
        <v>300891.46000000002</v>
      </c>
      <c r="P69" s="271">
        <f>E69*J69</f>
        <v>300891.46000000002</v>
      </c>
      <c r="Q69" s="341">
        <f t="shared" ref="Q69" si="98">ROUNDUP(N69/1000,1)</f>
        <v>289.60000000000002</v>
      </c>
      <c r="R69" s="273">
        <f t="shared" ref="R69" si="99">ROUNDUP(O69/1000,1)</f>
        <v>300.89999999999998</v>
      </c>
      <c r="S69" s="274">
        <f t="shared" ref="S69" si="100">ROUNDUP(P69/1000,1)</f>
        <v>300.89999999999998</v>
      </c>
    </row>
    <row r="70" spans="1:19" s="355" customFormat="1" x14ac:dyDescent="0.2">
      <c r="A70" s="261">
        <v>244</v>
      </c>
      <c r="B70" s="262">
        <v>227</v>
      </c>
      <c r="C70" s="225" t="s">
        <v>137</v>
      </c>
      <c r="D70" s="144"/>
      <c r="E70" s="56"/>
      <c r="F70" s="145"/>
      <c r="G70" s="146"/>
      <c r="H70" s="52"/>
      <c r="I70" s="52"/>
      <c r="J70" s="52"/>
      <c r="K70" s="110"/>
      <c r="L70" s="52"/>
      <c r="M70" s="63"/>
      <c r="N70" s="278">
        <f>N71+N73+N72</f>
        <v>854262.72</v>
      </c>
      <c r="O70" s="279">
        <f t="shared" ref="O70:P70" si="101">O71+O73+O72</f>
        <v>887579.28</v>
      </c>
      <c r="P70" s="280">
        <f t="shared" si="101"/>
        <v>887579.28</v>
      </c>
      <c r="Q70" s="393">
        <f>Q71+Q73+Q72</f>
        <v>854.5</v>
      </c>
      <c r="R70" s="339">
        <f t="shared" ref="R70:S70" si="102">R71+R73+R72</f>
        <v>887.7</v>
      </c>
      <c r="S70" s="371">
        <f t="shared" si="102"/>
        <v>887.7</v>
      </c>
    </row>
    <row r="71" spans="1:19" s="275" customFormat="1" ht="25.5" x14ac:dyDescent="0.2">
      <c r="A71" s="239"/>
      <c r="B71" s="242"/>
      <c r="C71" s="227" t="s">
        <v>15</v>
      </c>
      <c r="D71" s="69" t="s">
        <v>77</v>
      </c>
      <c r="E71" s="70">
        <v>8</v>
      </c>
      <c r="F71" s="71" t="s">
        <v>53</v>
      </c>
      <c r="G71" s="117">
        <v>17852.759999999998</v>
      </c>
      <c r="H71" s="72">
        <f>G71*$H$4</f>
        <v>18550.8</v>
      </c>
      <c r="I71" s="72">
        <f>H71*$I$4</f>
        <v>19274.28</v>
      </c>
      <c r="J71" s="72">
        <f>I71*$J$4</f>
        <v>19274.28</v>
      </c>
      <c r="K71" s="121"/>
      <c r="L71" s="96"/>
      <c r="M71" s="97"/>
      <c r="N71" s="270">
        <f t="shared" ref="N71:N73" si="103">E71*H71</f>
        <v>148406.39999999999</v>
      </c>
      <c r="O71" s="267">
        <f t="shared" ref="O71:O73" si="104">E71*I71</f>
        <v>154194.23999999999</v>
      </c>
      <c r="P71" s="271">
        <f t="shared" ref="P71:P73" si="105">E71*J71</f>
        <v>154194.23999999999</v>
      </c>
      <c r="Q71" s="341">
        <f t="shared" ref="Q71:Q73" si="106">ROUNDUP(N71/1000,1)</f>
        <v>148.5</v>
      </c>
      <c r="R71" s="273">
        <f t="shared" ref="R71:R73" si="107">ROUNDUP(O71/1000,1)</f>
        <v>154.19999999999999</v>
      </c>
      <c r="S71" s="274">
        <f t="shared" ref="S71:S73" si="108">ROUNDUP(P71/1000,1)</f>
        <v>154.19999999999999</v>
      </c>
    </row>
    <row r="72" spans="1:19" s="275" customFormat="1" ht="25.5" x14ac:dyDescent="0.2">
      <c r="A72" s="239"/>
      <c r="B72" s="242"/>
      <c r="C72" s="227" t="s">
        <v>209</v>
      </c>
      <c r="D72" s="69" t="s">
        <v>210</v>
      </c>
      <c r="E72" s="70">
        <v>84</v>
      </c>
      <c r="F72" s="71" t="s">
        <v>53</v>
      </c>
      <c r="G72" s="117">
        <v>3364</v>
      </c>
      <c r="H72" s="72">
        <f>G72*$H$4</f>
        <v>3495.53</v>
      </c>
      <c r="I72" s="72">
        <f>H72*$I$4</f>
        <v>3631.86</v>
      </c>
      <c r="J72" s="72">
        <f>I72*$J$4</f>
        <v>3631.86</v>
      </c>
      <c r="K72" s="121"/>
      <c r="L72" s="96"/>
      <c r="M72" s="97"/>
      <c r="N72" s="270">
        <f t="shared" si="103"/>
        <v>293624.52</v>
      </c>
      <c r="O72" s="267">
        <f t="shared" si="104"/>
        <v>305076.24</v>
      </c>
      <c r="P72" s="271">
        <f t="shared" si="105"/>
        <v>305076.24</v>
      </c>
      <c r="Q72" s="341">
        <f t="shared" si="106"/>
        <v>293.7</v>
      </c>
      <c r="R72" s="273">
        <f t="shared" si="107"/>
        <v>305.10000000000002</v>
      </c>
      <c r="S72" s="274">
        <f t="shared" si="108"/>
        <v>305.10000000000002</v>
      </c>
    </row>
    <row r="73" spans="1:19" s="275" customFormat="1" x14ac:dyDescent="0.2">
      <c r="A73" s="239"/>
      <c r="B73" s="242"/>
      <c r="C73" s="220" t="s">
        <v>122</v>
      </c>
      <c r="D73" s="135" t="s">
        <v>70</v>
      </c>
      <c r="E73" s="147">
        <v>12</v>
      </c>
      <c r="F73" s="148" t="s">
        <v>53</v>
      </c>
      <c r="G73" s="117">
        <v>33060</v>
      </c>
      <c r="H73" s="72">
        <f>G73*$H$4</f>
        <v>34352.65</v>
      </c>
      <c r="I73" s="72">
        <f>H73*$I$4</f>
        <v>35692.400000000001</v>
      </c>
      <c r="J73" s="72">
        <f>I73*$J$4</f>
        <v>35692.400000000001</v>
      </c>
      <c r="K73" s="121"/>
      <c r="L73" s="96"/>
      <c r="M73" s="97"/>
      <c r="N73" s="270">
        <f t="shared" si="103"/>
        <v>412231.8</v>
      </c>
      <c r="O73" s="267">
        <f t="shared" si="104"/>
        <v>428308.8</v>
      </c>
      <c r="P73" s="271">
        <f t="shared" si="105"/>
        <v>428308.8</v>
      </c>
      <c r="Q73" s="341">
        <f t="shared" si="106"/>
        <v>412.3</v>
      </c>
      <c r="R73" s="273">
        <f t="shared" si="107"/>
        <v>428.4</v>
      </c>
      <c r="S73" s="274">
        <f t="shared" si="108"/>
        <v>428.4</v>
      </c>
    </row>
    <row r="74" spans="1:19" s="275" customFormat="1" x14ac:dyDescent="0.2">
      <c r="A74" s="239">
        <v>244</v>
      </c>
      <c r="B74" s="242">
        <v>310</v>
      </c>
      <c r="C74" s="230" t="s">
        <v>18</v>
      </c>
      <c r="D74" s="118"/>
      <c r="E74" s="70"/>
      <c r="F74" s="71"/>
      <c r="G74" s="88"/>
      <c r="H74" s="72"/>
      <c r="I74" s="72"/>
      <c r="J74" s="82"/>
      <c r="K74" s="108"/>
      <c r="L74" s="72"/>
      <c r="M74" s="82"/>
      <c r="N74" s="278">
        <f>N75+N76</f>
        <v>8802842.1999999993</v>
      </c>
      <c r="O74" s="279">
        <f t="shared" ref="O74:P74" si="109">O75+O76</f>
        <v>9160715.8499999996</v>
      </c>
      <c r="P74" s="280">
        <f t="shared" si="109"/>
        <v>9398742.1699999999</v>
      </c>
      <c r="Q74" s="393">
        <f>Q75+Q76</f>
        <v>8802.9</v>
      </c>
      <c r="R74" s="339">
        <f t="shared" ref="R74:S74" si="110">R75+R76</f>
        <v>9160.7999999999993</v>
      </c>
      <c r="S74" s="371">
        <f t="shared" si="110"/>
        <v>9398.7999999999993</v>
      </c>
    </row>
    <row r="75" spans="1:19" s="275" customFormat="1" ht="25.5" x14ac:dyDescent="0.2">
      <c r="A75" s="239"/>
      <c r="B75" s="242"/>
      <c r="C75" s="220" t="s">
        <v>23</v>
      </c>
      <c r="D75" s="135" t="s">
        <v>56</v>
      </c>
      <c r="E75" s="149">
        <f>787/8</f>
        <v>98</v>
      </c>
      <c r="F75" s="71" t="s">
        <v>103</v>
      </c>
      <c r="G75" s="88"/>
      <c r="H75" s="72"/>
      <c r="I75" s="72"/>
      <c r="J75" s="82"/>
      <c r="K75" s="108">
        <v>57152.65</v>
      </c>
      <c r="L75" s="72">
        <v>59530.2</v>
      </c>
      <c r="M75" s="130">
        <v>61959.040000000001</v>
      </c>
      <c r="N75" s="270">
        <f>E75*K75</f>
        <v>5600959.7000000002</v>
      </c>
      <c r="O75" s="267">
        <f>E75*L75</f>
        <v>5833959.5999999996</v>
      </c>
      <c r="P75" s="271">
        <f>E75*M75</f>
        <v>6071985.9199999999</v>
      </c>
      <c r="Q75" s="341">
        <f t="shared" ref="Q75" si="111">N75/1000</f>
        <v>5601</v>
      </c>
      <c r="R75" s="273">
        <f t="shared" ref="R75" si="112">O75/1000</f>
        <v>5834</v>
      </c>
      <c r="S75" s="274">
        <f t="shared" ref="S75" si="113">P75/1000</f>
        <v>6072</v>
      </c>
    </row>
    <row r="76" spans="1:19" s="275" customFormat="1" x14ac:dyDescent="0.2">
      <c r="A76" s="239"/>
      <c r="B76" s="242"/>
      <c r="C76" s="220" t="s">
        <v>166</v>
      </c>
      <c r="D76" s="135" t="s">
        <v>51</v>
      </c>
      <c r="E76" s="70">
        <v>125</v>
      </c>
      <c r="F76" s="71" t="s">
        <v>53</v>
      </c>
      <c r="G76" s="152">
        <v>24651.200000000001</v>
      </c>
      <c r="H76" s="72">
        <f>G76*$H$4</f>
        <v>25615.06</v>
      </c>
      <c r="I76" s="72">
        <f>H76*$I$4</f>
        <v>26614.05</v>
      </c>
      <c r="J76" s="72">
        <f>I76*$J$4</f>
        <v>26614.05</v>
      </c>
      <c r="K76" s="121"/>
      <c r="L76" s="96"/>
      <c r="M76" s="97"/>
      <c r="N76" s="270">
        <f>$E$76*H76</f>
        <v>3201882.5</v>
      </c>
      <c r="O76" s="270">
        <f t="shared" ref="O76:P76" si="114">$E$76*I76</f>
        <v>3326756.25</v>
      </c>
      <c r="P76" s="270">
        <f t="shared" si="114"/>
        <v>3326756.25</v>
      </c>
      <c r="Q76" s="341">
        <f t="shared" ref="Q76" si="115">N76/1000</f>
        <v>3201.9</v>
      </c>
      <c r="R76" s="273">
        <f t="shared" ref="R76" si="116">O76/1000</f>
        <v>3326.8</v>
      </c>
      <c r="S76" s="274">
        <f t="shared" ref="S76" si="117">P76/1000</f>
        <v>3326.8</v>
      </c>
    </row>
    <row r="77" spans="1:19" s="275" customFormat="1" hidden="1" x14ac:dyDescent="0.2">
      <c r="A77" s="239"/>
      <c r="B77" s="242"/>
      <c r="C77" s="231" t="s">
        <v>211</v>
      </c>
      <c r="D77" s="153" t="s">
        <v>51</v>
      </c>
      <c r="E77" s="103">
        <v>15</v>
      </c>
      <c r="F77" s="71" t="s">
        <v>53</v>
      </c>
      <c r="G77" s="107">
        <f>12300/15</f>
        <v>820</v>
      </c>
      <c r="H77" s="96">
        <f>G77*$H$4</f>
        <v>852.06</v>
      </c>
      <c r="I77" s="96">
        <f>H77*$I$4</f>
        <v>885.29</v>
      </c>
      <c r="J77" s="96">
        <f>I77*$J$4</f>
        <v>885.29</v>
      </c>
      <c r="K77" s="121"/>
      <c r="L77" s="96"/>
      <c r="M77" s="97"/>
      <c r="N77" s="345">
        <f t="shared" ref="N77:N78" si="118">E77*H77</f>
        <v>12780.9</v>
      </c>
      <c r="O77" s="322">
        <f t="shared" ref="O77:O78" si="119">E77*I77</f>
        <v>13279.35</v>
      </c>
      <c r="P77" s="346">
        <f t="shared" ref="P77:P78" si="120">E77*J77</f>
        <v>13279.35</v>
      </c>
      <c r="Q77" s="343">
        <f t="shared" ref="Q77:Q78" si="121">ROUNDUP(N77/1000,1)</f>
        <v>12.8</v>
      </c>
      <c r="R77" s="344">
        <f t="shared" ref="R77:R78" si="122">ROUNDUP(O77/1000,1)</f>
        <v>13.3</v>
      </c>
      <c r="S77" s="376">
        <f t="shared" ref="S77:S78" si="123">ROUNDUP(P77/1000,1)</f>
        <v>13.3</v>
      </c>
    </row>
    <row r="78" spans="1:19" s="275" customFormat="1" hidden="1" x14ac:dyDescent="0.2">
      <c r="A78" s="239"/>
      <c r="B78" s="242"/>
      <c r="C78" s="231" t="s">
        <v>283</v>
      </c>
      <c r="D78" s="153" t="s">
        <v>51</v>
      </c>
      <c r="E78" s="103">
        <v>12</v>
      </c>
      <c r="F78" s="71" t="s">
        <v>53</v>
      </c>
      <c r="G78" s="107">
        <v>7806.33</v>
      </c>
      <c r="H78" s="96">
        <f>G78*$H$4</f>
        <v>8111.56</v>
      </c>
      <c r="I78" s="96">
        <f>H78*$I$4</f>
        <v>8427.91</v>
      </c>
      <c r="J78" s="96">
        <f>I78*$J$4</f>
        <v>8427.91</v>
      </c>
      <c r="K78" s="121"/>
      <c r="L78" s="96"/>
      <c r="M78" s="97"/>
      <c r="N78" s="345">
        <f t="shared" si="118"/>
        <v>97338.72</v>
      </c>
      <c r="O78" s="322">
        <f t="shared" si="119"/>
        <v>101134.92</v>
      </c>
      <c r="P78" s="346">
        <f t="shared" si="120"/>
        <v>101134.92</v>
      </c>
      <c r="Q78" s="343">
        <f t="shared" si="121"/>
        <v>97.4</v>
      </c>
      <c r="R78" s="344">
        <f t="shared" si="122"/>
        <v>101.2</v>
      </c>
      <c r="S78" s="376">
        <f t="shared" si="123"/>
        <v>101.2</v>
      </c>
    </row>
    <row r="79" spans="1:19" s="275" customFormat="1" hidden="1" x14ac:dyDescent="0.2">
      <c r="A79" s="239"/>
      <c r="B79" s="242"/>
      <c r="C79" s="232" t="s">
        <v>167</v>
      </c>
      <c r="D79" s="153" t="s">
        <v>51</v>
      </c>
      <c r="E79" s="103"/>
      <c r="F79" s="71" t="s">
        <v>53</v>
      </c>
      <c r="G79" s="96"/>
      <c r="H79" s="96"/>
      <c r="I79" s="96"/>
      <c r="J79" s="97"/>
      <c r="K79" s="121"/>
      <c r="L79" s="96"/>
      <c r="M79" s="97"/>
      <c r="N79" s="345">
        <f t="shared" ref="N79:N80" si="124">E79*H79</f>
        <v>0</v>
      </c>
      <c r="O79" s="322"/>
      <c r="P79" s="346"/>
      <c r="Q79" s="343">
        <f t="shared" ref="Q79:Q80" si="125">N79/1000</f>
        <v>0</v>
      </c>
      <c r="R79" s="344"/>
      <c r="S79" s="274"/>
    </row>
    <row r="80" spans="1:19" s="275" customFormat="1" hidden="1" x14ac:dyDescent="0.2">
      <c r="A80" s="239"/>
      <c r="B80" s="242"/>
      <c r="C80" s="232" t="s">
        <v>168</v>
      </c>
      <c r="D80" s="153" t="s">
        <v>51</v>
      </c>
      <c r="E80" s="103"/>
      <c r="F80" s="71" t="s">
        <v>53</v>
      </c>
      <c r="G80" s="154"/>
      <c r="H80" s="96"/>
      <c r="I80" s="96"/>
      <c r="J80" s="97"/>
      <c r="K80" s="121"/>
      <c r="L80" s="96"/>
      <c r="M80" s="97"/>
      <c r="N80" s="345">
        <f t="shared" si="124"/>
        <v>0</v>
      </c>
      <c r="O80" s="322"/>
      <c r="P80" s="346"/>
      <c r="Q80" s="343">
        <f t="shared" si="125"/>
        <v>0</v>
      </c>
      <c r="R80" s="273"/>
      <c r="S80" s="274"/>
    </row>
    <row r="81" spans="1:19" s="275" customFormat="1" ht="38.25" x14ac:dyDescent="0.2">
      <c r="A81" s="239">
        <v>244</v>
      </c>
      <c r="B81" s="242">
        <v>341</v>
      </c>
      <c r="C81" s="230" t="s">
        <v>180</v>
      </c>
      <c r="D81" s="118"/>
      <c r="E81" s="103"/>
      <c r="F81" s="94"/>
      <c r="G81" s="107"/>
      <c r="H81" s="96"/>
      <c r="I81" s="154"/>
      <c r="J81" s="97"/>
      <c r="K81" s="121"/>
      <c r="L81" s="96"/>
      <c r="M81" s="97"/>
      <c r="N81" s="278">
        <f>SUM(N82:N84)</f>
        <v>417504.2</v>
      </c>
      <c r="O81" s="279">
        <f>SUM(O82:O84)</f>
        <v>79709.8</v>
      </c>
      <c r="P81" s="280">
        <f>SUM(P82:P84)</f>
        <v>79709.8</v>
      </c>
      <c r="Q81" s="393">
        <f>SUM(Q82:Q84)</f>
        <v>417.6</v>
      </c>
      <c r="R81" s="339">
        <f t="shared" ref="R81:S81" si="126">SUM(R82:R84)</f>
        <v>79.8</v>
      </c>
      <c r="S81" s="371">
        <f t="shared" si="126"/>
        <v>79.8</v>
      </c>
    </row>
    <row r="82" spans="1:19" s="275" customFormat="1" ht="25.5" x14ac:dyDescent="0.2">
      <c r="A82" s="239"/>
      <c r="B82" s="242"/>
      <c r="C82" s="233" t="s">
        <v>181</v>
      </c>
      <c r="D82" s="118" t="s">
        <v>51</v>
      </c>
      <c r="E82" s="157">
        <v>236</v>
      </c>
      <c r="F82" s="71" t="s">
        <v>53</v>
      </c>
      <c r="G82" s="72">
        <v>1389.67</v>
      </c>
      <c r="H82" s="72">
        <f>G82*$H$4</f>
        <v>1444.01</v>
      </c>
      <c r="I82" s="72"/>
      <c r="J82" s="72"/>
      <c r="K82" s="121"/>
      <c r="L82" s="96"/>
      <c r="M82" s="97"/>
      <c r="N82" s="270">
        <f>E82*H82</f>
        <v>340786.36</v>
      </c>
      <c r="O82" s="267"/>
      <c r="P82" s="271"/>
      <c r="Q82" s="341">
        <f t="shared" ref="Q82:Q84" si="127">ROUNDUP(N82/1000,1)</f>
        <v>340.8</v>
      </c>
      <c r="R82" s="273"/>
      <c r="S82" s="274"/>
    </row>
    <row r="83" spans="1:19" s="275" customFormat="1" ht="25.5" x14ac:dyDescent="0.2">
      <c r="A83" s="239"/>
      <c r="B83" s="242"/>
      <c r="C83" s="233" t="s">
        <v>182</v>
      </c>
      <c r="D83" s="118" t="s">
        <v>51</v>
      </c>
      <c r="E83" s="123">
        <v>20</v>
      </c>
      <c r="F83" s="71" t="s">
        <v>53</v>
      </c>
      <c r="G83" s="117">
        <v>1060.33</v>
      </c>
      <c r="H83" s="72">
        <f>G83*$H$4</f>
        <v>1101.79</v>
      </c>
      <c r="I83" s="72">
        <f t="shared" ref="I83:I84" si="128">H83*$I$4</f>
        <v>1144.76</v>
      </c>
      <c r="J83" s="72">
        <f t="shared" ref="J83:J84" si="129">I83*$J$4</f>
        <v>1144.76</v>
      </c>
      <c r="K83" s="121"/>
      <c r="L83" s="96"/>
      <c r="M83" s="97"/>
      <c r="N83" s="270">
        <f>E83*H83</f>
        <v>22035.8</v>
      </c>
      <c r="O83" s="267">
        <f>E83*I83</f>
        <v>22895.200000000001</v>
      </c>
      <c r="P83" s="271">
        <f>E83*J83</f>
        <v>22895.200000000001</v>
      </c>
      <c r="Q83" s="341">
        <f t="shared" si="127"/>
        <v>22.1</v>
      </c>
      <c r="R83" s="273">
        <f t="shared" ref="R83:R84" si="130">ROUNDUP(O83/1000,1)</f>
        <v>22.9</v>
      </c>
      <c r="S83" s="274">
        <f t="shared" ref="S83:S84" si="131">ROUNDUP(P83/1000,1)</f>
        <v>22.9</v>
      </c>
    </row>
    <row r="84" spans="1:19" s="275" customFormat="1" ht="25.5" x14ac:dyDescent="0.2">
      <c r="A84" s="239"/>
      <c r="B84" s="242"/>
      <c r="C84" s="233" t="s">
        <v>183</v>
      </c>
      <c r="D84" s="118" t="s">
        <v>51</v>
      </c>
      <c r="E84" s="123">
        <v>92</v>
      </c>
      <c r="F84" s="71" t="s">
        <v>53</v>
      </c>
      <c r="G84" s="117">
        <v>572</v>
      </c>
      <c r="H84" s="72">
        <f>G84*$H$4</f>
        <v>594.37</v>
      </c>
      <c r="I84" s="72">
        <f t="shared" si="128"/>
        <v>617.54999999999995</v>
      </c>
      <c r="J84" s="72">
        <f t="shared" si="129"/>
        <v>617.54999999999995</v>
      </c>
      <c r="K84" s="121"/>
      <c r="L84" s="96"/>
      <c r="M84" s="97"/>
      <c r="N84" s="373">
        <f>E84*H84</f>
        <v>54682.04</v>
      </c>
      <c r="O84" s="267">
        <f>E84*I84</f>
        <v>56814.6</v>
      </c>
      <c r="P84" s="271">
        <f>E84*J84</f>
        <v>56814.6</v>
      </c>
      <c r="Q84" s="341">
        <f t="shared" si="127"/>
        <v>54.7</v>
      </c>
      <c r="R84" s="273">
        <f t="shared" si="130"/>
        <v>56.9</v>
      </c>
      <c r="S84" s="274">
        <f t="shared" si="131"/>
        <v>56.9</v>
      </c>
    </row>
    <row r="85" spans="1:19" s="275" customFormat="1" ht="25.5" x14ac:dyDescent="0.2">
      <c r="A85" s="239">
        <v>244</v>
      </c>
      <c r="B85" s="242">
        <v>343</v>
      </c>
      <c r="C85" s="230" t="s">
        <v>139</v>
      </c>
      <c r="D85" s="69"/>
      <c r="E85" s="70"/>
      <c r="F85" s="71"/>
      <c r="G85" s="88"/>
      <c r="H85" s="72"/>
      <c r="I85" s="152"/>
      <c r="J85" s="82"/>
      <c r="K85" s="108"/>
      <c r="L85" s="72"/>
      <c r="M85" s="82"/>
      <c r="N85" s="324">
        <f>SUM(N86:N88)</f>
        <v>63004430.770000003</v>
      </c>
      <c r="O85" s="279">
        <f t="shared" ref="O85:P85" si="132">SUM(O86:O88)</f>
        <v>65461411.159999996</v>
      </c>
      <c r="P85" s="351">
        <f t="shared" si="132"/>
        <v>65461411.159999996</v>
      </c>
      <c r="Q85" s="393">
        <f>SUM(Q86:Q88)</f>
        <v>63004.5</v>
      </c>
      <c r="R85" s="339">
        <f t="shared" ref="R85:S85" si="133">SUM(R86:R88)</f>
        <v>65461.599999999999</v>
      </c>
      <c r="S85" s="371">
        <f t="shared" si="133"/>
        <v>65461.5</v>
      </c>
    </row>
    <row r="86" spans="1:19" s="275" customFormat="1" x14ac:dyDescent="0.2">
      <c r="A86" s="239"/>
      <c r="B86" s="242"/>
      <c r="C86" s="377" t="s">
        <v>212</v>
      </c>
      <c r="D86" s="118" t="s">
        <v>78</v>
      </c>
      <c r="E86" s="88">
        <v>3870</v>
      </c>
      <c r="F86" s="71" t="s">
        <v>53</v>
      </c>
      <c r="G86" s="88">
        <v>226.4</v>
      </c>
      <c r="H86" s="72">
        <f>G86*$H$4</f>
        <v>235.25</v>
      </c>
      <c r="I86" s="72">
        <f>H86*$I$4</f>
        <v>244.42</v>
      </c>
      <c r="J86" s="72">
        <f>I86*$J$4</f>
        <v>244.42</v>
      </c>
      <c r="K86" s="108"/>
      <c r="L86" s="72"/>
      <c r="M86" s="82"/>
      <c r="N86" s="373">
        <f>E86*H86</f>
        <v>910417.5</v>
      </c>
      <c r="O86" s="267">
        <f>E86*I86</f>
        <v>945905.4</v>
      </c>
      <c r="P86" s="271">
        <f>E86*J86</f>
        <v>945905.4</v>
      </c>
      <c r="Q86" s="341">
        <f t="shared" ref="Q86:Q87" si="134">N86/1000</f>
        <v>910.4</v>
      </c>
      <c r="R86" s="273">
        <f t="shared" ref="R86:R88" si="135">ROUNDUP(O86/1000,1)</f>
        <v>946</v>
      </c>
      <c r="S86" s="274">
        <f t="shared" ref="S86:S88" si="136">ROUNDUP(P86/1000,1)</f>
        <v>946</v>
      </c>
    </row>
    <row r="87" spans="1:19" s="275" customFormat="1" ht="25.5" x14ac:dyDescent="0.2">
      <c r="A87" s="239"/>
      <c r="B87" s="242"/>
      <c r="C87" s="233" t="s">
        <v>284</v>
      </c>
      <c r="D87" s="158" t="s">
        <v>78</v>
      </c>
      <c r="E87" s="88">
        <v>756756</v>
      </c>
      <c r="F87" s="71" t="s">
        <v>53</v>
      </c>
      <c r="G87" s="159">
        <v>65.41</v>
      </c>
      <c r="H87" s="72">
        <f>G87*$H$4</f>
        <v>67.97</v>
      </c>
      <c r="I87" s="72">
        <f>H87*$I$4</f>
        <v>70.62</v>
      </c>
      <c r="J87" s="72">
        <f>I87*$J$4</f>
        <v>70.62</v>
      </c>
      <c r="K87" s="108"/>
      <c r="L87" s="72"/>
      <c r="M87" s="82"/>
      <c r="N87" s="373">
        <f>E87*H87</f>
        <v>51436705.32</v>
      </c>
      <c r="O87" s="267">
        <f>E87*I87</f>
        <v>53442108.719999999</v>
      </c>
      <c r="P87" s="271">
        <f>E87*J87</f>
        <v>53442108.719999999</v>
      </c>
      <c r="Q87" s="341">
        <f t="shared" si="134"/>
        <v>51436.7</v>
      </c>
      <c r="R87" s="273">
        <f t="shared" si="135"/>
        <v>53442.2</v>
      </c>
      <c r="S87" s="274">
        <f t="shared" ref="S87" si="137">P87/1000</f>
        <v>53442.1</v>
      </c>
    </row>
    <row r="88" spans="1:19" s="275" customFormat="1" ht="25.5" x14ac:dyDescent="0.2">
      <c r="A88" s="241"/>
      <c r="B88" s="242"/>
      <c r="C88" s="378" t="s">
        <v>19</v>
      </c>
      <c r="D88" s="158" t="s">
        <v>78</v>
      </c>
      <c r="E88" s="289">
        <v>180908.3</v>
      </c>
      <c r="F88" s="71" t="s">
        <v>53</v>
      </c>
      <c r="G88" s="159">
        <v>56.69</v>
      </c>
      <c r="H88" s="72">
        <f>G88*$H$4</f>
        <v>58.91</v>
      </c>
      <c r="I88" s="72">
        <f>H88*$I$4</f>
        <v>61.21</v>
      </c>
      <c r="J88" s="72">
        <f>I88*$J$4</f>
        <v>61.21</v>
      </c>
      <c r="K88" s="108"/>
      <c r="L88" s="72"/>
      <c r="M88" s="82"/>
      <c r="N88" s="373">
        <f>E88*H88</f>
        <v>10657307.949999999</v>
      </c>
      <c r="O88" s="267">
        <f>E88*I88</f>
        <v>11073397.039999999</v>
      </c>
      <c r="P88" s="271">
        <f>E88*J88</f>
        <v>11073397.039999999</v>
      </c>
      <c r="Q88" s="341">
        <f t="shared" ref="Q88:Q90" si="138">ROUNDUP(N88/1000,1)</f>
        <v>10657.4</v>
      </c>
      <c r="R88" s="273">
        <f t="shared" si="135"/>
        <v>11073.4</v>
      </c>
      <c r="S88" s="274">
        <f t="shared" si="136"/>
        <v>11073.4</v>
      </c>
    </row>
    <row r="89" spans="1:19" s="275" customFormat="1" x14ac:dyDescent="0.2">
      <c r="A89" s="239">
        <v>244</v>
      </c>
      <c r="B89" s="242">
        <v>345</v>
      </c>
      <c r="C89" s="379" t="s">
        <v>184</v>
      </c>
      <c r="D89" s="158"/>
      <c r="E89" s="161"/>
      <c r="F89" s="71"/>
      <c r="G89" s="159"/>
      <c r="H89" s="72"/>
      <c r="I89" s="72"/>
      <c r="J89" s="72"/>
      <c r="K89" s="108"/>
      <c r="L89" s="72"/>
      <c r="M89" s="82"/>
      <c r="N89" s="278">
        <f t="shared" ref="N89:P89" si="139">SUM(N90:N92)</f>
        <v>12863032.48</v>
      </c>
      <c r="O89" s="279">
        <f t="shared" si="139"/>
        <v>8780554.3000000007</v>
      </c>
      <c r="P89" s="280">
        <f t="shared" si="139"/>
        <v>8780554.3000000007</v>
      </c>
      <c r="Q89" s="393">
        <f>SUM(Q90:Q92)</f>
        <v>12863.1</v>
      </c>
      <c r="R89" s="339">
        <f t="shared" ref="R89:S89" si="140">SUM(R90:R92)</f>
        <v>8780.6</v>
      </c>
      <c r="S89" s="371">
        <f t="shared" si="140"/>
        <v>8780.6</v>
      </c>
    </row>
    <row r="90" spans="1:19" s="275" customFormat="1" x14ac:dyDescent="0.2">
      <c r="A90" s="239"/>
      <c r="B90" s="242"/>
      <c r="C90" s="233" t="s">
        <v>185</v>
      </c>
      <c r="D90" s="69" t="s">
        <v>51</v>
      </c>
      <c r="E90" s="162">
        <v>826</v>
      </c>
      <c r="F90" s="71" t="s">
        <v>53</v>
      </c>
      <c r="G90" s="72">
        <v>4567.83</v>
      </c>
      <c r="H90" s="72">
        <f>G90*$H$4</f>
        <v>4746.43</v>
      </c>
      <c r="I90" s="72"/>
      <c r="J90" s="72"/>
      <c r="K90" s="108"/>
      <c r="L90" s="72"/>
      <c r="M90" s="82"/>
      <c r="N90" s="270">
        <f>E90*H90</f>
        <v>3920551.18</v>
      </c>
      <c r="O90" s="267"/>
      <c r="P90" s="271"/>
      <c r="Q90" s="341">
        <f t="shared" si="138"/>
        <v>3920.6</v>
      </c>
      <c r="R90" s="273"/>
      <c r="S90" s="274"/>
    </row>
    <row r="91" spans="1:19" s="275" customFormat="1" x14ac:dyDescent="0.2">
      <c r="A91" s="239"/>
      <c r="B91" s="242"/>
      <c r="C91" s="233" t="s">
        <v>287</v>
      </c>
      <c r="D91" s="69" t="s">
        <v>51</v>
      </c>
      <c r="E91" s="162">
        <v>795</v>
      </c>
      <c r="F91" s="71" t="s">
        <v>53</v>
      </c>
      <c r="G91" s="72">
        <v>595</v>
      </c>
      <c r="H91" s="72">
        <f>G91*$H$4</f>
        <v>618.26</v>
      </c>
      <c r="I91" s="72"/>
      <c r="J91" s="72"/>
      <c r="K91" s="108"/>
      <c r="L91" s="72"/>
      <c r="M91" s="82"/>
      <c r="N91" s="270">
        <f>E91*H91</f>
        <v>491516.7</v>
      </c>
      <c r="O91" s="267"/>
      <c r="P91" s="271"/>
      <c r="Q91" s="341">
        <f t="shared" ref="Q91" si="141">N91/1000</f>
        <v>491.5</v>
      </c>
      <c r="R91" s="273"/>
      <c r="S91" s="274"/>
    </row>
    <row r="92" spans="1:19" s="275" customFormat="1" ht="38.25" x14ac:dyDescent="0.2">
      <c r="A92" s="239"/>
      <c r="B92" s="242"/>
      <c r="C92" s="233" t="s">
        <v>291</v>
      </c>
      <c r="D92" s="69" t="s">
        <v>51</v>
      </c>
      <c r="E92" s="161">
        <f>426+84+5</f>
        <v>515</v>
      </c>
      <c r="F92" s="71" t="s">
        <v>53</v>
      </c>
      <c r="G92" s="72">
        <v>15792.17</v>
      </c>
      <c r="H92" s="72">
        <f>G92*$H$4</f>
        <v>16409.64</v>
      </c>
      <c r="I92" s="72">
        <f>H92*$I$4</f>
        <v>17049.62</v>
      </c>
      <c r="J92" s="72">
        <f>I92*$J$4</f>
        <v>17049.62</v>
      </c>
      <c r="K92" s="108"/>
      <c r="L92" s="72"/>
      <c r="M92" s="82"/>
      <c r="N92" s="270">
        <f>H92*$E$92</f>
        <v>8450964.5999999996</v>
      </c>
      <c r="O92" s="267">
        <f>I92*$E$92</f>
        <v>8780554.3000000007</v>
      </c>
      <c r="P92" s="271">
        <f t="shared" ref="P92" si="142">J92*$E$92</f>
        <v>8780554.3000000007</v>
      </c>
      <c r="Q92" s="341">
        <f t="shared" ref="Q92" si="143">ROUNDUP(N92/1000,1)</f>
        <v>8451</v>
      </c>
      <c r="R92" s="273">
        <f t="shared" ref="R92" si="144">ROUNDUP(O92/1000,1)</f>
        <v>8780.6</v>
      </c>
      <c r="S92" s="274">
        <f t="shared" ref="S92" si="145">ROUNDUP(P92/1000,1)</f>
        <v>8780.6</v>
      </c>
    </row>
    <row r="93" spans="1:19" s="275" customFormat="1" ht="25.5" x14ac:dyDescent="0.2">
      <c r="A93" s="239">
        <v>244</v>
      </c>
      <c r="B93" s="242">
        <v>346</v>
      </c>
      <c r="C93" s="230" t="s">
        <v>134</v>
      </c>
      <c r="D93" s="158"/>
      <c r="E93" s="70"/>
      <c r="F93" s="71"/>
      <c r="G93" s="159"/>
      <c r="H93" s="72"/>
      <c r="I93" s="72"/>
      <c r="J93" s="72"/>
      <c r="K93" s="108"/>
      <c r="L93" s="72"/>
      <c r="M93" s="82"/>
      <c r="N93" s="278">
        <f>SUM(N94:N102)+SUM(N106:N107)</f>
        <v>143915199.44</v>
      </c>
      <c r="O93" s="279">
        <f t="shared" ref="O93:S93" si="146">SUM(O94:O102)+SUM(O106:O107)</f>
        <v>149538720.31</v>
      </c>
      <c r="P93" s="280">
        <f t="shared" si="146"/>
        <v>149716855.03</v>
      </c>
      <c r="Q93" s="278">
        <f t="shared" si="146"/>
        <v>143915.20000000001</v>
      </c>
      <c r="R93" s="279">
        <f t="shared" si="146"/>
        <v>149538.9</v>
      </c>
      <c r="S93" s="280">
        <f t="shared" si="146"/>
        <v>149717</v>
      </c>
    </row>
    <row r="94" spans="1:19" s="275" customFormat="1" x14ac:dyDescent="0.2">
      <c r="A94" s="241"/>
      <c r="B94" s="242"/>
      <c r="C94" s="233" t="s">
        <v>20</v>
      </c>
      <c r="D94" s="158" t="s">
        <v>127</v>
      </c>
      <c r="E94" s="70">
        <f>207*2*12</f>
        <v>4968</v>
      </c>
      <c r="F94" s="71" t="s">
        <v>53</v>
      </c>
      <c r="G94" s="72">
        <v>548.33000000000004</v>
      </c>
      <c r="H94" s="72">
        <f>G94*$H$4</f>
        <v>569.77</v>
      </c>
      <c r="I94" s="72">
        <f>H94*$I$4</f>
        <v>591.99</v>
      </c>
      <c r="J94" s="72">
        <f>I94*$J$4</f>
        <v>591.99</v>
      </c>
      <c r="K94" s="108"/>
      <c r="L94" s="72"/>
      <c r="M94" s="82"/>
      <c r="N94" s="270">
        <f>E94*H94</f>
        <v>2830617.36</v>
      </c>
      <c r="O94" s="267">
        <f>E94*I94</f>
        <v>2941006.32</v>
      </c>
      <c r="P94" s="271">
        <f>E94*J94</f>
        <v>2941006.32</v>
      </c>
      <c r="Q94" s="341">
        <f t="shared" ref="Q94:Q107" si="147">N94/1000</f>
        <v>2830.6</v>
      </c>
      <c r="R94" s="273">
        <f t="shared" ref="R94:R107" si="148">O94/1000</f>
        <v>2941</v>
      </c>
      <c r="S94" s="274">
        <f t="shared" ref="S94:S107" si="149">P94/1000</f>
        <v>2941</v>
      </c>
    </row>
    <row r="95" spans="1:19" s="275" customFormat="1" ht="25.5" x14ac:dyDescent="0.2">
      <c r="A95" s="239"/>
      <c r="B95" s="242"/>
      <c r="C95" s="233" t="s">
        <v>21</v>
      </c>
      <c r="D95" s="69" t="s">
        <v>144</v>
      </c>
      <c r="E95" s="70">
        <v>207</v>
      </c>
      <c r="F95" s="69" t="s">
        <v>25</v>
      </c>
      <c r="G95" s="159"/>
      <c r="H95" s="72"/>
      <c r="I95" s="72"/>
      <c r="J95" s="82"/>
      <c r="K95" s="108">
        <v>19621.25</v>
      </c>
      <c r="L95" s="72">
        <v>20437.490000000002</v>
      </c>
      <c r="M95" s="130">
        <v>21271.34</v>
      </c>
      <c r="N95" s="270">
        <f>E95*K95</f>
        <v>4061598.75</v>
      </c>
      <c r="O95" s="267">
        <f>E95*L95</f>
        <v>4230560.43</v>
      </c>
      <c r="P95" s="271">
        <f>E95*M95</f>
        <v>4403167.38</v>
      </c>
      <c r="Q95" s="341">
        <f t="shared" si="147"/>
        <v>4061.6</v>
      </c>
      <c r="R95" s="273">
        <f t="shared" si="148"/>
        <v>4230.6000000000004</v>
      </c>
      <c r="S95" s="274">
        <f t="shared" si="149"/>
        <v>4403.2</v>
      </c>
    </row>
    <row r="96" spans="1:19" s="275" customFormat="1" x14ac:dyDescent="0.2">
      <c r="A96" s="239"/>
      <c r="B96" s="242"/>
      <c r="C96" s="233" t="s">
        <v>186</v>
      </c>
      <c r="D96" s="69" t="s">
        <v>51</v>
      </c>
      <c r="E96" s="70">
        <v>300</v>
      </c>
      <c r="F96" s="69" t="s">
        <v>53</v>
      </c>
      <c r="G96" s="159">
        <v>217.33</v>
      </c>
      <c r="H96" s="72">
        <f>G96*$H$4</f>
        <v>225.83</v>
      </c>
      <c r="I96" s="72">
        <f>H96*$I$4</f>
        <v>234.64</v>
      </c>
      <c r="J96" s="82">
        <f>I96*$J$4</f>
        <v>234.64</v>
      </c>
      <c r="K96" s="108"/>
      <c r="L96" s="72"/>
      <c r="M96" s="130"/>
      <c r="N96" s="270">
        <f>E96*H96</f>
        <v>67749</v>
      </c>
      <c r="O96" s="267">
        <f>E96*I96</f>
        <v>70392</v>
      </c>
      <c r="P96" s="271">
        <f>E96*J96</f>
        <v>70392</v>
      </c>
      <c r="Q96" s="341">
        <f t="shared" si="147"/>
        <v>67.7</v>
      </c>
      <c r="R96" s="273">
        <f t="shared" si="148"/>
        <v>70.400000000000006</v>
      </c>
      <c r="S96" s="274">
        <f t="shared" si="149"/>
        <v>70.400000000000006</v>
      </c>
    </row>
    <row r="97" spans="1:19" s="275" customFormat="1" x14ac:dyDescent="0.2">
      <c r="A97" s="239"/>
      <c r="B97" s="242"/>
      <c r="C97" s="233" t="s">
        <v>187</v>
      </c>
      <c r="D97" s="69" t="s">
        <v>51</v>
      </c>
      <c r="E97" s="70">
        <v>35</v>
      </c>
      <c r="F97" s="69" t="s">
        <v>53</v>
      </c>
      <c r="G97" s="159"/>
      <c r="H97" s="74"/>
      <c r="I97" s="72"/>
      <c r="J97" s="82"/>
      <c r="K97" s="108"/>
      <c r="L97" s="72"/>
      <c r="M97" s="130"/>
      <c r="N97" s="270">
        <f>E97*H97</f>
        <v>0</v>
      </c>
      <c r="O97" s="267"/>
      <c r="P97" s="271"/>
      <c r="Q97" s="341">
        <f t="shared" si="147"/>
        <v>0</v>
      </c>
      <c r="R97" s="273">
        <f t="shared" si="148"/>
        <v>0</v>
      </c>
      <c r="S97" s="274">
        <f t="shared" si="149"/>
        <v>0</v>
      </c>
    </row>
    <row r="98" spans="1:19" s="275" customFormat="1" ht="25.5" x14ac:dyDescent="0.2">
      <c r="A98" s="239"/>
      <c r="B98" s="242"/>
      <c r="C98" s="233" t="s">
        <v>169</v>
      </c>
      <c r="D98" s="69" t="s">
        <v>51</v>
      </c>
      <c r="E98" s="70">
        <v>72000</v>
      </c>
      <c r="F98" s="69" t="s">
        <v>53</v>
      </c>
      <c r="G98" s="159">
        <v>3.24</v>
      </c>
      <c r="H98" s="72">
        <f>G98*$H$4</f>
        <v>3.37</v>
      </c>
      <c r="I98" s="72">
        <f>H98*$I$4</f>
        <v>3.5</v>
      </c>
      <c r="J98" s="82">
        <f>I98*$J$4</f>
        <v>3.5</v>
      </c>
      <c r="K98" s="108"/>
      <c r="L98" s="72"/>
      <c r="M98" s="130"/>
      <c r="N98" s="270">
        <f>E98*H98</f>
        <v>242640</v>
      </c>
      <c r="O98" s="267">
        <f>E98*I98</f>
        <v>252000</v>
      </c>
      <c r="P98" s="271">
        <f>E98*J98</f>
        <v>252000</v>
      </c>
      <c r="Q98" s="341">
        <f t="shared" si="147"/>
        <v>242.6</v>
      </c>
      <c r="R98" s="273">
        <f t="shared" si="148"/>
        <v>252</v>
      </c>
      <c r="S98" s="274">
        <f t="shared" si="149"/>
        <v>252</v>
      </c>
    </row>
    <row r="99" spans="1:19" s="275" customFormat="1" ht="76.5" x14ac:dyDescent="0.2">
      <c r="A99" s="239"/>
      <c r="B99" s="242"/>
      <c r="C99" s="233" t="s">
        <v>289</v>
      </c>
      <c r="D99" s="69" t="s">
        <v>50</v>
      </c>
      <c r="E99" s="70">
        <v>7785.6</v>
      </c>
      <c r="F99" s="69" t="s">
        <v>290</v>
      </c>
      <c r="G99" s="159"/>
      <c r="H99" s="72"/>
      <c r="I99" s="72"/>
      <c r="J99" s="82"/>
      <c r="K99" s="108">
        <v>16.62</v>
      </c>
      <c r="L99" s="72">
        <v>17.309999999999999</v>
      </c>
      <c r="M99" s="130">
        <v>18.02</v>
      </c>
      <c r="N99" s="270">
        <f>E99*K99</f>
        <v>129396.67</v>
      </c>
      <c r="O99" s="267">
        <f>E99*L99</f>
        <v>134768.74</v>
      </c>
      <c r="P99" s="271">
        <f>E99*M99</f>
        <v>140296.51</v>
      </c>
      <c r="Q99" s="341">
        <f t="shared" si="147"/>
        <v>129.4</v>
      </c>
      <c r="R99" s="273">
        <f t="shared" si="148"/>
        <v>134.80000000000001</v>
      </c>
      <c r="S99" s="274">
        <f t="shared" si="149"/>
        <v>140.30000000000001</v>
      </c>
    </row>
    <row r="100" spans="1:19" s="275" customFormat="1" ht="25.5" x14ac:dyDescent="0.2">
      <c r="A100" s="239"/>
      <c r="B100" s="242"/>
      <c r="C100" s="377" t="s">
        <v>261</v>
      </c>
      <c r="D100" s="69" t="s">
        <v>210</v>
      </c>
      <c r="E100" s="70">
        <v>84</v>
      </c>
      <c r="F100" s="69" t="s">
        <v>53</v>
      </c>
      <c r="G100" s="72">
        <v>108579.68</v>
      </c>
      <c r="H100" s="72">
        <f>G100*$H$4</f>
        <v>112825.15</v>
      </c>
      <c r="I100" s="72">
        <f>H100*$I$4</f>
        <v>117225.33</v>
      </c>
      <c r="J100" s="82">
        <f>I100*$J$4</f>
        <v>117225.33</v>
      </c>
      <c r="K100" s="108"/>
      <c r="L100" s="72"/>
      <c r="M100" s="130"/>
      <c r="N100" s="270">
        <f>E100*H100</f>
        <v>9477312.5999999996</v>
      </c>
      <c r="O100" s="267">
        <f>E100*I100</f>
        <v>9846927.7200000007</v>
      </c>
      <c r="P100" s="271">
        <f>E100*J100</f>
        <v>9846927.7200000007</v>
      </c>
      <c r="Q100" s="341">
        <f t="shared" si="147"/>
        <v>9477.2999999999993</v>
      </c>
      <c r="R100" s="273">
        <f t="shared" si="148"/>
        <v>9846.9</v>
      </c>
      <c r="S100" s="274">
        <f t="shared" ref="S100" si="150">ROUNDUP(P100/1000,1)</f>
        <v>9847</v>
      </c>
    </row>
    <row r="101" spans="1:19" s="275" customFormat="1" x14ac:dyDescent="0.2">
      <c r="A101" s="239"/>
      <c r="B101" s="242"/>
      <c r="C101" s="233" t="s">
        <v>213</v>
      </c>
      <c r="D101" s="104" t="s">
        <v>51</v>
      </c>
      <c r="E101" s="70">
        <v>426</v>
      </c>
      <c r="F101" s="69" t="s">
        <v>53</v>
      </c>
      <c r="G101" s="159">
        <v>20092.740000000002</v>
      </c>
      <c r="H101" s="72">
        <f>G101*$H$4</f>
        <v>20878.37</v>
      </c>
      <c r="I101" s="72">
        <f>H101*$I$4</f>
        <v>21692.63</v>
      </c>
      <c r="J101" s="82">
        <f>I101*$J$4</f>
        <v>21692.63</v>
      </c>
      <c r="K101" s="108"/>
      <c r="L101" s="72"/>
      <c r="M101" s="130"/>
      <c r="N101" s="270">
        <f>E101*H101</f>
        <v>8894185.6199999992</v>
      </c>
      <c r="O101" s="267">
        <f>I101*E101</f>
        <v>9241060.3800000008</v>
      </c>
      <c r="P101" s="271">
        <f>J101*E101</f>
        <v>9241060.3800000008</v>
      </c>
      <c r="Q101" s="341">
        <f t="shared" si="147"/>
        <v>8894.2000000000007</v>
      </c>
      <c r="R101" s="273">
        <f t="shared" si="148"/>
        <v>9241.1</v>
      </c>
      <c r="S101" s="274">
        <f t="shared" si="149"/>
        <v>9241.1</v>
      </c>
    </row>
    <row r="102" spans="1:19" s="275" customFormat="1" x14ac:dyDescent="0.2">
      <c r="A102" s="239"/>
      <c r="B102" s="242"/>
      <c r="C102" s="233" t="s">
        <v>292</v>
      </c>
      <c r="D102" s="104" t="s">
        <v>293</v>
      </c>
      <c r="E102" s="70">
        <f>SUM(E103:E105)</f>
        <v>16479.3</v>
      </c>
      <c r="F102" s="69" t="s">
        <v>53</v>
      </c>
      <c r="G102" s="159"/>
      <c r="H102" s="72">
        <f>N102/E102</f>
        <v>7138.18</v>
      </c>
      <c r="I102" s="72">
        <f>O102/E102</f>
        <v>7416.57</v>
      </c>
      <c r="J102" s="82">
        <f>P102/E102</f>
        <v>7416.57</v>
      </c>
      <c r="K102" s="108"/>
      <c r="L102" s="72"/>
      <c r="M102" s="130"/>
      <c r="N102" s="270">
        <f>SUM(N103:N105)</f>
        <v>117632160.04000001</v>
      </c>
      <c r="O102" s="267">
        <f t="shared" ref="O102:S102" si="151">SUM(O103:O105)</f>
        <v>122219854.16</v>
      </c>
      <c r="P102" s="271">
        <f t="shared" si="151"/>
        <v>122219854.16</v>
      </c>
      <c r="Q102" s="341">
        <f t="shared" si="151"/>
        <v>117632.3</v>
      </c>
      <c r="R102" s="273">
        <f t="shared" si="151"/>
        <v>122219.9</v>
      </c>
      <c r="S102" s="274">
        <f t="shared" si="151"/>
        <v>122219.8</v>
      </c>
    </row>
    <row r="103" spans="1:19" s="369" customFormat="1" x14ac:dyDescent="0.2">
      <c r="A103" s="243"/>
      <c r="B103" s="244"/>
      <c r="C103" s="285" t="s">
        <v>294</v>
      </c>
      <c r="D103" s="287" t="s">
        <v>293</v>
      </c>
      <c r="E103" s="408">
        <v>9743.7999999999993</v>
      </c>
      <c r="F103" s="92" t="s">
        <v>53</v>
      </c>
      <c r="G103" s="107">
        <v>9358.33</v>
      </c>
      <c r="H103" s="96">
        <f>G103*$H$4</f>
        <v>9724.24</v>
      </c>
      <c r="I103" s="96">
        <f>H103*$I$4</f>
        <v>10103.49</v>
      </c>
      <c r="J103" s="96">
        <f>I103*$J$4</f>
        <v>10103.49</v>
      </c>
      <c r="K103" s="121"/>
      <c r="L103" s="96"/>
      <c r="M103" s="97"/>
      <c r="N103" s="345">
        <f>E103*H103</f>
        <v>94751049.709999993</v>
      </c>
      <c r="O103" s="322">
        <f>E103*I103</f>
        <v>98446385.859999999</v>
      </c>
      <c r="P103" s="346">
        <f>E103*J103</f>
        <v>98446385.859999999</v>
      </c>
      <c r="Q103" s="343">
        <f t="shared" ref="Q103:Q104" si="152">ROUNDUP(N103/1000,1)</f>
        <v>94751.1</v>
      </c>
      <c r="R103" s="344">
        <f t="shared" si="148"/>
        <v>98446.399999999994</v>
      </c>
      <c r="S103" s="376">
        <f t="shared" si="149"/>
        <v>98446.399999999994</v>
      </c>
    </row>
    <row r="104" spans="1:19" s="369" customFormat="1" x14ac:dyDescent="0.2">
      <c r="A104" s="243"/>
      <c r="B104" s="244"/>
      <c r="C104" s="288" t="s">
        <v>295</v>
      </c>
      <c r="D104" s="287" t="s">
        <v>293</v>
      </c>
      <c r="E104" s="408">
        <v>3236.4</v>
      </c>
      <c r="F104" s="92" t="s">
        <v>53</v>
      </c>
      <c r="G104" s="107">
        <v>1937.5</v>
      </c>
      <c r="H104" s="96">
        <f t="shared" ref="H104:H105" si="153">G104*$H$4</f>
        <v>2013.26</v>
      </c>
      <c r="I104" s="96">
        <f t="shared" ref="I104:I105" si="154">H104*$I$4</f>
        <v>2091.7800000000002</v>
      </c>
      <c r="J104" s="96">
        <f t="shared" ref="J104:J105" si="155">I104*$J$4</f>
        <v>2091.7800000000002</v>
      </c>
      <c r="K104" s="121"/>
      <c r="L104" s="96"/>
      <c r="M104" s="97"/>
      <c r="N104" s="345">
        <f t="shared" ref="N104:N105" si="156">E104*H104</f>
        <v>6515714.6600000001</v>
      </c>
      <c r="O104" s="322">
        <f t="shared" ref="O104:O105" si="157">E104*I104</f>
        <v>6769836.79</v>
      </c>
      <c r="P104" s="346">
        <f t="shared" ref="P104:P105" si="158">E104*J104</f>
        <v>6769836.79</v>
      </c>
      <c r="Q104" s="343">
        <f t="shared" si="152"/>
        <v>6515.8</v>
      </c>
      <c r="R104" s="344">
        <f t="shared" ref="R104" si="159">ROUNDUP(O104/1000,1)</f>
        <v>6769.9</v>
      </c>
      <c r="S104" s="376">
        <f t="shared" si="149"/>
        <v>6769.8</v>
      </c>
    </row>
    <row r="105" spans="1:19" s="369" customFormat="1" x14ac:dyDescent="0.2">
      <c r="A105" s="243"/>
      <c r="B105" s="244"/>
      <c r="C105" s="290" t="s">
        <v>296</v>
      </c>
      <c r="D105" s="287" t="s">
        <v>293</v>
      </c>
      <c r="E105" s="287">
        <v>3499.1</v>
      </c>
      <c r="F105" s="92" t="s">
        <v>53</v>
      </c>
      <c r="G105" s="107">
        <v>4501.04</v>
      </c>
      <c r="H105" s="96">
        <f t="shared" si="153"/>
        <v>4677.03</v>
      </c>
      <c r="I105" s="96">
        <f t="shared" si="154"/>
        <v>4859.43</v>
      </c>
      <c r="J105" s="96">
        <f t="shared" si="155"/>
        <v>4859.43</v>
      </c>
      <c r="K105" s="121"/>
      <c r="L105" s="96"/>
      <c r="M105" s="97"/>
      <c r="N105" s="345">
        <f t="shared" si="156"/>
        <v>16365395.67</v>
      </c>
      <c r="O105" s="322">
        <f t="shared" si="157"/>
        <v>17003631.510000002</v>
      </c>
      <c r="P105" s="346">
        <f t="shared" si="158"/>
        <v>17003631.510000002</v>
      </c>
      <c r="Q105" s="343">
        <f t="shared" si="147"/>
        <v>16365.4</v>
      </c>
      <c r="R105" s="344">
        <f t="shared" si="148"/>
        <v>17003.599999999999</v>
      </c>
      <c r="S105" s="376">
        <f t="shared" si="149"/>
        <v>17003.599999999999</v>
      </c>
    </row>
    <row r="106" spans="1:19" s="275" customFormat="1" ht="38.25" x14ac:dyDescent="0.2">
      <c r="A106" s="239"/>
      <c r="B106" s="242"/>
      <c r="C106" s="233" t="s">
        <v>297</v>
      </c>
      <c r="D106" s="104" t="s">
        <v>51</v>
      </c>
      <c r="E106" s="70">
        <v>1880</v>
      </c>
      <c r="F106" s="69" t="s">
        <v>53</v>
      </c>
      <c r="G106" s="159">
        <v>266.13</v>
      </c>
      <c r="H106" s="72">
        <f>G106*$H$4</f>
        <v>276.54000000000002</v>
      </c>
      <c r="I106" s="72">
        <f>H106*$I$4</f>
        <v>287.33</v>
      </c>
      <c r="J106" s="82">
        <f>I106*$J$4</f>
        <v>287.33</v>
      </c>
      <c r="K106" s="108"/>
      <c r="L106" s="72"/>
      <c r="M106" s="130"/>
      <c r="N106" s="270">
        <f>H106*$E$106</f>
        <v>519895.2</v>
      </c>
      <c r="O106" s="267">
        <f t="shared" ref="O106:P106" si="160">I106*$E$106</f>
        <v>540180.4</v>
      </c>
      <c r="P106" s="271">
        <f t="shared" si="160"/>
        <v>540180.4</v>
      </c>
      <c r="Q106" s="341">
        <f t="shared" si="147"/>
        <v>519.9</v>
      </c>
      <c r="R106" s="273">
        <f t="shared" si="148"/>
        <v>540.20000000000005</v>
      </c>
      <c r="S106" s="274">
        <f t="shared" si="149"/>
        <v>540.20000000000005</v>
      </c>
    </row>
    <row r="107" spans="1:19" s="275" customFormat="1" ht="13.5" thickBot="1" x14ac:dyDescent="0.25">
      <c r="A107" s="292"/>
      <c r="B107" s="293"/>
      <c r="C107" s="228" t="s">
        <v>214</v>
      </c>
      <c r="D107" s="294" t="s">
        <v>51</v>
      </c>
      <c r="E107" s="124">
        <v>84</v>
      </c>
      <c r="F107" s="294" t="s">
        <v>53</v>
      </c>
      <c r="G107" s="237">
        <v>683.33</v>
      </c>
      <c r="H107" s="127">
        <f>G107*$H$4</f>
        <v>710.05</v>
      </c>
      <c r="I107" s="127">
        <f>H107*$I$4</f>
        <v>737.74</v>
      </c>
      <c r="J107" s="128">
        <f>I107*$J$4</f>
        <v>737.74</v>
      </c>
      <c r="K107" s="126"/>
      <c r="L107" s="127"/>
      <c r="M107" s="295"/>
      <c r="N107" s="373">
        <f>H107*$E$107</f>
        <v>59644.2</v>
      </c>
      <c r="O107" s="374">
        <f t="shared" ref="O107:P107" si="161">I107*$E$107</f>
        <v>61970.16</v>
      </c>
      <c r="P107" s="375">
        <f t="shared" si="161"/>
        <v>61970.16</v>
      </c>
      <c r="Q107" s="401">
        <f t="shared" si="147"/>
        <v>59.6</v>
      </c>
      <c r="R107" s="402">
        <f t="shared" si="148"/>
        <v>62</v>
      </c>
      <c r="S107" s="403">
        <f t="shared" si="149"/>
        <v>62</v>
      </c>
    </row>
    <row r="108" spans="1:19" s="2" customFormat="1" ht="25.5" customHeight="1" thickBot="1" x14ac:dyDescent="0.3">
      <c r="A108" s="380"/>
      <c r="B108" s="381"/>
      <c r="C108" s="382" t="s">
        <v>22</v>
      </c>
      <c r="D108" s="164"/>
      <c r="E108" s="165"/>
      <c r="F108" s="165"/>
      <c r="G108" s="166"/>
      <c r="H108" s="167"/>
      <c r="I108" s="167"/>
      <c r="J108" s="168"/>
      <c r="K108" s="169"/>
      <c r="L108" s="167"/>
      <c r="M108" s="168"/>
      <c r="N108" s="384">
        <f>N8+N18</f>
        <v>479206246.88</v>
      </c>
      <c r="O108" s="383">
        <f t="shared" ref="O108:S108" si="162">O8+O18</f>
        <v>350999539.92000002</v>
      </c>
      <c r="P108" s="385">
        <f t="shared" si="162"/>
        <v>351616186.82999998</v>
      </c>
      <c r="Q108" s="395">
        <f t="shared" si="162"/>
        <v>479207.4</v>
      </c>
      <c r="R108" s="396">
        <f t="shared" si="162"/>
        <v>351001.2</v>
      </c>
      <c r="S108" s="397">
        <f t="shared" si="162"/>
        <v>351617.5</v>
      </c>
    </row>
    <row r="109" spans="1:19" s="2" customFormat="1" x14ac:dyDescent="0.25">
      <c r="A109" s="5"/>
      <c r="B109" s="5"/>
      <c r="C109" s="6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 spans="1:19" s="2" customFormat="1" x14ac:dyDescent="0.25">
      <c r="A110" s="5"/>
      <c r="B110" s="5"/>
      <c r="C110" s="6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</row>
    <row r="111" spans="1:19" s="2" customFormat="1" x14ac:dyDescent="0.25">
      <c r="A111" s="5"/>
      <c r="B111" s="5"/>
      <c r="C111" s="6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</row>
    <row r="112" spans="1:19" s="41" customFormat="1" ht="15.75" x14ac:dyDescent="0.25">
      <c r="A112" s="38"/>
      <c r="B112" s="38"/>
      <c r="C112" s="38" t="s">
        <v>514</v>
      </c>
      <c r="D112" s="38"/>
      <c r="E112" s="39"/>
      <c r="F112" s="40"/>
      <c r="G112" s="40"/>
      <c r="H112" s="40" t="s">
        <v>515</v>
      </c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</row>
    <row r="113" spans="1:19" s="2" customFormat="1" x14ac:dyDescent="0.25">
      <c r="A113" s="5"/>
      <c r="B113" s="5"/>
      <c r="C113" s="5"/>
      <c r="D113" s="5"/>
      <c r="E113" s="6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</row>
    <row r="114" spans="1:19" s="2" customFormat="1" x14ac:dyDescent="0.25">
      <c r="A114" s="42"/>
      <c r="B114" s="5"/>
      <c r="C114" s="46"/>
      <c r="D114" s="5"/>
      <c r="E114" s="6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</row>
    <row r="115" spans="1:19" s="2" customFormat="1" x14ac:dyDescent="0.25">
      <c r="A115" s="42"/>
      <c r="B115" s="5"/>
      <c r="C115" s="46" t="s">
        <v>299</v>
      </c>
      <c r="D115" s="5"/>
      <c r="E115" s="6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</row>
    <row r="116" spans="1:19" s="31" customFormat="1" x14ac:dyDescent="0.25">
      <c r="A116" s="3"/>
      <c r="B116" s="3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</row>
    <row r="117" spans="1:19" s="2" customFormat="1" x14ac:dyDescent="0.25">
      <c r="A117" s="5"/>
      <c r="B117" s="5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</row>
    <row r="118" spans="1:19" s="2" customFormat="1" x14ac:dyDescent="0.25">
      <c r="A118" s="5"/>
      <c r="B118" s="5"/>
      <c r="C118" s="6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</row>
    <row r="119" spans="1:19" s="2" customFormat="1" x14ac:dyDescent="0.25">
      <c r="A119" s="5"/>
      <c r="B119" s="5"/>
      <c r="C119" s="6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</row>
    <row r="120" spans="1:19" s="2" customFormat="1" x14ac:dyDescent="0.25">
      <c r="A120" s="5"/>
      <c r="B120" s="5"/>
      <c r="C120" s="6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</row>
    <row r="121" spans="1:19" s="2" customFormat="1" x14ac:dyDescent="0.25">
      <c r="A121" s="5"/>
      <c r="B121" s="5"/>
      <c r="C121" s="6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</row>
    <row r="122" spans="1:19" s="31" customFormat="1" x14ac:dyDescent="0.25">
      <c r="A122" s="3"/>
      <c r="B122" s="3"/>
      <c r="C122" s="7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</row>
    <row r="123" spans="1:19" s="2" customFormat="1" x14ac:dyDescent="0.25">
      <c r="A123" s="5"/>
      <c r="B123" s="5"/>
      <c r="C123" s="6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</row>
    <row r="124" spans="1:19" s="2" customFormat="1" x14ac:dyDescent="0.25">
      <c r="A124" s="9"/>
      <c r="B124" s="9"/>
      <c r="C124" s="6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</row>
    <row r="125" spans="1:19" s="2" customFormat="1" x14ac:dyDescent="0.25">
      <c r="A125" s="9"/>
      <c r="B125" s="9"/>
      <c r="C125" s="6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</row>
    <row r="126" spans="1:19" s="2" customFormat="1" x14ac:dyDescent="0.25">
      <c r="A126" s="9"/>
      <c r="B126" s="9"/>
      <c r="C126" s="6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</row>
    <row r="127" spans="1:19" s="2" customFormat="1" x14ac:dyDescent="0.25">
      <c r="A127" s="9"/>
      <c r="B127" s="9"/>
      <c r="C127" s="6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</row>
    <row r="128" spans="1:19" s="2" customFormat="1" x14ac:dyDescent="0.25">
      <c r="A128" s="9"/>
      <c r="B128" s="9"/>
      <c r="C128" s="6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</row>
    <row r="129" spans="1:19" s="31" customFormat="1" x14ac:dyDescent="0.25">
      <c r="A129" s="3"/>
      <c r="B129" s="3"/>
      <c r="C129" s="7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</row>
    <row r="130" spans="1:19" s="2" customFormat="1" x14ac:dyDescent="0.25">
      <c r="A130" s="5"/>
      <c r="B130" s="5"/>
      <c r="C130" s="6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</row>
    <row r="131" spans="1:19" s="2" customFormat="1" x14ac:dyDescent="0.25">
      <c r="A131" s="5"/>
      <c r="B131" s="5"/>
      <c r="C131" s="6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</row>
    <row r="132" spans="1:19" s="31" customFormat="1" x14ac:dyDescent="0.25">
      <c r="A132" s="3"/>
      <c r="B132" s="3"/>
      <c r="C132" s="7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</row>
    <row r="133" spans="1:19" s="2" customFormat="1" x14ac:dyDescent="0.25">
      <c r="A133" s="5"/>
      <c r="B133" s="5"/>
      <c r="C133" s="6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 spans="1:19" s="2" customFormat="1" x14ac:dyDescent="0.25">
      <c r="A134" s="5"/>
      <c r="B134" s="5"/>
      <c r="C134" s="6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 spans="1:19" s="2" customFormat="1" x14ac:dyDescent="0.25">
      <c r="A135" s="5"/>
      <c r="B135" s="5"/>
      <c r="C135" s="6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 spans="1:19" s="2" customFormat="1" x14ac:dyDescent="0.25">
      <c r="A136" s="5"/>
      <c r="B136" s="5"/>
      <c r="C136" s="6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 spans="1:19" s="31" customFormat="1" x14ac:dyDescent="0.25">
      <c r="A137" s="3"/>
      <c r="B137" s="3"/>
      <c r="C137" s="7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</row>
    <row r="138" spans="1:19" s="2" customFormat="1" x14ac:dyDescent="0.25">
      <c r="A138" s="5"/>
      <c r="B138" s="5"/>
      <c r="C138" s="6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spans="1:19" s="2" customFormat="1" x14ac:dyDescent="0.25">
      <c r="A139" s="5"/>
      <c r="B139" s="5"/>
      <c r="C139" s="6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spans="1:19" s="2" customFormat="1" x14ac:dyDescent="0.25">
      <c r="A140" s="5"/>
      <c r="B140" s="5"/>
      <c r="C140" s="6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spans="1:19" s="2" customFormat="1" x14ac:dyDescent="0.25">
      <c r="A141" s="5"/>
      <c r="B141" s="5"/>
      <c r="C141" s="6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 s="2" customFormat="1" x14ac:dyDescent="0.25">
      <c r="A142" s="5"/>
      <c r="B142" s="5"/>
      <c r="C142" s="6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 s="2" customFormat="1" x14ac:dyDescent="0.25">
      <c r="A143" s="5"/>
      <c r="B143" s="5"/>
      <c r="C143" s="6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 s="2" customFormat="1" x14ac:dyDescent="0.25">
      <c r="A144" s="5"/>
      <c r="B144" s="5"/>
      <c r="C144" s="6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1:19" s="2" customFormat="1" x14ac:dyDescent="0.25">
      <c r="A145" s="5"/>
      <c r="B145" s="5"/>
      <c r="C145" s="6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s="2" customFormat="1" x14ac:dyDescent="0.25">
      <c r="A146" s="5"/>
      <c r="B146" s="5"/>
      <c r="C146" s="6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s="2" customFormat="1" x14ac:dyDescent="0.25">
      <c r="A147" s="5"/>
      <c r="B147" s="5"/>
      <c r="C147" s="6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s="2" customFormat="1" x14ac:dyDescent="0.25">
      <c r="A148" s="5"/>
      <c r="B148" s="5"/>
      <c r="C148" s="6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s="2" customFormat="1" x14ac:dyDescent="0.25">
      <c r="A149" s="5"/>
      <c r="B149" s="5"/>
      <c r="C149" s="6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s="2" customFormat="1" x14ac:dyDescent="0.25">
      <c r="A150" s="5"/>
      <c r="B150" s="5"/>
      <c r="C150" s="6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s="2" customFormat="1" x14ac:dyDescent="0.25">
      <c r="A151" s="5"/>
      <c r="B151" s="5"/>
      <c r="C151" s="6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s="2" customFormat="1" x14ac:dyDescent="0.25">
      <c r="A152" s="5"/>
      <c r="B152" s="5"/>
      <c r="C152" s="6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s="2" customFormat="1" x14ac:dyDescent="0.25">
      <c r="A153" s="5"/>
      <c r="B153" s="5"/>
      <c r="C153" s="6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s="2" customFormat="1" x14ac:dyDescent="0.25">
      <c r="A154" s="5"/>
      <c r="B154" s="5"/>
      <c r="C154" s="6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s="2" customFormat="1" x14ac:dyDescent="0.25">
      <c r="A155" s="5"/>
      <c r="B155" s="5"/>
      <c r="C155" s="6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s="2" customFormat="1" x14ac:dyDescent="0.25">
      <c r="A156" s="5"/>
      <c r="B156" s="5"/>
      <c r="C156" s="6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s="2" customFormat="1" x14ac:dyDescent="0.25">
      <c r="A157" s="5"/>
      <c r="B157" s="5"/>
      <c r="C157" s="6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s="2" customFormat="1" x14ac:dyDescent="0.25">
      <c r="A158" s="5"/>
      <c r="B158" s="5"/>
      <c r="C158" s="6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s="2" customFormat="1" x14ac:dyDescent="0.25">
      <c r="A159" s="5"/>
      <c r="B159" s="5"/>
      <c r="C159" s="6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s="2" customFormat="1" x14ac:dyDescent="0.25">
      <c r="A160" s="5"/>
      <c r="B160" s="5"/>
      <c r="C160" s="6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s="2" customFormat="1" x14ac:dyDescent="0.25">
      <c r="A161" s="5"/>
      <c r="B161" s="5"/>
      <c r="C161" s="6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s="31" customFormat="1" x14ac:dyDescent="0.25">
      <c r="A162" s="3"/>
      <c r="B162" s="3"/>
      <c r="C162" s="7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</row>
    <row r="163" spans="1:19" s="2" customFormat="1" x14ac:dyDescent="0.25">
      <c r="A163" s="5"/>
      <c r="B163" s="5"/>
      <c r="C163" s="6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s="2" customFormat="1" x14ac:dyDescent="0.25">
      <c r="A164" s="5"/>
      <c r="B164" s="5"/>
      <c r="C164" s="6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s="31" customFormat="1" x14ac:dyDescent="0.25">
      <c r="A165" s="3"/>
      <c r="B165" s="3"/>
      <c r="C165" s="7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</row>
    <row r="166" spans="1:19" s="2" customFormat="1" x14ac:dyDescent="0.25">
      <c r="A166" s="5"/>
      <c r="B166" s="5"/>
      <c r="C166" s="6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s="2" customFormat="1" x14ac:dyDescent="0.25">
      <c r="A167" s="5"/>
      <c r="B167" s="5"/>
      <c r="C167" s="6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s="2" customFormat="1" x14ac:dyDescent="0.25">
      <c r="A168" s="5"/>
      <c r="B168" s="5"/>
      <c r="C168" s="6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s="2" customFormat="1" x14ac:dyDescent="0.25">
      <c r="A169" s="5"/>
      <c r="B169" s="5"/>
      <c r="C169" s="6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s="2" customFormat="1" x14ac:dyDescent="0.25">
      <c r="A170" s="5"/>
      <c r="B170" s="5"/>
      <c r="C170" s="6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s="2" customFormat="1" x14ac:dyDescent="0.25">
      <c r="A171" s="5"/>
      <c r="B171" s="5"/>
      <c r="C171" s="6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s="2" customFormat="1" x14ac:dyDescent="0.25">
      <c r="A172" s="5"/>
      <c r="B172" s="5"/>
      <c r="C172" s="6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s="2" customFormat="1" x14ac:dyDescent="0.25">
      <c r="A173" s="5"/>
      <c r="B173" s="5"/>
      <c r="C173" s="6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s="2" customFormat="1" x14ac:dyDescent="0.25">
      <c r="A174" s="5"/>
      <c r="B174" s="5"/>
      <c r="C174" s="6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s="2" customFormat="1" x14ac:dyDescent="0.25">
      <c r="A175" s="5"/>
      <c r="B175" s="5"/>
      <c r="C175" s="6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s="2" customFormat="1" x14ac:dyDescent="0.25">
      <c r="A176" s="5"/>
      <c r="B176" s="5"/>
      <c r="C176" s="6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s="2" customFormat="1" x14ac:dyDescent="0.25">
      <c r="A177" s="5"/>
      <c r="B177" s="5"/>
      <c r="C177" s="6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s="2" customFormat="1" x14ac:dyDescent="0.25">
      <c r="A178" s="5"/>
      <c r="B178" s="5"/>
      <c r="C178" s="6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s="2" customFormat="1" x14ac:dyDescent="0.25">
      <c r="A179" s="5"/>
      <c r="B179" s="5"/>
      <c r="C179" s="6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s="2" customFormat="1" x14ac:dyDescent="0.25">
      <c r="A180" s="5"/>
      <c r="B180" s="5"/>
      <c r="C180" s="6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s="2" customFormat="1" x14ac:dyDescent="0.25">
      <c r="A181" s="5"/>
      <c r="B181" s="5"/>
      <c r="C181" s="6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s="2" customFormat="1" x14ac:dyDescent="0.25">
      <c r="A182" s="5"/>
      <c r="B182" s="5"/>
      <c r="C182" s="6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s="2" customFormat="1" x14ac:dyDescent="0.25">
      <c r="A183" s="5"/>
      <c r="B183" s="5"/>
      <c r="C183" s="6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s="2" customFormat="1" x14ac:dyDescent="0.25">
      <c r="A184" s="5"/>
      <c r="B184" s="5"/>
      <c r="C184" s="6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s="2" customFormat="1" x14ac:dyDescent="0.25">
      <c r="A185" s="5"/>
      <c r="B185" s="5"/>
      <c r="C185" s="6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s="2" customFormat="1" x14ac:dyDescent="0.25">
      <c r="A186" s="5"/>
      <c r="B186" s="5"/>
      <c r="C186" s="6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s="2" customFormat="1" x14ac:dyDescent="0.25">
      <c r="A187" s="5"/>
      <c r="B187" s="5"/>
      <c r="C187" s="6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s="31" customFormat="1" x14ac:dyDescent="0.25">
      <c r="A188" s="3"/>
      <c r="B188" s="3"/>
      <c r="C188" s="7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</row>
    <row r="189" spans="1:19" s="2" customFormat="1" x14ac:dyDescent="0.25">
      <c r="A189" s="5"/>
      <c r="B189" s="5"/>
      <c r="C189" s="6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s="2" customFormat="1" x14ac:dyDescent="0.25">
      <c r="A190" s="5"/>
      <c r="B190" s="5"/>
      <c r="C190" s="6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s="2" customFormat="1" x14ac:dyDescent="0.25">
      <c r="A191" s="5"/>
      <c r="B191" s="5"/>
      <c r="C191" s="6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s="2" customFormat="1" x14ac:dyDescent="0.25">
      <c r="A192" s="5"/>
      <c r="B192" s="5"/>
      <c r="C192" s="6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s="2" customFormat="1" x14ac:dyDescent="0.25">
      <c r="A193" s="5"/>
      <c r="B193" s="5"/>
      <c r="C193" s="6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s="2" customFormat="1" x14ac:dyDescent="0.25">
      <c r="A194" s="5"/>
      <c r="B194" s="5"/>
      <c r="C194" s="6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s="2" customFormat="1" x14ac:dyDescent="0.25">
      <c r="A195" s="5"/>
      <c r="B195" s="5"/>
      <c r="C195" s="6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s="2" customFormat="1" x14ac:dyDescent="0.25">
      <c r="A196" s="5"/>
      <c r="B196" s="5"/>
      <c r="C196" s="6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s="31" customFormat="1" x14ac:dyDescent="0.25">
      <c r="A197" s="3"/>
      <c r="B197" s="3"/>
      <c r="C197" s="7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</row>
    <row r="198" spans="1:19" s="2" customFormat="1" x14ac:dyDescent="0.25">
      <c r="A198" s="5"/>
      <c r="B198" s="5"/>
      <c r="C198" s="6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s="2" customFormat="1" x14ac:dyDescent="0.25">
      <c r="A199" s="5"/>
      <c r="B199" s="5"/>
      <c r="C199" s="6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s="2" customFormat="1" x14ac:dyDescent="0.25">
      <c r="A200" s="5"/>
      <c r="B200" s="5"/>
      <c r="C200" s="6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s="2" customFormat="1" x14ac:dyDescent="0.25">
      <c r="A201" s="5"/>
      <c r="B201" s="5"/>
      <c r="C201" s="6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s="2" customFormat="1" x14ac:dyDescent="0.25">
      <c r="A202" s="5"/>
      <c r="B202" s="5"/>
      <c r="C202" s="6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s="2" customFormat="1" x14ac:dyDescent="0.25">
      <c r="A203" s="5"/>
      <c r="B203" s="5"/>
      <c r="C203" s="6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s="2" customFormat="1" x14ac:dyDescent="0.25">
      <c r="A204" s="5"/>
      <c r="B204" s="5"/>
      <c r="C204" s="6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s="2" customFormat="1" x14ac:dyDescent="0.25">
      <c r="A205" s="5"/>
      <c r="B205" s="5"/>
      <c r="C205" s="6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s="2" customFormat="1" x14ac:dyDescent="0.25">
      <c r="A206" s="5"/>
      <c r="B206" s="5"/>
      <c r="C206" s="6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s="2" customFormat="1" x14ac:dyDescent="0.25">
      <c r="A207" s="5"/>
      <c r="B207" s="5"/>
      <c r="C207" s="6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s="2" customFormat="1" x14ac:dyDescent="0.25">
      <c r="A208" s="5"/>
      <c r="B208" s="5"/>
      <c r="C208" s="6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s="2" customFormat="1" x14ac:dyDescent="0.25">
      <c r="A209" s="5"/>
      <c r="B209" s="5"/>
      <c r="C209" s="6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s="2" customFormat="1" x14ac:dyDescent="0.25">
      <c r="A210" s="5"/>
      <c r="B210" s="5"/>
      <c r="C210" s="6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s="2" customFormat="1" x14ac:dyDescent="0.25">
      <c r="A211" s="5"/>
      <c r="B211" s="5"/>
      <c r="C211" s="6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s="2" customFormat="1" x14ac:dyDescent="0.25">
      <c r="A212" s="5"/>
      <c r="B212" s="5"/>
      <c r="C212" s="6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s="2" customFormat="1" x14ac:dyDescent="0.25">
      <c r="A213" s="5"/>
      <c r="B213" s="5"/>
      <c r="C213" s="6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s="2" customFormat="1" x14ac:dyDescent="0.25">
      <c r="A214" s="5"/>
      <c r="B214" s="5"/>
      <c r="C214" s="6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s="2" customFormat="1" x14ac:dyDescent="0.25">
      <c r="A215" s="5"/>
      <c r="B215" s="5"/>
      <c r="C215" s="6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s="2" customFormat="1" x14ac:dyDescent="0.25">
      <c r="A216" s="5"/>
      <c r="B216" s="5"/>
      <c r="C216" s="6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s="2" customFormat="1" x14ac:dyDescent="0.25">
      <c r="A217" s="5"/>
      <c r="B217" s="5"/>
      <c r="C217" s="6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s="2" customFormat="1" x14ac:dyDescent="0.25">
      <c r="A218" s="5"/>
      <c r="B218" s="5"/>
      <c r="C218" s="6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s="31" customFormat="1" x14ac:dyDescent="0.25">
      <c r="A219" s="3"/>
      <c r="B219" s="3"/>
      <c r="C219" s="7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</row>
    <row r="220" spans="1:19" s="2" customFormat="1" x14ac:dyDescent="0.25">
      <c r="A220" s="5"/>
      <c r="B220" s="5"/>
      <c r="C220" s="6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s="2" customFormat="1" x14ac:dyDescent="0.25">
      <c r="A221" s="5"/>
      <c r="B221" s="5"/>
      <c r="C221" s="6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s="2" customFormat="1" x14ac:dyDescent="0.25">
      <c r="A222" s="5"/>
      <c r="B222" s="5"/>
      <c r="C222" s="6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s="31" customFormat="1" x14ac:dyDescent="0.25">
      <c r="A223" s="3"/>
      <c r="B223" s="3"/>
      <c r="C223" s="7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</row>
    <row r="224" spans="1:19" s="2" customFormat="1" x14ac:dyDescent="0.25">
      <c r="A224" s="5"/>
      <c r="B224" s="5"/>
      <c r="C224" s="6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s="2" customFormat="1" x14ac:dyDescent="0.25">
      <c r="A225" s="5"/>
      <c r="B225" s="5"/>
      <c r="C225" s="6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s="2" customFormat="1" x14ac:dyDescent="0.25">
      <c r="A226" s="5"/>
      <c r="B226" s="5"/>
      <c r="C226" s="6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s="2" customFormat="1" x14ac:dyDescent="0.25">
      <c r="A227" s="5"/>
      <c r="B227" s="5"/>
      <c r="C227" s="6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s="2" customFormat="1" x14ac:dyDescent="0.25">
      <c r="A228" s="5"/>
      <c r="B228" s="5"/>
      <c r="C228" s="6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s="2" customFormat="1" x14ac:dyDescent="0.25">
      <c r="A229" s="5"/>
      <c r="B229" s="5"/>
      <c r="C229" s="6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s="2" customFormat="1" x14ac:dyDescent="0.25">
      <c r="A230" s="5"/>
      <c r="B230" s="5"/>
      <c r="C230" s="6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s="2" customFormat="1" x14ac:dyDescent="0.25">
      <c r="A231" s="5"/>
      <c r="B231" s="5"/>
      <c r="C231" s="6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s="2" customFormat="1" x14ac:dyDescent="0.25">
      <c r="A232" s="5"/>
      <c r="B232" s="5"/>
      <c r="C232" s="6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s="2" customFormat="1" x14ac:dyDescent="0.25">
      <c r="A233" s="5"/>
      <c r="B233" s="5"/>
      <c r="C233" s="6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s="2" customFormat="1" x14ac:dyDescent="0.25">
      <c r="A234" s="5"/>
      <c r="B234" s="5"/>
      <c r="C234" s="6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s="31" customFormat="1" x14ac:dyDescent="0.25">
      <c r="A235" s="3"/>
      <c r="B235" s="3"/>
      <c r="C235" s="7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</row>
    <row r="236" spans="1:19" s="2" customFormat="1" x14ac:dyDescent="0.25">
      <c r="A236" s="5"/>
      <c r="B236" s="5"/>
      <c r="C236" s="6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s="2" customFormat="1" x14ac:dyDescent="0.25">
      <c r="A237" s="5"/>
      <c r="B237" s="5"/>
      <c r="C237" s="6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s="2" customFormat="1" x14ac:dyDescent="0.25">
      <c r="A238" s="5"/>
      <c r="B238" s="5"/>
      <c r="C238" s="6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s="2" customFormat="1" x14ac:dyDescent="0.25">
      <c r="A239" s="5"/>
      <c r="B239" s="5"/>
      <c r="C239" s="6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s="2" customFormat="1" x14ac:dyDescent="0.25">
      <c r="A240" s="5"/>
      <c r="B240" s="5"/>
      <c r="C240" s="6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s="2" customFormat="1" x14ac:dyDescent="0.25">
      <c r="A241" s="5"/>
      <c r="B241" s="5"/>
      <c r="C241" s="6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s="2" customFormat="1" x14ac:dyDescent="0.25">
      <c r="A242" s="5"/>
      <c r="B242" s="5"/>
      <c r="C242" s="6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s="31" customFormat="1" x14ac:dyDescent="0.25">
      <c r="A243" s="3"/>
      <c r="B243" s="3"/>
      <c r="C243" s="7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</row>
    <row r="244" spans="1:19" s="2" customFormat="1" x14ac:dyDescent="0.25">
      <c r="A244" s="5"/>
      <c r="B244" s="5"/>
      <c r="C244" s="6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s="2" customFormat="1" x14ac:dyDescent="0.25">
      <c r="A245" s="5"/>
      <c r="B245" s="5"/>
      <c r="C245" s="6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s="2" customFormat="1" x14ac:dyDescent="0.25">
      <c r="A246" s="5"/>
      <c r="B246" s="5"/>
      <c r="C246" s="6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s="2" customFormat="1" x14ac:dyDescent="0.25">
      <c r="A247" s="5"/>
      <c r="B247" s="5"/>
      <c r="C247" s="6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s="2" customFormat="1" x14ac:dyDescent="0.25">
      <c r="A248" s="5"/>
      <c r="B248" s="5"/>
      <c r="C248" s="6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s="2" customFormat="1" x14ac:dyDescent="0.25">
      <c r="A249" s="5"/>
      <c r="B249" s="5"/>
      <c r="C249" s="6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s="2" customFormat="1" x14ac:dyDescent="0.25">
      <c r="A250" s="5"/>
      <c r="B250" s="5"/>
      <c r="C250" s="6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  <row r="251" spans="1:19" s="2" customFormat="1" x14ac:dyDescent="0.25">
      <c r="A251" s="5"/>
      <c r="B251" s="5"/>
      <c r="C251" s="6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</row>
    <row r="252" spans="1:19" s="2" customFormat="1" x14ac:dyDescent="0.25">
      <c r="A252" s="5"/>
      <c r="B252" s="5"/>
      <c r="C252" s="6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</row>
    <row r="253" spans="1:19" s="2" customFormat="1" x14ac:dyDescent="0.25">
      <c r="A253" s="5"/>
      <c r="B253" s="5"/>
      <c r="C253" s="6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</row>
    <row r="254" spans="1:19" s="2" customFormat="1" x14ac:dyDescent="0.25">
      <c r="A254" s="5"/>
      <c r="B254" s="5"/>
      <c r="C254" s="6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</row>
    <row r="255" spans="1:19" s="2" customFormat="1" x14ac:dyDescent="0.25">
      <c r="A255" s="5"/>
      <c r="B255" s="5"/>
      <c r="C255" s="6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</row>
    <row r="256" spans="1:19" s="31" customFormat="1" x14ac:dyDescent="0.25">
      <c r="A256" s="3"/>
      <c r="B256" s="3"/>
      <c r="C256" s="7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</row>
    <row r="257" spans="1:19" s="2" customFormat="1" x14ac:dyDescent="0.25">
      <c r="A257" s="5"/>
      <c r="B257" s="5"/>
      <c r="C257" s="6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</row>
    <row r="258" spans="1:19" s="2" customFormat="1" x14ac:dyDescent="0.25">
      <c r="A258" s="5"/>
      <c r="B258" s="5"/>
      <c r="C258" s="6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</row>
    <row r="259" spans="1:19" s="2" customFormat="1" x14ac:dyDescent="0.25">
      <c r="A259" s="5"/>
      <c r="B259" s="5"/>
      <c r="C259" s="6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</row>
    <row r="260" spans="1:19" s="2" customFormat="1" x14ac:dyDescent="0.25">
      <c r="A260" s="5"/>
      <c r="B260" s="5"/>
      <c r="C260" s="6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</row>
    <row r="261" spans="1:19" s="2" customFormat="1" x14ac:dyDescent="0.25">
      <c r="A261" s="5"/>
      <c r="B261" s="5"/>
      <c r="C261" s="6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 spans="1:19" s="2" customFormat="1" x14ac:dyDescent="0.25">
      <c r="A262" s="5"/>
      <c r="B262" s="5"/>
      <c r="C262" s="6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</row>
    <row r="263" spans="1:19" s="2" customFormat="1" x14ac:dyDescent="0.25">
      <c r="A263" s="5"/>
      <c r="B263" s="5"/>
      <c r="C263" s="6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</row>
    <row r="264" spans="1:19" s="31" customFormat="1" x14ac:dyDescent="0.25">
      <c r="A264" s="3"/>
      <c r="B264" s="3"/>
      <c r="C264" s="7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</row>
    <row r="265" spans="1:19" s="2" customFormat="1" x14ac:dyDescent="0.25">
      <c r="A265" s="5"/>
      <c r="B265" s="5"/>
      <c r="C265" s="6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</row>
    <row r="266" spans="1:19" s="2" customFormat="1" x14ac:dyDescent="0.25">
      <c r="A266" s="5"/>
      <c r="B266" s="5"/>
      <c r="C266" s="6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</row>
    <row r="267" spans="1:19" s="2" customFormat="1" x14ac:dyDescent="0.25">
      <c r="A267" s="5"/>
      <c r="B267" s="5"/>
      <c r="C267" s="6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</row>
    <row r="268" spans="1:19" s="2" customFormat="1" x14ac:dyDescent="0.25">
      <c r="A268" s="5"/>
      <c r="B268" s="5"/>
      <c r="C268" s="6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 spans="1:19" s="2" customFormat="1" x14ac:dyDescent="0.25">
      <c r="A269" s="5"/>
      <c r="B269" s="5"/>
      <c r="C269" s="6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 spans="1:19" s="2" customFormat="1" x14ac:dyDescent="0.25">
      <c r="A270" s="5"/>
      <c r="B270" s="5"/>
      <c r="C270" s="6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 spans="1:19" s="2" customFormat="1" x14ac:dyDescent="0.25">
      <c r="A271" s="5"/>
      <c r="B271" s="5"/>
      <c r="C271" s="6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 spans="1:19" s="31" customFormat="1" x14ac:dyDescent="0.25">
      <c r="A272" s="3"/>
      <c r="B272" s="3"/>
      <c r="C272" s="7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</row>
    <row r="273" spans="1:19" s="2" customFormat="1" x14ac:dyDescent="0.25">
      <c r="A273" s="5"/>
      <c r="B273" s="5"/>
      <c r="C273" s="6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 spans="1:19" s="2" customFormat="1" x14ac:dyDescent="0.25">
      <c r="A274" s="5"/>
      <c r="B274" s="5"/>
      <c r="C274" s="6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</row>
    <row r="275" spans="1:19" s="2" customFormat="1" x14ac:dyDescent="0.25">
      <c r="A275" s="5"/>
      <c r="B275" s="5"/>
      <c r="C275" s="6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</row>
    <row r="276" spans="1:19" s="2" customFormat="1" x14ac:dyDescent="0.25">
      <c r="A276" s="5"/>
      <c r="B276" s="5"/>
      <c r="C276" s="6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</row>
    <row r="277" spans="1:19" s="2" customFormat="1" x14ac:dyDescent="0.25">
      <c r="A277" s="5"/>
      <c r="B277" s="5"/>
      <c r="C277" s="6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</row>
    <row r="278" spans="1:19" s="2" customFormat="1" x14ac:dyDescent="0.25">
      <c r="A278" s="5"/>
      <c r="B278" s="5"/>
      <c r="C278" s="6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</row>
    <row r="279" spans="1:19" s="2" customFormat="1" x14ac:dyDescent="0.25">
      <c r="A279" s="5"/>
      <c r="B279" s="5"/>
      <c r="C279" s="6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 spans="1:19" s="2" customFormat="1" x14ac:dyDescent="0.25">
      <c r="A280" s="5"/>
      <c r="B280" s="5"/>
      <c r="C280" s="6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</row>
    <row r="281" spans="1:19" s="2" customFormat="1" x14ac:dyDescent="0.25">
      <c r="A281" s="5"/>
      <c r="B281" s="5"/>
      <c r="C281" s="6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</row>
    <row r="282" spans="1:19" s="2" customFormat="1" x14ac:dyDescent="0.25">
      <c r="A282" s="5"/>
      <c r="B282" s="5"/>
      <c r="C282" s="6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</row>
    <row r="283" spans="1:19" s="2" customFormat="1" x14ac:dyDescent="0.25">
      <c r="A283" s="5"/>
      <c r="B283" s="5"/>
      <c r="C283" s="6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</row>
    <row r="284" spans="1:19" s="2" customFormat="1" x14ac:dyDescent="0.25">
      <c r="A284" s="5"/>
      <c r="B284" s="5"/>
      <c r="C284" s="6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</row>
    <row r="285" spans="1:19" s="2" customFormat="1" x14ac:dyDescent="0.25">
      <c r="A285" s="5"/>
      <c r="B285" s="5"/>
      <c r="C285" s="6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 spans="1:19" s="2" customFormat="1" x14ac:dyDescent="0.25">
      <c r="A286" s="5"/>
      <c r="B286" s="5"/>
      <c r="C286" s="6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</row>
    <row r="287" spans="1:19" s="2" customFormat="1" x14ac:dyDescent="0.25">
      <c r="A287" s="5"/>
      <c r="B287" s="5"/>
      <c r="C287" s="6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</row>
    <row r="288" spans="1:19" s="2" customFormat="1" x14ac:dyDescent="0.25">
      <c r="A288" s="5"/>
      <c r="B288" s="5"/>
      <c r="C288" s="6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</row>
    <row r="289" spans="1:19" s="2" customFormat="1" x14ac:dyDescent="0.25">
      <c r="A289" s="5"/>
      <c r="B289" s="5"/>
      <c r="C289" s="6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</row>
    <row r="290" spans="1:19" s="2" customFormat="1" x14ac:dyDescent="0.25">
      <c r="A290" s="5"/>
      <c r="B290" s="5"/>
      <c r="C290" s="6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</row>
    <row r="291" spans="1:19" s="2" customFormat="1" x14ac:dyDescent="0.25">
      <c r="A291" s="5"/>
      <c r="B291" s="5"/>
      <c r="C291" s="6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</row>
    <row r="292" spans="1:19" s="2" customFormat="1" x14ac:dyDescent="0.25">
      <c r="A292" s="5"/>
      <c r="B292" s="5"/>
      <c r="C292" s="6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</row>
    <row r="293" spans="1:19" s="2" customFormat="1" x14ac:dyDescent="0.25">
      <c r="A293" s="5"/>
      <c r="B293" s="5"/>
      <c r="C293" s="6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</row>
    <row r="294" spans="1:19" s="2" customFormat="1" x14ac:dyDescent="0.25">
      <c r="A294" s="5"/>
      <c r="B294" s="5"/>
      <c r="C294" s="6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</row>
    <row r="295" spans="1:19" s="2" customFormat="1" x14ac:dyDescent="0.25">
      <c r="A295" s="5"/>
      <c r="B295" s="5"/>
      <c r="C295" s="6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</row>
    <row r="296" spans="1:19" s="2" customFormat="1" x14ac:dyDescent="0.25">
      <c r="A296" s="5"/>
      <c r="B296" s="5"/>
      <c r="C296" s="6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</row>
    <row r="297" spans="1:19" s="2" customFormat="1" x14ac:dyDescent="0.25">
      <c r="A297" s="5"/>
      <c r="B297" s="5"/>
      <c r="C297" s="6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</row>
    <row r="298" spans="1:19" s="2" customFormat="1" x14ac:dyDescent="0.25">
      <c r="A298" s="5"/>
      <c r="B298" s="5"/>
      <c r="C298" s="6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</row>
    <row r="299" spans="1:19" s="2" customFormat="1" x14ac:dyDescent="0.25">
      <c r="A299" s="5"/>
      <c r="B299" s="5"/>
      <c r="C299" s="6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</row>
    <row r="300" spans="1:19" s="2" customFormat="1" x14ac:dyDescent="0.25">
      <c r="A300" s="5"/>
      <c r="B300" s="5"/>
      <c r="C300" s="6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</row>
    <row r="301" spans="1:19" s="2" customFormat="1" x14ac:dyDescent="0.25">
      <c r="A301" s="5"/>
      <c r="B301" s="5"/>
      <c r="C301" s="6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</row>
    <row r="302" spans="1:19" s="2" customFormat="1" x14ac:dyDescent="0.25">
      <c r="A302" s="5"/>
      <c r="B302" s="5"/>
      <c r="C302" s="6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</row>
    <row r="303" spans="1:19" s="2" customFormat="1" x14ac:dyDescent="0.25">
      <c r="A303" s="5"/>
      <c r="B303" s="5"/>
      <c r="C303" s="6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</row>
    <row r="304" spans="1:19" s="2" customFormat="1" x14ac:dyDescent="0.25">
      <c r="A304" s="5"/>
      <c r="B304" s="5"/>
      <c r="C304" s="6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</row>
    <row r="305" spans="1:19" s="2" customFormat="1" x14ac:dyDescent="0.25">
      <c r="A305" s="5"/>
      <c r="B305" s="5"/>
      <c r="C305" s="6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</row>
    <row r="306" spans="1:19" s="2" customFormat="1" x14ac:dyDescent="0.25">
      <c r="A306" s="5"/>
      <c r="B306" s="5"/>
      <c r="C306" s="6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</row>
    <row r="307" spans="1:19" s="2" customFormat="1" x14ac:dyDescent="0.25">
      <c r="A307" s="5"/>
      <c r="B307" s="5"/>
      <c r="C307" s="6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</row>
    <row r="308" spans="1:19" s="2" customFormat="1" x14ac:dyDescent="0.25">
      <c r="A308" s="5"/>
      <c r="B308" s="5"/>
      <c r="C308" s="6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</row>
    <row r="309" spans="1:19" s="31" customFormat="1" x14ac:dyDescent="0.25">
      <c r="A309" s="3"/>
      <c r="B309" s="3"/>
      <c r="C309" s="7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</row>
    <row r="310" spans="1:19" s="2" customFormat="1" x14ac:dyDescent="0.25">
      <c r="A310" s="5"/>
      <c r="B310" s="5"/>
      <c r="C310" s="6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</row>
    <row r="311" spans="1:19" s="2" customFormat="1" x14ac:dyDescent="0.25">
      <c r="A311" s="5"/>
      <c r="B311" s="5"/>
      <c r="C311" s="6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</row>
    <row r="312" spans="1:19" s="31" customFormat="1" x14ac:dyDescent="0.25">
      <c r="A312" s="3"/>
      <c r="B312" s="3"/>
      <c r="C312" s="7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</row>
    <row r="313" spans="1:19" s="2" customFormat="1" x14ac:dyDescent="0.25">
      <c r="A313" s="5"/>
      <c r="B313" s="5"/>
      <c r="C313" s="6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</row>
    <row r="314" spans="1:19" s="2" customFormat="1" x14ac:dyDescent="0.25">
      <c r="A314" s="5"/>
      <c r="B314" s="5"/>
      <c r="C314" s="6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</row>
    <row r="315" spans="1:19" s="2" customFormat="1" x14ac:dyDescent="0.25">
      <c r="A315" s="5"/>
      <c r="B315" s="5"/>
      <c r="C315" s="6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</row>
    <row r="316" spans="1:19" s="31" customFormat="1" x14ac:dyDescent="0.25">
      <c r="A316" s="3"/>
      <c r="B316" s="3"/>
      <c r="C316" s="7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</row>
    <row r="317" spans="1:19" s="2" customFormat="1" x14ac:dyDescent="0.25">
      <c r="A317" s="5"/>
      <c r="B317" s="5"/>
      <c r="C317" s="6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</row>
    <row r="318" spans="1:19" s="2" customFormat="1" x14ac:dyDescent="0.25">
      <c r="A318" s="5"/>
      <c r="B318" s="5"/>
      <c r="C318" s="6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</row>
    <row r="319" spans="1:19" s="2" customFormat="1" x14ac:dyDescent="0.25">
      <c r="A319" s="5"/>
      <c r="B319" s="5"/>
      <c r="C319" s="6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</row>
    <row r="320" spans="1:19" s="2" customFormat="1" x14ac:dyDescent="0.25">
      <c r="A320" s="5"/>
      <c r="B320" s="5"/>
      <c r="C320" s="6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</row>
    <row r="321" spans="1:19" s="2" customFormat="1" x14ac:dyDescent="0.25">
      <c r="A321" s="5"/>
      <c r="B321" s="5"/>
      <c r="C321" s="6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</row>
    <row r="322" spans="1:19" s="2" customFormat="1" x14ac:dyDescent="0.25">
      <c r="A322" s="5"/>
      <c r="B322" s="5"/>
      <c r="C322" s="6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</row>
    <row r="323" spans="1:19" s="2" customFormat="1" x14ac:dyDescent="0.25">
      <c r="A323" s="5"/>
      <c r="B323" s="5"/>
      <c r="C323" s="6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</row>
    <row r="324" spans="1:19" s="2" customFormat="1" x14ac:dyDescent="0.25">
      <c r="A324" s="5"/>
      <c r="B324" s="5"/>
      <c r="C324" s="6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</row>
    <row r="325" spans="1:19" s="2" customFormat="1" x14ac:dyDescent="0.25">
      <c r="A325" s="5"/>
      <c r="B325" s="5"/>
      <c r="C325" s="6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</row>
    <row r="326" spans="1:19" s="31" customFormat="1" x14ac:dyDescent="0.25">
      <c r="A326" s="3"/>
      <c r="B326" s="3"/>
      <c r="C326" s="7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</row>
    <row r="327" spans="1:19" s="2" customFormat="1" x14ac:dyDescent="0.25">
      <c r="A327" s="5"/>
      <c r="B327" s="5"/>
      <c r="C327" s="6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</row>
    <row r="328" spans="1:19" s="2" customFormat="1" x14ac:dyDescent="0.25">
      <c r="A328" s="5"/>
      <c r="B328" s="5"/>
      <c r="C328" s="6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</row>
    <row r="329" spans="1:19" s="2" customFormat="1" x14ac:dyDescent="0.25">
      <c r="A329" s="5"/>
      <c r="B329" s="5"/>
      <c r="C329" s="6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</row>
    <row r="330" spans="1:19" s="2" customFormat="1" x14ac:dyDescent="0.25">
      <c r="A330" s="5"/>
      <c r="B330" s="5"/>
      <c r="C330" s="6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</row>
    <row r="331" spans="1:19" s="2" customFormat="1" x14ac:dyDescent="0.25">
      <c r="A331" s="5"/>
      <c r="B331" s="5"/>
      <c r="C331" s="6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</row>
    <row r="332" spans="1:19" s="2" customFormat="1" x14ac:dyDescent="0.25">
      <c r="A332" s="5"/>
      <c r="B332" s="5"/>
      <c r="C332" s="6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</row>
    <row r="333" spans="1:19" s="2" customFormat="1" x14ac:dyDescent="0.25">
      <c r="A333" s="5"/>
      <c r="B333" s="5"/>
      <c r="C333" s="6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</row>
    <row r="334" spans="1:19" s="2" customFormat="1" x14ac:dyDescent="0.25">
      <c r="A334" s="5"/>
      <c r="B334" s="5"/>
      <c r="C334" s="6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</row>
    <row r="335" spans="1:19" s="2" customFormat="1" x14ac:dyDescent="0.25">
      <c r="A335" s="5"/>
      <c r="B335" s="5"/>
      <c r="C335" s="6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</row>
    <row r="336" spans="1:19" s="2" customFormat="1" x14ac:dyDescent="0.25">
      <c r="A336" s="5"/>
      <c r="B336" s="5"/>
      <c r="C336" s="6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</row>
    <row r="337" spans="1:19" s="2" customFormat="1" x14ac:dyDescent="0.25">
      <c r="A337" s="5"/>
      <c r="B337" s="5"/>
      <c r="C337" s="6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</row>
    <row r="338" spans="1:19" s="2" customFormat="1" x14ac:dyDescent="0.25">
      <c r="A338" s="5"/>
      <c r="B338" s="5"/>
      <c r="C338" s="6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</row>
    <row r="339" spans="1:19" s="2" customFormat="1" x14ac:dyDescent="0.25">
      <c r="A339" s="5"/>
      <c r="B339" s="5"/>
      <c r="C339" s="6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</row>
    <row r="340" spans="1:19" s="31" customFormat="1" x14ac:dyDescent="0.25">
      <c r="A340" s="3"/>
      <c r="B340" s="3"/>
      <c r="C340" s="7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</row>
    <row r="341" spans="1:19" s="2" customFormat="1" x14ac:dyDescent="0.25">
      <c r="A341" s="5"/>
      <c r="B341" s="5"/>
      <c r="C341" s="6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</row>
    <row r="342" spans="1:19" s="2" customFormat="1" x14ac:dyDescent="0.25">
      <c r="A342" s="5"/>
      <c r="B342" s="5"/>
      <c r="C342" s="6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</row>
    <row r="343" spans="1:19" s="2" customFormat="1" x14ac:dyDescent="0.25">
      <c r="A343" s="5"/>
      <c r="B343" s="5"/>
      <c r="C343" s="6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</row>
    <row r="344" spans="1:19" s="2" customFormat="1" x14ac:dyDescent="0.25">
      <c r="A344" s="5"/>
      <c r="B344" s="5"/>
      <c r="C344" s="6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</row>
    <row r="345" spans="1:19" s="2" customFormat="1" x14ac:dyDescent="0.25">
      <c r="A345" s="5"/>
      <c r="B345" s="5"/>
      <c r="C345" s="6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</row>
    <row r="346" spans="1:19" s="2" customFormat="1" x14ac:dyDescent="0.25">
      <c r="A346" s="5"/>
      <c r="B346" s="5"/>
      <c r="C346" s="6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</row>
    <row r="347" spans="1:19" s="2" customFormat="1" x14ac:dyDescent="0.25">
      <c r="A347" s="5"/>
      <c r="B347" s="5"/>
      <c r="C347" s="6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</row>
    <row r="348" spans="1:19" s="2" customFormat="1" x14ac:dyDescent="0.25">
      <c r="A348" s="5"/>
      <c r="B348" s="5"/>
      <c r="C348" s="6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</row>
    <row r="349" spans="1:19" s="2" customFormat="1" x14ac:dyDescent="0.25">
      <c r="A349" s="5"/>
      <c r="B349" s="5"/>
      <c r="C349" s="6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</row>
    <row r="350" spans="1:19" s="2" customFormat="1" x14ac:dyDescent="0.25">
      <c r="A350" s="5"/>
      <c r="B350" s="5"/>
      <c r="C350" s="6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</row>
    <row r="351" spans="1:19" s="2" customFormat="1" x14ac:dyDescent="0.25">
      <c r="A351" s="5"/>
      <c r="B351" s="5"/>
      <c r="C351" s="6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</row>
    <row r="352" spans="1:19" s="2" customFormat="1" x14ac:dyDescent="0.25">
      <c r="A352" s="5"/>
      <c r="B352" s="5"/>
      <c r="C352" s="6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</row>
    <row r="353" spans="1:19" s="2" customFormat="1" x14ac:dyDescent="0.25">
      <c r="A353" s="5"/>
      <c r="B353" s="5"/>
      <c r="C353" s="6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</row>
    <row r="354" spans="1:19" s="2" customFormat="1" x14ac:dyDescent="0.25">
      <c r="A354" s="5"/>
      <c r="B354" s="5"/>
      <c r="C354" s="6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</row>
    <row r="355" spans="1:19" s="2" customFormat="1" x14ac:dyDescent="0.25">
      <c r="A355" s="5"/>
      <c r="B355" s="5"/>
      <c r="C355" s="6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</row>
    <row r="356" spans="1:19" s="31" customFormat="1" x14ac:dyDescent="0.25">
      <c r="A356" s="3"/>
      <c r="B356" s="3"/>
      <c r="C356" s="7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</row>
    <row r="357" spans="1:19" s="2" customFormat="1" x14ac:dyDescent="0.25">
      <c r="A357" s="5"/>
      <c r="B357" s="5"/>
      <c r="C357" s="6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</row>
    <row r="358" spans="1:19" s="2" customFormat="1" x14ac:dyDescent="0.25">
      <c r="A358" s="5"/>
      <c r="B358" s="5"/>
      <c r="C358" s="6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</row>
    <row r="359" spans="1:19" s="2" customFormat="1" x14ac:dyDescent="0.25">
      <c r="A359" s="5"/>
      <c r="B359" s="5"/>
      <c r="C359" s="6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</row>
    <row r="360" spans="1:19" s="2" customFormat="1" x14ac:dyDescent="0.25">
      <c r="A360" s="5"/>
      <c r="B360" s="5"/>
      <c r="C360" s="6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</row>
    <row r="361" spans="1:19" s="2" customFormat="1" x14ac:dyDescent="0.25">
      <c r="A361" s="5"/>
      <c r="B361" s="5"/>
      <c r="C361" s="6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</row>
    <row r="362" spans="1:19" s="2" customFormat="1" x14ac:dyDescent="0.25">
      <c r="A362" s="5"/>
      <c r="B362" s="5"/>
      <c r="C362" s="6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</row>
    <row r="363" spans="1:19" s="2" customFormat="1" x14ac:dyDescent="0.25">
      <c r="A363" s="5"/>
      <c r="B363" s="5"/>
      <c r="C363" s="6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</row>
    <row r="364" spans="1:19" s="2" customFormat="1" x14ac:dyDescent="0.25">
      <c r="A364" s="5"/>
      <c r="B364" s="5"/>
      <c r="C364" s="6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</row>
    <row r="365" spans="1:19" s="2" customFormat="1" x14ac:dyDescent="0.25">
      <c r="A365" s="5"/>
      <c r="B365" s="5"/>
      <c r="C365" s="6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</row>
    <row r="366" spans="1:19" s="2" customFormat="1" x14ac:dyDescent="0.25">
      <c r="A366" s="5"/>
      <c r="B366" s="5"/>
      <c r="C366" s="6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</row>
    <row r="367" spans="1:19" s="2" customFormat="1" x14ac:dyDescent="0.25">
      <c r="A367" s="5"/>
      <c r="B367" s="5"/>
      <c r="C367" s="6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</row>
    <row r="368" spans="1:19" s="2" customFormat="1" x14ac:dyDescent="0.25">
      <c r="A368" s="5"/>
      <c r="B368" s="5"/>
      <c r="C368" s="6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</row>
    <row r="369" spans="1:19" s="2" customFormat="1" x14ac:dyDescent="0.25">
      <c r="A369" s="5"/>
      <c r="B369" s="5"/>
      <c r="C369" s="6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</row>
    <row r="370" spans="1:19" s="31" customFormat="1" x14ac:dyDescent="0.25">
      <c r="A370" s="3"/>
      <c r="B370" s="3"/>
      <c r="C370" s="7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</row>
    <row r="371" spans="1:19" s="2" customFormat="1" x14ac:dyDescent="0.25">
      <c r="A371" s="5"/>
      <c r="B371" s="5"/>
      <c r="C371" s="6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</row>
    <row r="372" spans="1:19" s="2" customFormat="1" x14ac:dyDescent="0.25">
      <c r="A372" s="5"/>
      <c r="B372" s="5"/>
      <c r="C372" s="6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</row>
    <row r="373" spans="1:19" s="2" customFormat="1" x14ac:dyDescent="0.25">
      <c r="A373" s="5"/>
      <c r="B373" s="5"/>
      <c r="C373" s="6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</row>
    <row r="374" spans="1:19" s="2" customFormat="1" x14ac:dyDescent="0.25">
      <c r="A374" s="5"/>
      <c r="B374" s="5"/>
      <c r="C374" s="6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</row>
    <row r="375" spans="1:19" s="2" customFormat="1" x14ac:dyDescent="0.25">
      <c r="A375" s="5"/>
      <c r="B375" s="5"/>
      <c r="C375" s="6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</row>
    <row r="376" spans="1:19" s="2" customFormat="1" x14ac:dyDescent="0.25">
      <c r="A376" s="5"/>
      <c r="B376" s="5"/>
      <c r="C376" s="6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</row>
    <row r="377" spans="1:19" s="2" customFormat="1" x14ac:dyDescent="0.25">
      <c r="A377" s="5"/>
      <c r="B377" s="5"/>
      <c r="C377" s="6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</row>
    <row r="378" spans="1:19" s="2" customFormat="1" x14ac:dyDescent="0.25">
      <c r="A378" s="5"/>
      <c r="B378" s="5"/>
      <c r="C378" s="6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</row>
    <row r="379" spans="1:19" s="2" customFormat="1" x14ac:dyDescent="0.25">
      <c r="A379" s="5"/>
      <c r="B379" s="5"/>
      <c r="C379" s="6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</row>
    <row r="380" spans="1:19" s="2" customFormat="1" x14ac:dyDescent="0.25">
      <c r="A380" s="5"/>
      <c r="B380" s="5"/>
      <c r="C380" s="6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</row>
    <row r="381" spans="1:19" s="2" customFormat="1" x14ac:dyDescent="0.25">
      <c r="A381" s="5"/>
      <c r="B381" s="5"/>
      <c r="C381" s="6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</row>
    <row r="382" spans="1:19" s="2" customFormat="1" x14ac:dyDescent="0.25">
      <c r="A382" s="5"/>
      <c r="B382" s="5"/>
      <c r="C382" s="6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</row>
    <row r="383" spans="1:19" s="2" customFormat="1" x14ac:dyDescent="0.25">
      <c r="A383" s="5"/>
      <c r="B383" s="5"/>
      <c r="C383" s="6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</row>
    <row r="384" spans="1:19" s="2" customFormat="1" x14ac:dyDescent="0.25">
      <c r="A384" s="5"/>
      <c r="B384" s="5"/>
      <c r="C384" s="6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</row>
    <row r="385" spans="1:19" s="2" customFormat="1" x14ac:dyDescent="0.25">
      <c r="A385" s="5"/>
      <c r="B385" s="5"/>
      <c r="C385" s="6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</row>
    <row r="386" spans="1:19" s="2" customFormat="1" x14ac:dyDescent="0.25">
      <c r="A386" s="5"/>
      <c r="B386" s="5"/>
      <c r="C386" s="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</row>
    <row r="387" spans="1:19" s="2" customFormat="1" x14ac:dyDescent="0.25">
      <c r="A387" s="5"/>
      <c r="B387" s="5"/>
      <c r="C387" s="6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</row>
    <row r="388" spans="1:19" s="2" customFormat="1" x14ac:dyDescent="0.25">
      <c r="A388" s="5"/>
      <c r="B388" s="5"/>
      <c r="C388" s="6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</row>
    <row r="389" spans="1:19" s="2" customFormat="1" x14ac:dyDescent="0.25">
      <c r="A389" s="5"/>
      <c r="B389" s="5"/>
      <c r="C389" s="6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</row>
    <row r="390" spans="1:19" s="2" customFormat="1" x14ac:dyDescent="0.25">
      <c r="A390" s="5"/>
      <c r="B390" s="5"/>
      <c r="C390" s="6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</row>
    <row r="391" spans="1:19" s="2" customFormat="1" x14ac:dyDescent="0.25">
      <c r="A391" s="5"/>
      <c r="B391" s="5"/>
      <c r="C391" s="6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</row>
    <row r="392" spans="1:19" s="2" customFormat="1" x14ac:dyDescent="0.25">
      <c r="A392" s="5"/>
      <c r="B392" s="5"/>
      <c r="C392" s="6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</row>
    <row r="393" spans="1:19" s="2" customFormat="1" x14ac:dyDescent="0.25">
      <c r="A393" s="5"/>
      <c r="B393" s="5"/>
      <c r="C393" s="6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</row>
    <row r="394" spans="1:19" s="2" customFormat="1" x14ac:dyDescent="0.25">
      <c r="A394" s="5"/>
      <c r="B394" s="5"/>
      <c r="C394" s="6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</row>
    <row r="395" spans="1:19" s="2" customFormat="1" x14ac:dyDescent="0.25">
      <c r="A395" s="5"/>
      <c r="B395" s="5"/>
      <c r="C395" s="6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</row>
    <row r="396" spans="1:19" s="2" customFormat="1" x14ac:dyDescent="0.25">
      <c r="A396" s="5"/>
      <c r="B396" s="5"/>
      <c r="C396" s="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</row>
    <row r="397" spans="1:19" s="2" customFormat="1" x14ac:dyDescent="0.25">
      <c r="A397" s="5"/>
      <c r="B397" s="5"/>
      <c r="C397" s="6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</row>
    <row r="398" spans="1:19" s="2" customFormat="1" x14ac:dyDescent="0.25">
      <c r="A398" s="5"/>
      <c r="B398" s="5"/>
      <c r="C398" s="6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</row>
    <row r="399" spans="1:19" s="2" customFormat="1" x14ac:dyDescent="0.25">
      <c r="A399" s="5"/>
      <c r="B399" s="5"/>
      <c r="C399" s="6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</row>
    <row r="400" spans="1:19" s="2" customFormat="1" x14ac:dyDescent="0.25">
      <c r="A400" s="5"/>
      <c r="B400" s="5"/>
      <c r="C400" s="6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</row>
    <row r="401" spans="1:19" s="2" customFormat="1" x14ac:dyDescent="0.25">
      <c r="A401" s="5"/>
      <c r="B401" s="5"/>
      <c r="C401" s="6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</row>
    <row r="402" spans="1:19" s="2" customFormat="1" x14ac:dyDescent="0.25">
      <c r="A402" s="5"/>
      <c r="B402" s="5"/>
      <c r="C402" s="6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</row>
    <row r="403" spans="1:19" s="2" customFormat="1" x14ac:dyDescent="0.25">
      <c r="A403" s="5"/>
      <c r="B403" s="5"/>
      <c r="C403" s="6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</row>
    <row r="404" spans="1:19" s="2" customFormat="1" x14ac:dyDescent="0.25">
      <c r="A404" s="5"/>
      <c r="B404" s="5"/>
      <c r="C404" s="6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</row>
    <row r="405" spans="1:19" s="2" customFormat="1" x14ac:dyDescent="0.25">
      <c r="A405" s="5"/>
      <c r="B405" s="5"/>
      <c r="C405" s="6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</row>
    <row r="406" spans="1:19" s="2" customFormat="1" x14ac:dyDescent="0.25">
      <c r="A406" s="5"/>
      <c r="B406" s="5"/>
      <c r="C406" s="6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</row>
    <row r="407" spans="1:19" s="2" customFormat="1" x14ac:dyDescent="0.25">
      <c r="A407" s="5"/>
      <c r="B407" s="5"/>
      <c r="C407" s="6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</row>
    <row r="408" spans="1:19" s="2" customFormat="1" x14ac:dyDescent="0.25">
      <c r="A408" s="5"/>
      <c r="B408" s="5"/>
      <c r="C408" s="6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</row>
    <row r="409" spans="1:19" s="2" customFormat="1" x14ac:dyDescent="0.25">
      <c r="A409" s="5"/>
      <c r="B409" s="5"/>
      <c r="C409" s="6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</row>
    <row r="410" spans="1:19" s="2" customFormat="1" x14ac:dyDescent="0.25">
      <c r="A410" s="5"/>
      <c r="B410" s="5"/>
      <c r="C410" s="6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</row>
    <row r="411" spans="1:19" s="2" customFormat="1" x14ac:dyDescent="0.25">
      <c r="A411" s="5"/>
      <c r="B411" s="5"/>
      <c r="C411" s="6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</row>
    <row r="412" spans="1:19" s="2" customFormat="1" x14ac:dyDescent="0.25">
      <c r="A412" s="5"/>
      <c r="B412" s="5"/>
      <c r="C412" s="6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</row>
    <row r="413" spans="1:19" s="2" customFormat="1" x14ac:dyDescent="0.25">
      <c r="A413" s="5"/>
      <c r="B413" s="5"/>
      <c r="C413" s="6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</row>
    <row r="414" spans="1:19" s="2" customFormat="1" x14ac:dyDescent="0.25">
      <c r="A414" s="5"/>
      <c r="B414" s="5"/>
      <c r="C414" s="6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</row>
    <row r="415" spans="1:19" s="31" customFormat="1" x14ac:dyDescent="0.25">
      <c r="A415" s="3"/>
      <c r="B415" s="3"/>
      <c r="C415" s="7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</row>
    <row r="416" spans="1:19" s="2" customFormat="1" x14ac:dyDescent="0.25">
      <c r="A416" s="5"/>
      <c r="B416" s="5"/>
      <c r="C416" s="6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</row>
    <row r="417" spans="1:19" s="2" customFormat="1" x14ac:dyDescent="0.25">
      <c r="A417" s="5"/>
      <c r="B417" s="5"/>
      <c r="C417" s="6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</row>
    <row r="418" spans="1:19" s="2" customFormat="1" x14ac:dyDescent="0.25">
      <c r="A418" s="5"/>
      <c r="B418" s="5"/>
      <c r="C418" s="6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</row>
    <row r="419" spans="1:19" s="2" customFormat="1" x14ac:dyDescent="0.25">
      <c r="A419" s="5"/>
      <c r="B419" s="5"/>
      <c r="C419" s="6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</row>
    <row r="420" spans="1:19" s="2" customFormat="1" x14ac:dyDescent="0.25">
      <c r="A420" s="5"/>
      <c r="B420" s="5"/>
      <c r="C420" s="6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</row>
    <row r="421" spans="1:19" s="2" customFormat="1" x14ac:dyDescent="0.25">
      <c r="A421" s="5"/>
      <c r="B421" s="5"/>
      <c r="C421" s="6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</row>
    <row r="422" spans="1:19" s="2" customFormat="1" x14ac:dyDescent="0.25">
      <c r="A422" s="5"/>
      <c r="B422" s="5"/>
      <c r="C422" s="6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</row>
    <row r="423" spans="1:19" s="2" customFormat="1" x14ac:dyDescent="0.25">
      <c r="A423" s="5"/>
      <c r="B423" s="5"/>
      <c r="C423" s="6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</row>
    <row r="424" spans="1:19" s="2" customFormat="1" x14ac:dyDescent="0.25">
      <c r="A424" s="5"/>
      <c r="B424" s="5"/>
      <c r="C424" s="6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</row>
    <row r="425" spans="1:19" s="2" customFormat="1" x14ac:dyDescent="0.25">
      <c r="A425" s="5"/>
      <c r="B425" s="5"/>
      <c r="C425" s="6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</row>
    <row r="426" spans="1:19" s="2" customFormat="1" x14ac:dyDescent="0.25">
      <c r="A426" s="5"/>
      <c r="B426" s="5"/>
      <c r="C426" s="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</row>
    <row r="427" spans="1:19" s="2" customFormat="1" x14ac:dyDescent="0.25">
      <c r="A427" s="5"/>
      <c r="B427" s="5"/>
      <c r="C427" s="6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</row>
    <row r="428" spans="1:19" s="2" customFormat="1" x14ac:dyDescent="0.25">
      <c r="A428" s="5"/>
      <c r="B428" s="5"/>
      <c r="C428" s="6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</row>
    <row r="429" spans="1:19" s="2" customFormat="1" x14ac:dyDescent="0.25">
      <c r="A429" s="5"/>
      <c r="B429" s="5"/>
      <c r="C429" s="6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</row>
    <row r="430" spans="1:19" s="2" customFormat="1" x14ac:dyDescent="0.25">
      <c r="A430" s="5"/>
      <c r="B430" s="5"/>
      <c r="C430" s="6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</row>
    <row r="431" spans="1:19" s="2" customFormat="1" x14ac:dyDescent="0.25">
      <c r="A431" s="5"/>
      <c r="B431" s="5"/>
      <c r="C431" s="6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</row>
    <row r="432" spans="1:19" s="2" customFormat="1" x14ac:dyDescent="0.25">
      <c r="A432" s="5"/>
      <c r="B432" s="5"/>
      <c r="C432" s="6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</row>
    <row r="433" spans="1:19" s="2" customFormat="1" x14ac:dyDescent="0.25">
      <c r="A433" s="5"/>
      <c r="B433" s="5"/>
      <c r="C433" s="6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</row>
    <row r="434" spans="1:19" s="2" customFormat="1" x14ac:dyDescent="0.25">
      <c r="A434" s="5"/>
      <c r="B434" s="5"/>
      <c r="C434" s="6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</row>
    <row r="435" spans="1:19" s="2" customFormat="1" x14ac:dyDescent="0.25">
      <c r="A435" s="5"/>
      <c r="B435" s="5"/>
      <c r="C435" s="6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</row>
    <row r="436" spans="1:19" s="2" customFormat="1" x14ac:dyDescent="0.25">
      <c r="A436" s="5"/>
      <c r="B436" s="5"/>
      <c r="C436" s="6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</row>
    <row r="437" spans="1:19" s="2" customFormat="1" x14ac:dyDescent="0.25">
      <c r="A437" s="5"/>
      <c r="B437" s="5"/>
      <c r="C437" s="6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</row>
    <row r="438" spans="1:19" s="2" customFormat="1" x14ac:dyDescent="0.25">
      <c r="A438" s="5"/>
      <c r="B438" s="5"/>
      <c r="C438" s="6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</row>
    <row r="439" spans="1:19" s="2" customFormat="1" x14ac:dyDescent="0.25">
      <c r="A439" s="5"/>
      <c r="B439" s="5"/>
      <c r="C439" s="6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</row>
    <row r="440" spans="1:19" s="2" customFormat="1" x14ac:dyDescent="0.25">
      <c r="A440" s="5"/>
      <c r="B440" s="5"/>
      <c r="C440" s="6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</row>
    <row r="441" spans="1:19" s="2" customFormat="1" x14ac:dyDescent="0.25">
      <c r="A441" s="5"/>
      <c r="B441" s="5"/>
      <c r="C441" s="6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</row>
    <row r="442" spans="1:19" s="2" customFormat="1" x14ac:dyDescent="0.25">
      <c r="A442" s="5"/>
      <c r="B442" s="5"/>
      <c r="C442" s="6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</row>
    <row r="443" spans="1:19" s="2" customFormat="1" x14ac:dyDescent="0.25">
      <c r="A443" s="5"/>
      <c r="B443" s="5"/>
      <c r="C443" s="6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</row>
    <row r="444" spans="1:19" s="2" customFormat="1" x14ac:dyDescent="0.25">
      <c r="A444" s="5"/>
      <c r="B444" s="5"/>
      <c r="C444" s="6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</row>
    <row r="445" spans="1:19" s="2" customFormat="1" x14ac:dyDescent="0.25">
      <c r="A445" s="5"/>
      <c r="B445" s="5"/>
      <c r="C445" s="6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</row>
    <row r="446" spans="1:19" s="2" customFormat="1" x14ac:dyDescent="0.25">
      <c r="A446" s="5"/>
      <c r="B446" s="5"/>
      <c r="C446" s="6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</row>
    <row r="447" spans="1:19" s="2" customFormat="1" x14ac:dyDescent="0.25">
      <c r="A447" s="5"/>
      <c r="B447" s="5"/>
      <c r="C447" s="6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</row>
    <row r="448" spans="1:19" s="2" customFormat="1" x14ac:dyDescent="0.25">
      <c r="A448" s="5"/>
      <c r="B448" s="5"/>
      <c r="C448" s="6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</row>
    <row r="449" spans="1:19" s="2" customFormat="1" x14ac:dyDescent="0.25">
      <c r="A449" s="5"/>
      <c r="B449" s="5"/>
      <c r="C449" s="6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</row>
    <row r="450" spans="1:19" s="2" customFormat="1" x14ac:dyDescent="0.25">
      <c r="A450" s="5"/>
      <c r="B450" s="5"/>
      <c r="C450" s="6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</row>
    <row r="451" spans="1:19" s="2" customFormat="1" x14ac:dyDescent="0.25">
      <c r="A451" s="5"/>
      <c r="B451" s="5"/>
      <c r="C451" s="6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</row>
    <row r="452" spans="1:19" s="2" customFormat="1" x14ac:dyDescent="0.25">
      <c r="A452" s="5"/>
      <c r="B452" s="5"/>
      <c r="C452" s="6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</row>
    <row r="453" spans="1:19" s="2" customFormat="1" x14ac:dyDescent="0.25">
      <c r="A453" s="5"/>
      <c r="B453" s="5"/>
      <c r="C453" s="6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</row>
    <row r="454" spans="1:19" s="2" customFormat="1" x14ac:dyDescent="0.25">
      <c r="A454" s="5"/>
      <c r="B454" s="5"/>
      <c r="C454" s="6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</row>
    <row r="455" spans="1:19" s="2" customFormat="1" x14ac:dyDescent="0.25">
      <c r="A455" s="5"/>
      <c r="B455" s="5"/>
      <c r="C455" s="6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</row>
    <row r="456" spans="1:19" s="2" customFormat="1" x14ac:dyDescent="0.25">
      <c r="A456" s="5"/>
      <c r="B456" s="5"/>
      <c r="C456" s="6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</row>
    <row r="457" spans="1:19" s="2" customFormat="1" x14ac:dyDescent="0.25">
      <c r="A457" s="5"/>
      <c r="B457" s="5"/>
      <c r="C457" s="6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</row>
    <row r="458" spans="1:19" s="2" customFormat="1" x14ac:dyDescent="0.25">
      <c r="A458" s="5"/>
      <c r="B458" s="5"/>
      <c r="C458" s="6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</row>
    <row r="459" spans="1:19" s="2" customFormat="1" x14ac:dyDescent="0.25">
      <c r="A459" s="5"/>
      <c r="B459" s="5"/>
      <c r="C459" s="6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</row>
    <row r="460" spans="1:19" s="2" customFormat="1" x14ac:dyDescent="0.25">
      <c r="A460" s="5"/>
      <c r="B460" s="5"/>
      <c r="C460" s="6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</row>
    <row r="461" spans="1:19" s="31" customFormat="1" x14ac:dyDescent="0.25">
      <c r="A461" s="3"/>
      <c r="B461" s="3"/>
      <c r="C461" s="7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</row>
    <row r="462" spans="1:19" s="2" customFormat="1" x14ac:dyDescent="0.25">
      <c r="A462" s="5"/>
      <c r="B462" s="5"/>
      <c r="C462" s="6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</row>
    <row r="463" spans="1:19" s="2" customFormat="1" x14ac:dyDescent="0.25">
      <c r="A463" s="5"/>
      <c r="B463" s="5"/>
      <c r="C463" s="6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</row>
    <row r="464" spans="1:19" s="2" customFormat="1" x14ac:dyDescent="0.25">
      <c r="A464" s="5"/>
      <c r="B464" s="5"/>
      <c r="C464" s="6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</row>
    <row r="465" spans="1:19" s="2" customFormat="1" x14ac:dyDescent="0.25">
      <c r="A465" s="5"/>
      <c r="B465" s="5"/>
      <c r="C465" s="6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</row>
    <row r="466" spans="1:19" s="2" customFormat="1" x14ac:dyDescent="0.25">
      <c r="A466" s="5"/>
      <c r="B466" s="5"/>
      <c r="C466" s="6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</row>
    <row r="467" spans="1:19" s="2" customFormat="1" x14ac:dyDescent="0.25">
      <c r="A467" s="5"/>
      <c r="B467" s="5"/>
      <c r="C467" s="6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</row>
    <row r="468" spans="1:19" s="2" customFormat="1" x14ac:dyDescent="0.25">
      <c r="A468" s="5"/>
      <c r="B468" s="5"/>
      <c r="C468" s="6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</row>
    <row r="469" spans="1:19" s="2" customFormat="1" x14ac:dyDescent="0.25">
      <c r="A469" s="5"/>
      <c r="B469" s="5"/>
      <c r="C469" s="6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</row>
    <row r="470" spans="1:19" s="2" customFormat="1" x14ac:dyDescent="0.25">
      <c r="A470" s="5"/>
      <c r="B470" s="5"/>
      <c r="C470" s="6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</row>
    <row r="471" spans="1:19" s="2" customFormat="1" x14ac:dyDescent="0.25">
      <c r="A471" s="5"/>
      <c r="B471" s="5"/>
      <c r="C471" s="6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</row>
    <row r="472" spans="1:19" s="2" customFormat="1" x14ac:dyDescent="0.25">
      <c r="A472" s="5"/>
      <c r="B472" s="5"/>
      <c r="C472" s="6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</row>
    <row r="473" spans="1:19" s="2" customFormat="1" x14ac:dyDescent="0.25">
      <c r="A473" s="5"/>
      <c r="B473" s="5"/>
      <c r="C473" s="6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</row>
    <row r="474" spans="1:19" s="2" customFormat="1" x14ac:dyDescent="0.25">
      <c r="A474" s="5"/>
      <c r="B474" s="5"/>
      <c r="C474" s="6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</row>
    <row r="475" spans="1:19" s="2" customFormat="1" x14ac:dyDescent="0.25">
      <c r="A475" s="5"/>
      <c r="B475" s="5"/>
      <c r="C475" s="6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</row>
    <row r="476" spans="1:19" s="2" customFormat="1" x14ac:dyDescent="0.25">
      <c r="A476" s="5"/>
      <c r="B476" s="5"/>
      <c r="C476" s="6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</row>
    <row r="477" spans="1:19" s="2" customFormat="1" x14ac:dyDescent="0.25">
      <c r="A477" s="5"/>
      <c r="B477" s="5"/>
      <c r="C477" s="6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</row>
    <row r="478" spans="1:19" s="2" customFormat="1" x14ac:dyDescent="0.25">
      <c r="A478" s="5"/>
      <c r="B478" s="5"/>
      <c r="C478" s="6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</row>
    <row r="479" spans="1:19" s="2" customFormat="1" x14ac:dyDescent="0.25">
      <c r="A479" s="5"/>
      <c r="B479" s="5"/>
      <c r="C479" s="6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</row>
    <row r="480" spans="1:19" s="2" customFormat="1" x14ac:dyDescent="0.25">
      <c r="A480" s="5"/>
      <c r="B480" s="5"/>
      <c r="C480" s="6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</row>
    <row r="481" spans="1:19" s="2" customFormat="1" x14ac:dyDescent="0.25">
      <c r="A481" s="5"/>
      <c r="B481" s="5"/>
      <c r="C481" s="6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</row>
    <row r="482" spans="1:19" s="2" customFormat="1" x14ac:dyDescent="0.25">
      <c r="A482" s="5"/>
      <c r="B482" s="5"/>
      <c r="C482" s="6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</row>
    <row r="483" spans="1:19" s="2" customFormat="1" x14ac:dyDescent="0.25">
      <c r="A483" s="5"/>
      <c r="B483" s="5"/>
      <c r="C483" s="6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</row>
    <row r="484" spans="1:19" s="2" customFormat="1" x14ac:dyDescent="0.25">
      <c r="A484" s="5"/>
      <c r="B484" s="5"/>
      <c r="C484" s="6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</row>
    <row r="485" spans="1:19" s="2" customFormat="1" x14ac:dyDescent="0.25">
      <c r="A485" s="5"/>
      <c r="B485" s="5"/>
      <c r="C485" s="6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</row>
    <row r="486" spans="1:19" s="2" customFormat="1" x14ac:dyDescent="0.25">
      <c r="A486" s="5"/>
      <c r="B486" s="5"/>
      <c r="C486" s="6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</row>
    <row r="487" spans="1:19" s="2" customFormat="1" x14ac:dyDescent="0.25">
      <c r="A487" s="5"/>
      <c r="B487" s="5"/>
      <c r="C487" s="6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</row>
    <row r="488" spans="1:19" s="2" customFormat="1" x14ac:dyDescent="0.25">
      <c r="A488" s="5"/>
      <c r="B488" s="5"/>
      <c r="C488" s="6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</row>
    <row r="489" spans="1:19" s="2" customFormat="1" x14ac:dyDescent="0.25">
      <c r="A489" s="5"/>
      <c r="B489" s="5"/>
      <c r="C489" s="6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</row>
    <row r="490" spans="1:19" s="2" customFormat="1" x14ac:dyDescent="0.25">
      <c r="A490" s="5"/>
      <c r="B490" s="5"/>
      <c r="C490" s="6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</row>
    <row r="491" spans="1:19" s="2" customFormat="1" x14ac:dyDescent="0.25">
      <c r="A491" s="5"/>
      <c r="B491" s="5"/>
      <c r="C491" s="6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</row>
    <row r="492" spans="1:19" s="2" customFormat="1" x14ac:dyDescent="0.25">
      <c r="A492" s="5"/>
      <c r="B492" s="5"/>
      <c r="C492" s="6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</row>
    <row r="493" spans="1:19" s="2" customFormat="1" x14ac:dyDescent="0.25">
      <c r="A493" s="5"/>
      <c r="B493" s="5"/>
      <c r="C493" s="6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</row>
    <row r="494" spans="1:19" s="2" customFormat="1" x14ac:dyDescent="0.25">
      <c r="A494" s="5"/>
      <c r="B494" s="5"/>
      <c r="C494" s="6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</row>
    <row r="495" spans="1:19" s="2" customFormat="1" x14ac:dyDescent="0.25">
      <c r="A495" s="5"/>
      <c r="B495" s="5"/>
      <c r="C495" s="6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</row>
    <row r="496" spans="1:19" s="2" customFormat="1" x14ac:dyDescent="0.25">
      <c r="A496" s="5"/>
      <c r="B496" s="5"/>
      <c r="C496" s="6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</row>
    <row r="497" spans="1:19" s="2" customFormat="1" x14ac:dyDescent="0.25">
      <c r="A497" s="5"/>
      <c r="B497" s="5"/>
      <c r="C497" s="6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</row>
    <row r="498" spans="1:19" s="2" customFormat="1" x14ac:dyDescent="0.25">
      <c r="A498" s="5"/>
      <c r="B498" s="5"/>
      <c r="C498" s="6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</row>
    <row r="499" spans="1:19" s="31" customFormat="1" x14ac:dyDescent="0.25">
      <c r="A499" s="3"/>
      <c r="B499" s="3"/>
      <c r="C499" s="7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</row>
    <row r="500" spans="1:19" s="2" customFormat="1" x14ac:dyDescent="0.25">
      <c r="A500" s="5"/>
      <c r="B500" s="5"/>
      <c r="C500" s="6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</row>
    <row r="501" spans="1:19" s="2" customFormat="1" x14ac:dyDescent="0.25">
      <c r="A501" s="5"/>
      <c r="B501" s="5"/>
      <c r="C501" s="6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</row>
    <row r="502" spans="1:19" s="2" customFormat="1" x14ac:dyDescent="0.25">
      <c r="A502" s="5"/>
      <c r="B502" s="5"/>
      <c r="C502" s="6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</row>
    <row r="503" spans="1:19" s="2" customFormat="1" x14ac:dyDescent="0.25">
      <c r="A503" s="5"/>
      <c r="B503" s="5"/>
      <c r="C503" s="6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</row>
    <row r="504" spans="1:19" s="2" customFormat="1" x14ac:dyDescent="0.25">
      <c r="A504" s="5"/>
      <c r="B504" s="5"/>
      <c r="C504" s="6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</row>
    <row r="505" spans="1:19" s="2" customFormat="1" x14ac:dyDescent="0.25">
      <c r="A505" s="5"/>
      <c r="B505" s="5"/>
      <c r="C505" s="6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</row>
    <row r="506" spans="1:19" s="2" customFormat="1" x14ac:dyDescent="0.25">
      <c r="A506" s="5"/>
      <c r="B506" s="5"/>
      <c r="C506" s="6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</row>
    <row r="507" spans="1:19" s="2" customFormat="1" x14ac:dyDescent="0.25">
      <c r="A507" s="5"/>
      <c r="B507" s="5"/>
      <c r="C507" s="6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</row>
    <row r="508" spans="1:19" s="2" customFormat="1" x14ac:dyDescent="0.25">
      <c r="A508" s="5"/>
      <c r="B508" s="5"/>
      <c r="C508" s="6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</row>
    <row r="509" spans="1:19" s="2" customFormat="1" x14ac:dyDescent="0.25">
      <c r="A509" s="5"/>
      <c r="B509" s="5"/>
      <c r="C509" s="6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</row>
    <row r="510" spans="1:19" s="2" customFormat="1" x14ac:dyDescent="0.25">
      <c r="A510" s="5"/>
      <c r="B510" s="5"/>
      <c r="C510" s="6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</row>
    <row r="511" spans="1:19" s="2" customFormat="1" x14ac:dyDescent="0.25">
      <c r="A511" s="5"/>
      <c r="B511" s="5"/>
      <c r="C511" s="6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</row>
    <row r="512" spans="1:19" s="2" customFormat="1" x14ac:dyDescent="0.25">
      <c r="A512" s="5"/>
      <c r="B512" s="5"/>
      <c r="C512" s="6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</row>
    <row r="513" spans="1:19" s="2" customFormat="1" x14ac:dyDescent="0.25">
      <c r="A513" s="5"/>
      <c r="B513" s="5"/>
      <c r="C513" s="6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</row>
    <row r="514" spans="1:19" s="2" customFormat="1" x14ac:dyDescent="0.25">
      <c r="A514" s="5"/>
      <c r="B514" s="5"/>
      <c r="C514" s="6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</row>
    <row r="515" spans="1:19" s="2" customFormat="1" x14ac:dyDescent="0.25">
      <c r="A515" s="5"/>
      <c r="B515" s="5"/>
      <c r="C515" s="6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</row>
    <row r="516" spans="1:19" s="2" customFormat="1" x14ac:dyDescent="0.25">
      <c r="A516" s="5"/>
      <c r="B516" s="5"/>
      <c r="C516" s="6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</row>
    <row r="517" spans="1:19" s="2" customFormat="1" x14ac:dyDescent="0.25">
      <c r="A517" s="5"/>
      <c r="B517" s="5"/>
      <c r="C517" s="6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</row>
    <row r="518" spans="1:19" s="2" customFormat="1" x14ac:dyDescent="0.25">
      <c r="A518" s="5"/>
      <c r="B518" s="5"/>
      <c r="C518" s="6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</row>
    <row r="519" spans="1:19" s="2" customFormat="1" x14ac:dyDescent="0.25">
      <c r="A519" s="5"/>
      <c r="B519" s="5"/>
      <c r="C519" s="6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</row>
    <row r="520" spans="1:19" s="2" customFormat="1" x14ac:dyDescent="0.25">
      <c r="A520" s="5"/>
      <c r="B520" s="5"/>
      <c r="C520" s="6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</row>
    <row r="521" spans="1:19" s="2" customFormat="1" x14ac:dyDescent="0.25">
      <c r="A521" s="5"/>
      <c r="B521" s="5"/>
      <c r="C521" s="6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</row>
    <row r="522" spans="1:19" s="2" customFormat="1" x14ac:dyDescent="0.25">
      <c r="A522" s="5"/>
      <c r="B522" s="5"/>
      <c r="C522" s="6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</row>
    <row r="523" spans="1:19" s="2" customFormat="1" x14ac:dyDescent="0.25">
      <c r="A523" s="5"/>
      <c r="B523" s="5"/>
      <c r="C523" s="6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</row>
    <row r="524" spans="1:19" s="2" customFormat="1" x14ac:dyDescent="0.25">
      <c r="A524" s="5"/>
      <c r="B524" s="5"/>
      <c r="C524" s="6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</row>
    <row r="525" spans="1:19" s="2" customFormat="1" x14ac:dyDescent="0.25">
      <c r="A525" s="5"/>
      <c r="B525" s="5"/>
      <c r="C525" s="6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</row>
    <row r="526" spans="1:19" s="2" customFormat="1" x14ac:dyDescent="0.25">
      <c r="A526" s="5"/>
      <c r="B526" s="5"/>
      <c r="C526" s="6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</row>
    <row r="527" spans="1:19" s="2" customFormat="1" x14ac:dyDescent="0.25">
      <c r="A527" s="5"/>
      <c r="B527" s="5"/>
      <c r="C527" s="6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</row>
    <row r="528" spans="1:19" s="2" customFormat="1" x14ac:dyDescent="0.25">
      <c r="A528" s="5"/>
      <c r="B528" s="5"/>
      <c r="C528" s="6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</row>
    <row r="529" spans="1:19" s="2" customFormat="1" x14ac:dyDescent="0.25">
      <c r="A529" s="5"/>
      <c r="B529" s="5"/>
      <c r="C529" s="6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</row>
    <row r="530" spans="1:19" s="2" customFormat="1" x14ac:dyDescent="0.25">
      <c r="A530" s="5"/>
      <c r="B530" s="5"/>
      <c r="C530" s="6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</row>
    <row r="531" spans="1:19" s="2" customFormat="1" x14ac:dyDescent="0.25">
      <c r="A531" s="5"/>
      <c r="B531" s="5"/>
      <c r="C531" s="6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</row>
    <row r="532" spans="1:19" s="2" customFormat="1" x14ac:dyDescent="0.25">
      <c r="A532" s="5"/>
      <c r="B532" s="5"/>
      <c r="C532" s="6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</row>
    <row r="533" spans="1:19" s="2" customFormat="1" x14ac:dyDescent="0.25">
      <c r="A533" s="5"/>
      <c r="B533" s="5"/>
      <c r="C533" s="6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</row>
    <row r="534" spans="1:19" s="2" customFormat="1" x14ac:dyDescent="0.25">
      <c r="A534" s="5"/>
      <c r="B534" s="5"/>
      <c r="C534" s="6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</row>
    <row r="535" spans="1:19" s="2" customFormat="1" x14ac:dyDescent="0.25">
      <c r="A535" s="5"/>
      <c r="B535" s="5"/>
      <c r="C535" s="6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</row>
    <row r="536" spans="1:19" s="2" customFormat="1" x14ac:dyDescent="0.25">
      <c r="A536" s="5"/>
      <c r="B536" s="5"/>
      <c r="C536" s="6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</row>
    <row r="537" spans="1:19" s="2" customFormat="1" x14ac:dyDescent="0.25">
      <c r="A537" s="5"/>
      <c r="B537" s="5"/>
      <c r="C537" s="6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</row>
    <row r="538" spans="1:19" s="2" customFormat="1" x14ac:dyDescent="0.25">
      <c r="A538" s="5"/>
      <c r="B538" s="5"/>
      <c r="C538" s="6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</row>
    <row r="539" spans="1:19" s="2" customFormat="1" x14ac:dyDescent="0.25">
      <c r="A539" s="5"/>
      <c r="B539" s="5"/>
      <c r="C539" s="6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</row>
    <row r="540" spans="1:19" s="2" customFormat="1" x14ac:dyDescent="0.25">
      <c r="A540" s="5"/>
      <c r="B540" s="5"/>
      <c r="C540" s="6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</row>
    <row r="541" spans="1:19" s="2" customFormat="1" x14ac:dyDescent="0.25">
      <c r="A541" s="5"/>
      <c r="B541" s="5"/>
      <c r="C541" s="6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</row>
    <row r="542" spans="1:19" s="2" customFormat="1" x14ac:dyDescent="0.25">
      <c r="A542" s="5"/>
      <c r="B542" s="5"/>
      <c r="C542" s="6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</row>
    <row r="543" spans="1:19" s="2" customFormat="1" x14ac:dyDescent="0.25">
      <c r="A543" s="5"/>
      <c r="B543" s="5"/>
      <c r="C543" s="6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</row>
    <row r="544" spans="1:19" s="2" customFormat="1" x14ac:dyDescent="0.25">
      <c r="A544" s="5"/>
      <c r="B544" s="5"/>
      <c r="C544" s="6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</row>
    <row r="545" spans="1:19" s="2" customFormat="1" x14ac:dyDescent="0.25">
      <c r="A545" s="5"/>
      <c r="B545" s="5"/>
      <c r="C545" s="6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</row>
    <row r="546" spans="1:19" s="2" customFormat="1" x14ac:dyDescent="0.25">
      <c r="A546" s="5"/>
      <c r="B546" s="5"/>
      <c r="C546" s="6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</row>
    <row r="547" spans="1:19" s="2" customFormat="1" x14ac:dyDescent="0.25">
      <c r="A547" s="5"/>
      <c r="B547" s="5"/>
      <c r="C547" s="6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</row>
    <row r="548" spans="1:19" s="2" customFormat="1" x14ac:dyDescent="0.25">
      <c r="A548" s="5"/>
      <c r="B548" s="5"/>
      <c r="C548" s="6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</row>
    <row r="549" spans="1:19" s="31" customFormat="1" x14ac:dyDescent="0.25">
      <c r="A549" s="3"/>
      <c r="B549" s="3"/>
      <c r="C549" s="7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</row>
    <row r="550" spans="1:19" s="2" customFormat="1" x14ac:dyDescent="0.25">
      <c r="A550" s="5"/>
      <c r="B550" s="5"/>
      <c r="C550" s="6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</row>
    <row r="551" spans="1:19" s="2" customFormat="1" x14ac:dyDescent="0.25">
      <c r="A551" s="5"/>
      <c r="B551" s="5"/>
      <c r="C551" s="6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</row>
    <row r="552" spans="1:19" s="2" customFormat="1" x14ac:dyDescent="0.25">
      <c r="A552" s="5"/>
      <c r="B552" s="5"/>
      <c r="C552" s="6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</row>
    <row r="553" spans="1:19" s="2" customFormat="1" x14ac:dyDescent="0.25">
      <c r="A553" s="5"/>
      <c r="B553" s="5"/>
      <c r="C553" s="6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</row>
    <row r="554" spans="1:19" s="2" customFormat="1" x14ac:dyDescent="0.25">
      <c r="A554" s="5"/>
      <c r="B554" s="5"/>
      <c r="C554" s="6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</row>
    <row r="555" spans="1:19" s="2" customFormat="1" x14ac:dyDescent="0.25">
      <c r="A555" s="5"/>
      <c r="B555" s="5"/>
      <c r="C555" s="6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</row>
    <row r="556" spans="1:19" s="2" customFormat="1" x14ac:dyDescent="0.25">
      <c r="A556" s="5"/>
      <c r="B556" s="5"/>
      <c r="C556" s="6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</row>
    <row r="557" spans="1:19" s="2" customFormat="1" x14ac:dyDescent="0.25">
      <c r="A557" s="5"/>
      <c r="B557" s="5"/>
      <c r="C557" s="6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</row>
    <row r="558" spans="1:19" s="2" customFormat="1" x14ac:dyDescent="0.25">
      <c r="A558" s="5"/>
      <c r="B558" s="5"/>
      <c r="C558" s="6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</row>
    <row r="559" spans="1:19" s="2" customFormat="1" x14ac:dyDescent="0.25">
      <c r="A559" s="5"/>
      <c r="B559" s="5"/>
      <c r="C559" s="6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</row>
    <row r="560" spans="1:19" s="2" customFormat="1" x14ac:dyDescent="0.25">
      <c r="A560" s="5"/>
      <c r="B560" s="5"/>
      <c r="C560" s="6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</row>
    <row r="561" spans="1:19" s="2" customFormat="1" x14ac:dyDescent="0.25">
      <c r="A561" s="5"/>
      <c r="B561" s="5"/>
      <c r="C561" s="6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</row>
    <row r="562" spans="1:19" s="2" customFormat="1" x14ac:dyDescent="0.25">
      <c r="A562" s="5"/>
      <c r="B562" s="5"/>
      <c r="C562" s="6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</row>
    <row r="563" spans="1:19" s="2" customFormat="1" x14ac:dyDescent="0.25">
      <c r="A563" s="5"/>
      <c r="B563" s="5"/>
      <c r="C563" s="6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</row>
    <row r="564" spans="1:19" s="2" customFormat="1" x14ac:dyDescent="0.25">
      <c r="A564" s="5"/>
      <c r="B564" s="5"/>
      <c r="C564" s="6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</row>
    <row r="565" spans="1:19" s="2" customFormat="1" x14ac:dyDescent="0.25">
      <c r="A565" s="5"/>
      <c r="B565" s="5"/>
      <c r="C565" s="6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</row>
    <row r="566" spans="1:19" s="2" customFormat="1" x14ac:dyDescent="0.25">
      <c r="A566" s="5"/>
      <c r="B566" s="5"/>
      <c r="C566" s="6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</row>
    <row r="567" spans="1:19" s="2" customFormat="1" x14ac:dyDescent="0.25">
      <c r="A567" s="5"/>
      <c r="B567" s="5"/>
      <c r="C567" s="6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</row>
    <row r="568" spans="1:19" s="2" customFormat="1" x14ac:dyDescent="0.25">
      <c r="A568" s="5"/>
      <c r="B568" s="5"/>
      <c r="C568" s="6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</row>
    <row r="569" spans="1:19" s="2" customFormat="1" x14ac:dyDescent="0.25">
      <c r="A569" s="5"/>
      <c r="B569" s="5"/>
      <c r="C569" s="6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</row>
    <row r="570" spans="1:19" s="2" customFormat="1" x14ac:dyDescent="0.25">
      <c r="A570" s="5"/>
      <c r="B570" s="5"/>
      <c r="C570" s="6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</row>
    <row r="571" spans="1:19" s="2" customFormat="1" x14ac:dyDescent="0.25">
      <c r="A571" s="5"/>
      <c r="B571" s="5"/>
      <c r="C571" s="6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</row>
    <row r="572" spans="1:19" s="2" customFormat="1" x14ac:dyDescent="0.25">
      <c r="A572" s="5"/>
      <c r="B572" s="5"/>
      <c r="C572" s="6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</row>
    <row r="573" spans="1:19" s="2" customFormat="1" x14ac:dyDescent="0.25">
      <c r="A573" s="5"/>
      <c r="B573" s="5"/>
      <c r="C573" s="6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</row>
    <row r="574" spans="1:19" s="2" customFormat="1" x14ac:dyDescent="0.25">
      <c r="A574" s="5"/>
      <c r="B574" s="5"/>
      <c r="C574" s="6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</row>
    <row r="575" spans="1:19" s="2" customFormat="1" x14ac:dyDescent="0.25">
      <c r="A575" s="5"/>
      <c r="B575" s="5"/>
      <c r="C575" s="6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</row>
    <row r="576" spans="1:19" s="2" customFormat="1" x14ac:dyDescent="0.25">
      <c r="A576" s="5"/>
      <c r="B576" s="5"/>
      <c r="C576" s="6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</row>
    <row r="577" spans="1:19" s="2" customFormat="1" x14ac:dyDescent="0.25">
      <c r="A577" s="5"/>
      <c r="B577" s="5"/>
      <c r="C577" s="6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</row>
    <row r="578" spans="1:19" s="2" customFormat="1" x14ac:dyDescent="0.25">
      <c r="A578" s="5"/>
      <c r="B578" s="5"/>
      <c r="C578" s="6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</row>
    <row r="579" spans="1:19" s="2" customFormat="1" x14ac:dyDescent="0.25">
      <c r="A579" s="5"/>
      <c r="B579" s="5"/>
      <c r="C579" s="6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</row>
    <row r="580" spans="1:19" s="2" customFormat="1" x14ac:dyDescent="0.25">
      <c r="A580" s="5"/>
      <c r="B580" s="5"/>
      <c r="C580" s="6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</row>
    <row r="581" spans="1:19" s="2" customFormat="1" x14ac:dyDescent="0.25">
      <c r="A581" s="5"/>
      <c r="B581" s="5"/>
      <c r="C581" s="6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</row>
    <row r="582" spans="1:19" s="2" customFormat="1" x14ac:dyDescent="0.25">
      <c r="A582" s="5"/>
      <c r="B582" s="5"/>
      <c r="C582" s="6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</row>
    <row r="583" spans="1:19" s="2" customFormat="1" x14ac:dyDescent="0.25">
      <c r="A583" s="5"/>
      <c r="B583" s="5"/>
      <c r="C583" s="6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</row>
    <row r="584" spans="1:19" s="2" customFormat="1" x14ac:dyDescent="0.25">
      <c r="A584" s="5"/>
      <c r="B584" s="5"/>
      <c r="C584" s="6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</row>
    <row r="585" spans="1:19" s="2" customFormat="1" x14ac:dyDescent="0.25">
      <c r="A585" s="5"/>
      <c r="B585" s="5"/>
      <c r="C585" s="6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</row>
    <row r="586" spans="1:19" s="2" customFormat="1" x14ac:dyDescent="0.25">
      <c r="A586" s="5"/>
      <c r="B586" s="5"/>
      <c r="C586" s="6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</row>
    <row r="587" spans="1:19" s="2" customFormat="1" x14ac:dyDescent="0.25">
      <c r="A587" s="5"/>
      <c r="B587" s="5"/>
      <c r="C587" s="6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</row>
    <row r="588" spans="1:19" s="2" customFormat="1" x14ac:dyDescent="0.25">
      <c r="A588" s="5"/>
      <c r="B588" s="5"/>
      <c r="C588" s="6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</row>
    <row r="589" spans="1:19" s="31" customFormat="1" x14ac:dyDescent="0.25">
      <c r="A589" s="3"/>
      <c r="B589" s="3"/>
      <c r="C589" s="7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</row>
    <row r="590" spans="1:19" s="2" customFormat="1" x14ac:dyDescent="0.25">
      <c r="A590" s="5"/>
      <c r="B590" s="5"/>
      <c r="C590" s="6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</row>
    <row r="591" spans="1:19" s="2" customFormat="1" x14ac:dyDescent="0.25">
      <c r="A591" s="5"/>
      <c r="B591" s="5"/>
      <c r="C591" s="6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</row>
    <row r="592" spans="1:19" s="2" customFormat="1" x14ac:dyDescent="0.25">
      <c r="A592" s="5"/>
      <c r="B592" s="5"/>
      <c r="C592" s="6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</row>
    <row r="593" spans="1:19" s="2" customFormat="1" x14ac:dyDescent="0.25">
      <c r="A593" s="5"/>
      <c r="B593" s="5"/>
      <c r="C593" s="6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</row>
    <row r="594" spans="1:19" s="2" customFormat="1" x14ac:dyDescent="0.25">
      <c r="A594" s="5"/>
      <c r="B594" s="5"/>
      <c r="C594" s="6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</row>
    <row r="595" spans="1:19" s="2" customFormat="1" x14ac:dyDescent="0.25">
      <c r="A595" s="5"/>
      <c r="B595" s="5"/>
      <c r="C595" s="6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</row>
    <row r="596" spans="1:19" s="2" customFormat="1" x14ac:dyDescent="0.25">
      <c r="A596" s="5"/>
      <c r="B596" s="5"/>
      <c r="C596" s="6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</row>
    <row r="597" spans="1:19" s="2" customFormat="1" x14ac:dyDescent="0.25">
      <c r="A597" s="5"/>
      <c r="B597" s="5"/>
      <c r="C597" s="6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</row>
    <row r="598" spans="1:19" s="2" customFormat="1" x14ac:dyDescent="0.25">
      <c r="A598" s="5"/>
      <c r="B598" s="5"/>
      <c r="C598" s="6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</row>
    <row r="599" spans="1:19" s="2" customFormat="1" x14ac:dyDescent="0.25">
      <c r="A599" s="5"/>
      <c r="B599" s="5"/>
      <c r="C599" s="6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</row>
    <row r="600" spans="1:19" s="2" customFormat="1" x14ac:dyDescent="0.25">
      <c r="A600" s="5"/>
      <c r="B600" s="5"/>
      <c r="C600" s="6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</row>
    <row r="601" spans="1:19" s="2" customFormat="1" x14ac:dyDescent="0.25">
      <c r="A601" s="5"/>
      <c r="B601" s="5"/>
      <c r="C601" s="6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</row>
    <row r="602" spans="1:19" s="2" customFormat="1" x14ac:dyDescent="0.25">
      <c r="A602" s="5"/>
      <c r="B602" s="5"/>
      <c r="C602" s="6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</row>
    <row r="603" spans="1:19" s="2" customFormat="1" x14ac:dyDescent="0.25">
      <c r="A603" s="5"/>
      <c r="B603" s="5"/>
      <c r="C603" s="6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</row>
    <row r="604" spans="1:19" s="2" customFormat="1" x14ac:dyDescent="0.25">
      <c r="A604" s="5"/>
      <c r="B604" s="5"/>
      <c r="C604" s="6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</row>
    <row r="605" spans="1:19" s="2" customFormat="1" x14ac:dyDescent="0.25">
      <c r="A605" s="5"/>
      <c r="B605" s="5"/>
      <c r="C605" s="6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</row>
    <row r="606" spans="1:19" s="2" customFormat="1" x14ac:dyDescent="0.25">
      <c r="A606" s="5"/>
      <c r="B606" s="5"/>
      <c r="C606" s="6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</row>
    <row r="607" spans="1:19" s="2" customFormat="1" x14ac:dyDescent="0.25">
      <c r="A607" s="5"/>
      <c r="B607" s="5"/>
      <c r="C607" s="6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</row>
    <row r="608" spans="1:19" s="2" customFormat="1" x14ac:dyDescent="0.25">
      <c r="A608" s="5"/>
      <c r="B608" s="5"/>
      <c r="C608" s="6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</row>
    <row r="609" spans="1:19" s="2" customFormat="1" x14ac:dyDescent="0.25">
      <c r="A609" s="5"/>
      <c r="B609" s="5"/>
      <c r="C609" s="6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</row>
    <row r="610" spans="1:19" s="2" customFormat="1" x14ac:dyDescent="0.25">
      <c r="A610" s="5"/>
      <c r="B610" s="5"/>
      <c r="C610" s="6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</row>
    <row r="611" spans="1:19" s="2" customFormat="1" x14ac:dyDescent="0.25">
      <c r="A611" s="5"/>
      <c r="B611" s="5"/>
      <c r="C611" s="6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</row>
    <row r="612" spans="1:19" s="2" customFormat="1" x14ac:dyDescent="0.25">
      <c r="A612" s="5"/>
      <c r="B612" s="5"/>
      <c r="C612" s="6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</row>
    <row r="613" spans="1:19" s="2" customFormat="1" x14ac:dyDescent="0.25">
      <c r="A613" s="5"/>
      <c r="B613" s="5"/>
      <c r="C613" s="6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</row>
    <row r="614" spans="1:19" s="2" customFormat="1" x14ac:dyDescent="0.25">
      <c r="A614" s="5"/>
      <c r="B614" s="5"/>
      <c r="C614" s="6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</row>
    <row r="615" spans="1:19" s="2" customFormat="1" x14ac:dyDescent="0.25">
      <c r="A615" s="5"/>
      <c r="B615" s="5"/>
      <c r="C615" s="6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</row>
    <row r="616" spans="1:19" s="2" customFormat="1" x14ac:dyDescent="0.25">
      <c r="A616" s="5"/>
      <c r="B616" s="5"/>
      <c r="C616" s="6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</row>
    <row r="617" spans="1:19" s="2" customFormat="1" x14ac:dyDescent="0.25">
      <c r="A617" s="5"/>
      <c r="B617" s="5"/>
      <c r="C617" s="6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</row>
    <row r="618" spans="1:19" s="2" customFormat="1" x14ac:dyDescent="0.25">
      <c r="A618" s="5"/>
      <c r="B618" s="5"/>
      <c r="C618" s="6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</row>
    <row r="619" spans="1:19" s="2" customFormat="1" x14ac:dyDescent="0.25">
      <c r="A619" s="5"/>
      <c r="B619" s="5"/>
      <c r="C619" s="6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</row>
    <row r="620" spans="1:19" s="2" customFormat="1" x14ac:dyDescent="0.25">
      <c r="A620" s="5"/>
      <c r="B620" s="5"/>
      <c r="C620" s="6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</row>
    <row r="621" spans="1:19" s="2" customFormat="1" x14ac:dyDescent="0.25">
      <c r="A621" s="5"/>
      <c r="B621" s="5"/>
      <c r="C621" s="6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</row>
    <row r="622" spans="1:19" s="2" customFormat="1" x14ac:dyDescent="0.25">
      <c r="A622" s="5"/>
      <c r="B622" s="5"/>
      <c r="C622" s="6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</row>
    <row r="623" spans="1:19" s="2" customFormat="1" x14ac:dyDescent="0.25">
      <c r="A623" s="5"/>
      <c r="B623" s="5"/>
      <c r="C623" s="6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</row>
    <row r="624" spans="1:19" s="2" customFormat="1" x14ac:dyDescent="0.25">
      <c r="A624" s="5"/>
      <c r="B624" s="5"/>
      <c r="C624" s="6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</row>
    <row r="625" spans="1:19" s="2" customFormat="1" x14ac:dyDescent="0.25">
      <c r="A625" s="5"/>
      <c r="B625" s="5"/>
      <c r="C625" s="6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</row>
    <row r="626" spans="1:19" s="2" customFormat="1" x14ac:dyDescent="0.25">
      <c r="A626" s="5"/>
      <c r="B626" s="5"/>
      <c r="C626" s="6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</row>
    <row r="627" spans="1:19" s="2" customFormat="1" x14ac:dyDescent="0.25">
      <c r="A627" s="5"/>
      <c r="B627" s="5"/>
      <c r="C627" s="6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</row>
    <row r="628" spans="1:19" s="2" customFormat="1" x14ac:dyDescent="0.25">
      <c r="A628" s="5"/>
      <c r="B628" s="5"/>
      <c r="C628" s="6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</row>
    <row r="629" spans="1:19" s="2" customFormat="1" x14ac:dyDescent="0.25">
      <c r="A629" s="5"/>
      <c r="B629" s="5"/>
      <c r="C629" s="6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</row>
    <row r="630" spans="1:19" s="2" customFormat="1" x14ac:dyDescent="0.25">
      <c r="A630" s="5"/>
      <c r="B630" s="5"/>
      <c r="C630" s="6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</row>
    <row r="631" spans="1:19" s="2" customFormat="1" x14ac:dyDescent="0.25">
      <c r="A631" s="5"/>
      <c r="B631" s="5"/>
      <c r="C631" s="6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</row>
    <row r="632" spans="1:19" s="2" customFormat="1" x14ac:dyDescent="0.25">
      <c r="A632" s="5"/>
      <c r="B632" s="5"/>
      <c r="C632" s="6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</row>
    <row r="633" spans="1:19" s="31" customFormat="1" x14ac:dyDescent="0.25">
      <c r="A633" s="3"/>
      <c r="B633" s="3"/>
      <c r="C633" s="7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</row>
    <row r="634" spans="1:19" s="2" customFormat="1" x14ac:dyDescent="0.25">
      <c r="A634" s="5"/>
      <c r="B634" s="5"/>
      <c r="C634" s="6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</row>
    <row r="635" spans="1:19" s="2" customFormat="1" x14ac:dyDescent="0.25">
      <c r="A635" s="5"/>
      <c r="B635" s="5"/>
      <c r="C635" s="6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</row>
    <row r="636" spans="1:19" s="2" customFormat="1" x14ac:dyDescent="0.25">
      <c r="A636" s="5"/>
      <c r="B636" s="5"/>
      <c r="C636" s="6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</row>
    <row r="637" spans="1:19" s="2" customFormat="1" x14ac:dyDescent="0.25">
      <c r="A637" s="5"/>
      <c r="B637" s="5"/>
      <c r="C637" s="6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</row>
    <row r="638" spans="1:19" s="2" customFormat="1" x14ac:dyDescent="0.25">
      <c r="A638" s="5"/>
      <c r="B638" s="5"/>
      <c r="C638" s="6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</row>
    <row r="639" spans="1:19" s="2" customFormat="1" x14ac:dyDescent="0.25">
      <c r="A639" s="5"/>
      <c r="B639" s="5"/>
      <c r="C639" s="6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</row>
    <row r="640" spans="1:19" s="2" customFormat="1" x14ac:dyDescent="0.25">
      <c r="A640" s="5"/>
      <c r="B640" s="5"/>
      <c r="C640" s="6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</row>
    <row r="641" spans="1:19" s="2" customFormat="1" x14ac:dyDescent="0.25">
      <c r="A641" s="5"/>
      <c r="B641" s="5"/>
      <c r="C641" s="6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</row>
    <row r="642" spans="1:19" s="2" customFormat="1" x14ac:dyDescent="0.25">
      <c r="A642" s="5"/>
      <c r="B642" s="5"/>
      <c r="C642" s="6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</row>
    <row r="643" spans="1:19" s="2" customFormat="1" x14ac:dyDescent="0.25">
      <c r="A643" s="5"/>
      <c r="B643" s="5"/>
      <c r="C643" s="6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</row>
    <row r="644" spans="1:19" s="2" customFormat="1" x14ac:dyDescent="0.25">
      <c r="A644" s="5"/>
      <c r="B644" s="5"/>
      <c r="C644" s="6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</row>
    <row r="645" spans="1:19" s="2" customFormat="1" x14ac:dyDescent="0.25">
      <c r="A645" s="5"/>
      <c r="B645" s="5"/>
      <c r="C645" s="6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</row>
    <row r="646" spans="1:19" s="2" customFormat="1" x14ac:dyDescent="0.25">
      <c r="A646" s="5"/>
      <c r="B646" s="5"/>
      <c r="C646" s="6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</row>
    <row r="647" spans="1:19" s="2" customFormat="1" x14ac:dyDescent="0.25">
      <c r="A647" s="5"/>
      <c r="B647" s="5"/>
      <c r="C647" s="6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</row>
    <row r="648" spans="1:19" s="2" customFormat="1" x14ac:dyDescent="0.25">
      <c r="A648" s="5"/>
      <c r="B648" s="5"/>
      <c r="C648" s="6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</row>
    <row r="649" spans="1:19" s="2" customFormat="1" x14ac:dyDescent="0.25">
      <c r="A649" s="5"/>
      <c r="B649" s="5"/>
      <c r="C649" s="6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</row>
    <row r="650" spans="1:19" s="2" customFormat="1" x14ac:dyDescent="0.25">
      <c r="A650" s="5"/>
      <c r="B650" s="5"/>
      <c r="C650" s="6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</row>
    <row r="651" spans="1:19" s="2" customFormat="1" x14ac:dyDescent="0.25">
      <c r="A651" s="5"/>
      <c r="B651" s="5"/>
      <c r="C651" s="6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</row>
    <row r="652" spans="1:19" s="2" customFormat="1" x14ac:dyDescent="0.25">
      <c r="A652" s="5"/>
      <c r="B652" s="5"/>
      <c r="C652" s="6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</row>
    <row r="653" spans="1:19" s="2" customFormat="1" x14ac:dyDescent="0.25">
      <c r="A653" s="5"/>
      <c r="B653" s="5"/>
      <c r="C653" s="6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</row>
    <row r="654" spans="1:19" s="2" customFormat="1" x14ac:dyDescent="0.25">
      <c r="A654" s="5"/>
      <c r="B654" s="5"/>
      <c r="C654" s="6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</row>
    <row r="655" spans="1:19" s="2" customFormat="1" x14ac:dyDescent="0.25">
      <c r="A655" s="5"/>
      <c r="B655" s="5"/>
      <c r="C655" s="6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</row>
    <row r="656" spans="1:19" s="2" customFormat="1" x14ac:dyDescent="0.25">
      <c r="A656" s="5"/>
      <c r="B656" s="5"/>
      <c r="C656" s="6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</row>
    <row r="657" spans="1:19" s="2" customFormat="1" x14ac:dyDescent="0.25">
      <c r="A657" s="5"/>
      <c r="B657" s="5"/>
      <c r="C657" s="6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</row>
    <row r="658" spans="1:19" s="2" customFormat="1" x14ac:dyDescent="0.25">
      <c r="A658" s="5"/>
      <c r="B658" s="5"/>
      <c r="C658" s="6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</row>
    <row r="659" spans="1:19" s="2" customFormat="1" x14ac:dyDescent="0.25">
      <c r="A659" s="5"/>
      <c r="B659" s="5"/>
      <c r="C659" s="6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</row>
    <row r="660" spans="1:19" s="2" customFormat="1" x14ac:dyDescent="0.25">
      <c r="A660" s="5"/>
      <c r="B660" s="5"/>
      <c r="C660" s="6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</row>
    <row r="661" spans="1:19" s="2" customFormat="1" x14ac:dyDescent="0.25">
      <c r="A661" s="5"/>
      <c r="B661" s="5"/>
      <c r="C661" s="6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</row>
    <row r="662" spans="1:19" s="2" customFormat="1" x14ac:dyDescent="0.25">
      <c r="A662" s="5"/>
      <c r="B662" s="5"/>
      <c r="C662" s="6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</row>
    <row r="663" spans="1:19" s="2" customFormat="1" x14ac:dyDescent="0.25">
      <c r="A663" s="5"/>
      <c r="B663" s="5"/>
      <c r="C663" s="6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</row>
    <row r="664" spans="1:19" s="2" customFormat="1" x14ac:dyDescent="0.25">
      <c r="A664" s="5"/>
      <c r="B664" s="5"/>
      <c r="C664" s="6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</row>
    <row r="665" spans="1:19" s="2" customFormat="1" x14ac:dyDescent="0.25">
      <c r="A665" s="5"/>
      <c r="B665" s="5"/>
      <c r="C665" s="6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</row>
    <row r="666" spans="1:19" s="2" customFormat="1" x14ac:dyDescent="0.25">
      <c r="A666" s="5"/>
      <c r="B666" s="5"/>
      <c r="C666" s="6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</row>
    <row r="667" spans="1:19" s="2" customFormat="1" x14ac:dyDescent="0.25">
      <c r="A667" s="5"/>
      <c r="B667" s="5"/>
      <c r="C667" s="6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</row>
    <row r="668" spans="1:19" s="2" customFormat="1" x14ac:dyDescent="0.25">
      <c r="A668" s="5"/>
      <c r="B668" s="5"/>
      <c r="C668" s="6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</row>
    <row r="669" spans="1:19" s="2" customFormat="1" x14ac:dyDescent="0.25">
      <c r="A669" s="5"/>
      <c r="B669" s="5"/>
      <c r="C669" s="6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</row>
    <row r="670" spans="1:19" s="2" customFormat="1" x14ac:dyDescent="0.25">
      <c r="A670" s="5"/>
      <c r="B670" s="5"/>
      <c r="C670" s="6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</row>
    <row r="671" spans="1:19" s="2" customFormat="1" x14ac:dyDescent="0.25">
      <c r="A671" s="5"/>
      <c r="B671" s="5"/>
      <c r="C671" s="6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</row>
    <row r="672" spans="1:19" s="2" customFormat="1" x14ac:dyDescent="0.25">
      <c r="A672" s="5"/>
      <c r="B672" s="5"/>
      <c r="C672" s="6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</row>
    <row r="673" spans="1:19" s="2" customFormat="1" x14ac:dyDescent="0.25">
      <c r="A673" s="5"/>
      <c r="B673" s="5"/>
      <c r="C673" s="6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</row>
    <row r="674" spans="1:19" s="2" customFormat="1" x14ac:dyDescent="0.25">
      <c r="A674" s="5"/>
      <c r="B674" s="5"/>
      <c r="C674" s="6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</row>
    <row r="675" spans="1:19" s="2" customFormat="1" x14ac:dyDescent="0.25">
      <c r="A675" s="5"/>
      <c r="B675" s="5"/>
      <c r="C675" s="6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</row>
    <row r="676" spans="1:19" s="2" customFormat="1" x14ac:dyDescent="0.25">
      <c r="A676" s="5"/>
      <c r="B676" s="5"/>
      <c r="C676" s="6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</row>
    <row r="677" spans="1:19" s="2" customFormat="1" x14ac:dyDescent="0.25">
      <c r="A677" s="5"/>
      <c r="B677" s="5"/>
      <c r="C677" s="6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</row>
    <row r="678" spans="1:19" s="2" customFormat="1" x14ac:dyDescent="0.25">
      <c r="A678" s="5"/>
      <c r="B678" s="5"/>
      <c r="C678" s="6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</row>
    <row r="679" spans="1:19" s="2" customFormat="1" x14ac:dyDescent="0.25">
      <c r="A679" s="5"/>
      <c r="B679" s="5"/>
      <c r="C679" s="6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</row>
    <row r="680" spans="1:19" s="31" customFormat="1" x14ac:dyDescent="0.25">
      <c r="A680" s="3"/>
      <c r="B680" s="3"/>
      <c r="C680" s="7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</row>
    <row r="681" spans="1:19" s="2" customFormat="1" x14ac:dyDescent="0.25">
      <c r="A681" s="5"/>
      <c r="B681" s="5"/>
      <c r="C681" s="6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</row>
    <row r="682" spans="1:19" s="2" customFormat="1" x14ac:dyDescent="0.25">
      <c r="A682" s="5"/>
      <c r="B682" s="5"/>
      <c r="C682" s="6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</row>
    <row r="683" spans="1:19" s="2" customFormat="1" x14ac:dyDescent="0.25">
      <c r="A683" s="5"/>
      <c r="B683" s="5"/>
      <c r="C683" s="6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</row>
    <row r="684" spans="1:19" s="2" customFormat="1" x14ac:dyDescent="0.25">
      <c r="A684" s="5"/>
      <c r="B684" s="5"/>
      <c r="C684" s="6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</row>
    <row r="685" spans="1:19" s="2" customFormat="1" x14ac:dyDescent="0.25">
      <c r="A685" s="5"/>
      <c r="B685" s="5"/>
      <c r="C685" s="6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</row>
    <row r="686" spans="1:19" s="2" customFormat="1" x14ac:dyDescent="0.25">
      <c r="A686" s="5"/>
      <c r="B686" s="5"/>
      <c r="C686" s="6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</row>
    <row r="687" spans="1:19" s="2" customFormat="1" x14ac:dyDescent="0.25">
      <c r="A687" s="5"/>
      <c r="B687" s="5"/>
      <c r="C687" s="6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</row>
    <row r="688" spans="1:19" s="2" customFormat="1" x14ac:dyDescent="0.25">
      <c r="A688" s="5"/>
      <c r="B688" s="5"/>
      <c r="C688" s="6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</row>
    <row r="689" spans="1:19" s="2" customFormat="1" x14ac:dyDescent="0.25">
      <c r="A689" s="5"/>
      <c r="B689" s="5"/>
      <c r="C689" s="6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</row>
    <row r="690" spans="1:19" s="2" customFormat="1" x14ac:dyDescent="0.25">
      <c r="A690" s="5"/>
      <c r="B690" s="5"/>
      <c r="C690" s="6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</row>
    <row r="691" spans="1:19" s="2" customFormat="1" x14ac:dyDescent="0.25">
      <c r="A691" s="5"/>
      <c r="B691" s="5"/>
      <c r="C691" s="6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</row>
    <row r="692" spans="1:19" s="2" customFormat="1" x14ac:dyDescent="0.25">
      <c r="A692" s="5"/>
      <c r="B692" s="5"/>
      <c r="C692" s="6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</row>
    <row r="693" spans="1:19" s="2" customFormat="1" x14ac:dyDescent="0.25">
      <c r="A693" s="5"/>
      <c r="B693" s="5"/>
      <c r="C693" s="6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</row>
    <row r="694" spans="1:19" s="2" customFormat="1" x14ac:dyDescent="0.25">
      <c r="A694" s="5"/>
      <c r="B694" s="5"/>
      <c r="C694" s="6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</row>
    <row r="695" spans="1:19" s="2" customFormat="1" x14ac:dyDescent="0.25">
      <c r="A695" s="5"/>
      <c r="B695" s="5"/>
      <c r="C695" s="6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</row>
    <row r="696" spans="1:19" s="2" customFormat="1" x14ac:dyDescent="0.25">
      <c r="A696" s="5"/>
      <c r="B696" s="5"/>
      <c r="C696" s="6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</row>
    <row r="697" spans="1:19" s="2" customFormat="1" x14ac:dyDescent="0.25">
      <c r="A697" s="5"/>
      <c r="B697" s="5"/>
      <c r="C697" s="6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</row>
    <row r="698" spans="1:19" s="2" customFormat="1" x14ac:dyDescent="0.25">
      <c r="A698" s="5"/>
      <c r="B698" s="5"/>
      <c r="C698" s="6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</row>
    <row r="699" spans="1:19" s="2" customFormat="1" x14ac:dyDescent="0.25">
      <c r="A699" s="5"/>
      <c r="B699" s="5"/>
      <c r="C699" s="6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</row>
    <row r="700" spans="1:19" s="2" customFormat="1" x14ac:dyDescent="0.25">
      <c r="A700" s="5"/>
      <c r="B700" s="5"/>
      <c r="C700" s="6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</row>
    <row r="701" spans="1:19" s="2" customFormat="1" x14ac:dyDescent="0.25">
      <c r="A701" s="5"/>
      <c r="B701" s="5"/>
      <c r="C701" s="6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</row>
    <row r="702" spans="1:19" s="2" customFormat="1" x14ac:dyDescent="0.25">
      <c r="A702" s="5"/>
      <c r="B702" s="5"/>
      <c r="C702" s="6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</row>
    <row r="703" spans="1:19" s="2" customFormat="1" x14ac:dyDescent="0.25">
      <c r="A703" s="5"/>
      <c r="B703" s="5"/>
      <c r="C703" s="6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</row>
    <row r="704" spans="1:19" s="2" customFormat="1" x14ac:dyDescent="0.25">
      <c r="A704" s="5"/>
      <c r="B704" s="5"/>
      <c r="C704" s="6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</row>
    <row r="705" spans="1:19" s="2" customFormat="1" x14ac:dyDescent="0.25">
      <c r="A705" s="5"/>
      <c r="B705" s="5"/>
      <c r="C705" s="6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</row>
    <row r="706" spans="1:19" s="2" customFormat="1" x14ac:dyDescent="0.25">
      <c r="A706" s="5"/>
      <c r="B706" s="5"/>
      <c r="C706" s="6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</row>
    <row r="707" spans="1:19" s="2" customFormat="1" x14ac:dyDescent="0.25">
      <c r="A707" s="5"/>
      <c r="B707" s="5"/>
      <c r="C707" s="6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</row>
    <row r="708" spans="1:19" s="2" customFormat="1" x14ac:dyDescent="0.25">
      <c r="A708" s="5"/>
      <c r="B708" s="5"/>
      <c r="C708" s="6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</row>
    <row r="709" spans="1:19" s="2" customFormat="1" x14ac:dyDescent="0.25">
      <c r="A709" s="5"/>
      <c r="B709" s="5"/>
      <c r="C709" s="6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</row>
    <row r="710" spans="1:19" s="2" customFormat="1" x14ac:dyDescent="0.25">
      <c r="A710" s="5"/>
      <c r="B710" s="5"/>
      <c r="C710" s="6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</row>
    <row r="711" spans="1:19" s="2" customFormat="1" x14ac:dyDescent="0.25">
      <c r="A711" s="5"/>
      <c r="B711" s="5"/>
      <c r="C711" s="6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</row>
    <row r="712" spans="1:19" s="2" customFormat="1" x14ac:dyDescent="0.25">
      <c r="A712" s="5"/>
      <c r="B712" s="5"/>
      <c r="C712" s="6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</row>
    <row r="713" spans="1:19" s="31" customFormat="1" x14ac:dyDescent="0.25">
      <c r="A713" s="3"/>
      <c r="B713" s="3"/>
      <c r="C713" s="7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</row>
    <row r="714" spans="1:19" s="2" customFormat="1" x14ac:dyDescent="0.25">
      <c r="A714" s="5"/>
      <c r="B714" s="5"/>
      <c r="C714" s="6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</row>
    <row r="715" spans="1:19" s="2" customFormat="1" x14ac:dyDescent="0.25">
      <c r="A715" s="5"/>
      <c r="B715" s="5"/>
      <c r="C715" s="6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</row>
    <row r="716" spans="1:19" s="2" customFormat="1" x14ac:dyDescent="0.25">
      <c r="A716" s="5"/>
      <c r="B716" s="5"/>
      <c r="C716" s="6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</row>
    <row r="717" spans="1:19" s="2" customFormat="1" x14ac:dyDescent="0.25">
      <c r="A717" s="5"/>
      <c r="B717" s="5"/>
      <c r="C717" s="6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</row>
    <row r="718" spans="1:19" s="2" customFormat="1" x14ac:dyDescent="0.25">
      <c r="A718" s="5"/>
      <c r="B718" s="5"/>
      <c r="C718" s="6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</row>
    <row r="719" spans="1:19" s="2" customFormat="1" x14ac:dyDescent="0.25">
      <c r="A719" s="5"/>
      <c r="B719" s="5"/>
      <c r="C719" s="6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</row>
    <row r="720" spans="1:19" s="2" customFormat="1" x14ac:dyDescent="0.25">
      <c r="A720" s="5"/>
      <c r="B720" s="5"/>
      <c r="C720" s="6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</row>
    <row r="721" spans="1:19" s="2" customFormat="1" x14ac:dyDescent="0.25">
      <c r="A721" s="5"/>
      <c r="B721" s="5"/>
      <c r="C721" s="6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</row>
    <row r="722" spans="1:19" s="2" customFormat="1" x14ac:dyDescent="0.25">
      <c r="A722" s="5"/>
      <c r="B722" s="5"/>
      <c r="C722" s="6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</row>
    <row r="723" spans="1:19" s="2" customFormat="1" x14ac:dyDescent="0.25">
      <c r="A723" s="5"/>
      <c r="B723" s="5"/>
      <c r="C723" s="6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</row>
    <row r="724" spans="1:19" s="2" customFormat="1" x14ac:dyDescent="0.25">
      <c r="A724" s="5"/>
      <c r="B724" s="5"/>
      <c r="C724" s="6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</row>
    <row r="725" spans="1:19" s="2" customFormat="1" x14ac:dyDescent="0.25">
      <c r="A725" s="5"/>
      <c r="B725" s="5"/>
      <c r="C725" s="6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</row>
    <row r="726" spans="1:19" s="2" customFormat="1" x14ac:dyDescent="0.25">
      <c r="A726" s="5"/>
      <c r="B726" s="5"/>
      <c r="C726" s="6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</row>
    <row r="727" spans="1:19" s="2" customFormat="1" x14ac:dyDescent="0.25">
      <c r="A727" s="5"/>
      <c r="B727" s="5"/>
      <c r="C727" s="6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</row>
    <row r="728" spans="1:19" s="2" customFormat="1" x14ac:dyDescent="0.25">
      <c r="A728" s="5"/>
      <c r="B728" s="5"/>
      <c r="C728" s="6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</row>
    <row r="729" spans="1:19" s="2" customFormat="1" x14ac:dyDescent="0.25">
      <c r="A729" s="5"/>
      <c r="B729" s="5"/>
      <c r="C729" s="6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</row>
    <row r="730" spans="1:19" s="2" customFormat="1" x14ac:dyDescent="0.25">
      <c r="A730" s="5"/>
      <c r="B730" s="5"/>
      <c r="C730" s="6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</row>
    <row r="731" spans="1:19" s="2" customFormat="1" x14ac:dyDescent="0.25">
      <c r="A731" s="5"/>
      <c r="B731" s="5"/>
      <c r="C731" s="6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</row>
    <row r="732" spans="1:19" s="2" customFormat="1" x14ac:dyDescent="0.25">
      <c r="A732" s="5"/>
      <c r="B732" s="5"/>
      <c r="C732" s="6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</row>
    <row r="733" spans="1:19" s="2" customFormat="1" x14ac:dyDescent="0.25">
      <c r="A733" s="5"/>
      <c r="B733" s="5"/>
      <c r="C733" s="6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</row>
    <row r="734" spans="1:19" s="2" customFormat="1" x14ac:dyDescent="0.25">
      <c r="A734" s="5"/>
      <c r="B734" s="5"/>
      <c r="C734" s="6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</row>
    <row r="735" spans="1:19" s="2" customFormat="1" x14ac:dyDescent="0.25">
      <c r="A735" s="5"/>
      <c r="B735" s="5"/>
      <c r="C735" s="6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</row>
    <row r="736" spans="1:19" s="2" customFormat="1" x14ac:dyDescent="0.25">
      <c r="A736" s="5"/>
      <c r="B736" s="5"/>
      <c r="C736" s="6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</row>
    <row r="737" spans="1:19" s="2" customFormat="1" x14ac:dyDescent="0.25">
      <c r="A737" s="5"/>
      <c r="B737" s="5"/>
      <c r="C737" s="6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</row>
    <row r="738" spans="1:19" s="2" customFormat="1" x14ac:dyDescent="0.25">
      <c r="A738" s="5"/>
      <c r="B738" s="5"/>
      <c r="C738" s="6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</row>
    <row r="739" spans="1:19" s="2" customFormat="1" x14ac:dyDescent="0.25">
      <c r="A739" s="5"/>
      <c r="B739" s="5"/>
      <c r="C739" s="6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</row>
    <row r="740" spans="1:19" s="2" customFormat="1" x14ac:dyDescent="0.25">
      <c r="A740" s="5"/>
      <c r="B740" s="5"/>
      <c r="C740" s="6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</row>
    <row r="741" spans="1:19" s="2" customFormat="1" x14ac:dyDescent="0.25">
      <c r="A741" s="5"/>
      <c r="B741" s="5"/>
      <c r="C741" s="6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</row>
    <row r="742" spans="1:19" s="2" customFormat="1" x14ac:dyDescent="0.25">
      <c r="A742" s="5"/>
      <c r="B742" s="5"/>
      <c r="C742" s="6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</row>
    <row r="743" spans="1:19" s="2" customFormat="1" x14ac:dyDescent="0.25">
      <c r="A743" s="5"/>
      <c r="B743" s="5"/>
      <c r="C743" s="6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</row>
    <row r="744" spans="1:19" s="2" customFormat="1" x14ac:dyDescent="0.25">
      <c r="A744" s="5"/>
      <c r="B744" s="5"/>
      <c r="C744" s="6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</row>
    <row r="745" spans="1:19" s="2" customFormat="1" x14ac:dyDescent="0.25">
      <c r="A745" s="5"/>
      <c r="B745" s="5"/>
      <c r="C745" s="6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</row>
    <row r="746" spans="1:19" s="2" customFormat="1" x14ac:dyDescent="0.25">
      <c r="A746" s="5"/>
      <c r="B746" s="5"/>
      <c r="C746" s="6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</row>
    <row r="747" spans="1:19" s="2" customFormat="1" x14ac:dyDescent="0.25">
      <c r="A747" s="5"/>
      <c r="B747" s="5"/>
      <c r="C747" s="6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</row>
    <row r="748" spans="1:19" s="2" customFormat="1" x14ac:dyDescent="0.25">
      <c r="A748" s="5"/>
      <c r="B748" s="5"/>
      <c r="C748" s="6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</row>
    <row r="749" spans="1:19" s="2" customFormat="1" x14ac:dyDescent="0.25">
      <c r="A749" s="5"/>
      <c r="B749" s="5"/>
      <c r="C749" s="6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</row>
    <row r="750" spans="1:19" s="2" customFormat="1" x14ac:dyDescent="0.25">
      <c r="A750" s="5"/>
      <c r="B750" s="5"/>
      <c r="C750" s="6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</row>
    <row r="751" spans="1:19" s="2" customFormat="1" x14ac:dyDescent="0.25">
      <c r="A751" s="5"/>
      <c r="B751" s="5"/>
      <c r="C751" s="6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</row>
    <row r="752" spans="1:19" s="31" customFormat="1" x14ac:dyDescent="0.25">
      <c r="A752" s="3"/>
      <c r="B752" s="3"/>
      <c r="C752" s="7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</row>
    <row r="753" spans="1:19" s="2" customFormat="1" x14ac:dyDescent="0.25">
      <c r="A753" s="5"/>
      <c r="B753" s="5"/>
      <c r="C753" s="6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</row>
    <row r="754" spans="1:19" s="2" customFormat="1" x14ac:dyDescent="0.25">
      <c r="A754" s="5"/>
      <c r="B754" s="5"/>
      <c r="C754" s="6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</row>
    <row r="755" spans="1:19" s="2" customFormat="1" x14ac:dyDescent="0.25">
      <c r="A755" s="5"/>
      <c r="B755" s="5"/>
      <c r="C755" s="6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</row>
    <row r="756" spans="1:19" s="2" customFormat="1" x14ac:dyDescent="0.25">
      <c r="A756" s="5"/>
      <c r="B756" s="5"/>
      <c r="C756" s="6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</row>
    <row r="757" spans="1:19" s="2" customFormat="1" x14ac:dyDescent="0.25">
      <c r="A757" s="5"/>
      <c r="B757" s="5"/>
      <c r="C757" s="6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</row>
    <row r="758" spans="1:19" s="2" customFormat="1" x14ac:dyDescent="0.25">
      <c r="A758" s="5"/>
      <c r="B758" s="5"/>
      <c r="C758" s="6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</row>
    <row r="759" spans="1:19" s="2" customFormat="1" x14ac:dyDescent="0.25">
      <c r="A759" s="5"/>
      <c r="B759" s="5"/>
      <c r="C759" s="6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</row>
    <row r="760" spans="1:19" s="2" customFormat="1" x14ac:dyDescent="0.25">
      <c r="A760" s="5"/>
      <c r="B760" s="5"/>
      <c r="C760" s="6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</row>
    <row r="761" spans="1:19" s="2" customFormat="1" x14ac:dyDescent="0.25">
      <c r="A761" s="5"/>
      <c r="B761" s="5"/>
      <c r="C761" s="6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</row>
    <row r="762" spans="1:19" s="2" customFormat="1" x14ac:dyDescent="0.25">
      <c r="A762" s="5"/>
      <c r="B762" s="5"/>
      <c r="C762" s="6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</row>
    <row r="763" spans="1:19" s="2" customFormat="1" x14ac:dyDescent="0.25">
      <c r="A763" s="5"/>
      <c r="B763" s="5"/>
      <c r="C763" s="6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</row>
    <row r="764" spans="1:19" s="2" customFormat="1" x14ac:dyDescent="0.25">
      <c r="A764" s="5"/>
      <c r="B764" s="5"/>
      <c r="C764" s="6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</row>
    <row r="765" spans="1:19" s="2" customFormat="1" x14ac:dyDescent="0.25">
      <c r="A765" s="5"/>
      <c r="B765" s="5"/>
      <c r="C765" s="6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</row>
    <row r="766" spans="1:19" s="2" customFormat="1" x14ac:dyDescent="0.25">
      <c r="A766" s="5"/>
      <c r="B766" s="5"/>
      <c r="C766" s="6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</row>
    <row r="767" spans="1:19" s="2" customFormat="1" x14ac:dyDescent="0.25">
      <c r="A767" s="5"/>
      <c r="B767" s="5"/>
      <c r="C767" s="6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</row>
    <row r="768" spans="1:19" s="2" customFormat="1" x14ac:dyDescent="0.25">
      <c r="A768" s="5"/>
      <c r="B768" s="5"/>
      <c r="C768" s="6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</row>
    <row r="769" spans="1:19" s="2" customFormat="1" x14ac:dyDescent="0.25">
      <c r="A769" s="5"/>
      <c r="B769" s="5"/>
      <c r="C769" s="6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</row>
    <row r="770" spans="1:19" s="2" customFormat="1" x14ac:dyDescent="0.25">
      <c r="A770" s="5"/>
      <c r="B770" s="5"/>
      <c r="C770" s="6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</row>
    <row r="771" spans="1:19" s="2" customFormat="1" x14ac:dyDescent="0.25">
      <c r="A771" s="5"/>
      <c r="B771" s="5"/>
      <c r="C771" s="6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</row>
    <row r="772" spans="1:19" s="2" customFormat="1" x14ac:dyDescent="0.25">
      <c r="A772" s="5"/>
      <c r="B772" s="5"/>
      <c r="C772" s="6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</row>
    <row r="773" spans="1:19" s="2" customFormat="1" x14ac:dyDescent="0.25">
      <c r="A773" s="5"/>
      <c r="B773" s="5"/>
      <c r="C773" s="6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</row>
    <row r="774" spans="1:19" s="2" customFormat="1" x14ac:dyDescent="0.25">
      <c r="A774" s="5"/>
      <c r="B774" s="5"/>
      <c r="C774" s="6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</row>
    <row r="775" spans="1:19" s="2" customFormat="1" x14ac:dyDescent="0.25">
      <c r="A775" s="5"/>
      <c r="B775" s="5"/>
      <c r="C775" s="6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</row>
    <row r="776" spans="1:19" s="2" customFormat="1" x14ac:dyDescent="0.25">
      <c r="A776" s="5"/>
      <c r="B776" s="5"/>
      <c r="C776" s="6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</row>
    <row r="777" spans="1:19" s="2" customFormat="1" x14ac:dyDescent="0.25">
      <c r="A777" s="5"/>
      <c r="B777" s="5"/>
      <c r="C777" s="6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</row>
    <row r="778" spans="1:19" s="2" customFormat="1" x14ac:dyDescent="0.25">
      <c r="A778" s="5"/>
      <c r="B778" s="5"/>
      <c r="C778" s="6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</row>
    <row r="779" spans="1:19" s="2" customFormat="1" x14ac:dyDescent="0.25">
      <c r="A779" s="5"/>
      <c r="B779" s="5"/>
      <c r="C779" s="6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</row>
    <row r="780" spans="1:19" s="2" customFormat="1" x14ac:dyDescent="0.25">
      <c r="A780" s="5"/>
      <c r="B780" s="5"/>
      <c r="C780" s="6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</row>
    <row r="781" spans="1:19" s="2" customFormat="1" x14ac:dyDescent="0.25">
      <c r="A781" s="5"/>
      <c r="B781" s="5"/>
      <c r="C781" s="6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</row>
    <row r="782" spans="1:19" s="2" customFormat="1" x14ac:dyDescent="0.25">
      <c r="A782" s="5"/>
      <c r="B782" s="5"/>
      <c r="C782" s="6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</row>
    <row r="783" spans="1:19" s="2" customFormat="1" x14ac:dyDescent="0.25">
      <c r="A783" s="5"/>
      <c r="B783" s="5"/>
      <c r="C783" s="6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</row>
    <row r="784" spans="1:19" s="2" customFormat="1" x14ac:dyDescent="0.25">
      <c r="A784" s="5"/>
      <c r="B784" s="5"/>
      <c r="C784" s="6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</row>
    <row r="785" spans="1:19" s="2" customFormat="1" x14ac:dyDescent="0.25">
      <c r="A785" s="5"/>
      <c r="B785" s="5"/>
      <c r="C785" s="6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</row>
    <row r="786" spans="1:19" s="2" customFormat="1" x14ac:dyDescent="0.25">
      <c r="A786" s="5"/>
      <c r="B786" s="5"/>
      <c r="C786" s="6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</row>
    <row r="787" spans="1:19" s="2" customFormat="1" x14ac:dyDescent="0.25">
      <c r="A787" s="5"/>
      <c r="B787" s="5"/>
      <c r="C787" s="6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</row>
    <row r="788" spans="1:19" s="2" customFormat="1" x14ac:dyDescent="0.25">
      <c r="A788" s="5"/>
      <c r="B788" s="5"/>
      <c r="C788" s="6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</row>
    <row r="789" spans="1:19" s="2" customFormat="1" x14ac:dyDescent="0.25">
      <c r="A789" s="5"/>
      <c r="B789" s="5"/>
      <c r="C789" s="6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</row>
    <row r="790" spans="1:19" s="2" customFormat="1" x14ac:dyDescent="0.25">
      <c r="A790" s="5"/>
      <c r="B790" s="5"/>
      <c r="C790" s="6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</row>
    <row r="791" spans="1:19" s="2" customFormat="1" x14ac:dyDescent="0.25">
      <c r="A791" s="5"/>
      <c r="B791" s="5"/>
      <c r="C791" s="6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</row>
    <row r="792" spans="1:19" s="2" customFormat="1" x14ac:dyDescent="0.25">
      <c r="A792" s="5"/>
      <c r="B792" s="5"/>
      <c r="C792" s="6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</row>
    <row r="793" spans="1:19" s="2" customFormat="1" x14ac:dyDescent="0.25">
      <c r="A793" s="5"/>
      <c r="B793" s="5"/>
      <c r="C793" s="6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</row>
    <row r="794" spans="1:19" s="2" customFormat="1" x14ac:dyDescent="0.25">
      <c r="A794" s="5"/>
      <c r="B794" s="5"/>
      <c r="C794" s="6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</row>
    <row r="795" spans="1:19" s="2" customFormat="1" x14ac:dyDescent="0.25">
      <c r="A795" s="5"/>
      <c r="B795" s="5"/>
      <c r="C795" s="6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</row>
    <row r="796" spans="1:19" s="2" customFormat="1" x14ac:dyDescent="0.25">
      <c r="A796" s="5"/>
      <c r="B796" s="5"/>
      <c r="C796" s="6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</row>
    <row r="797" spans="1:19" s="2" customFormat="1" x14ac:dyDescent="0.25">
      <c r="A797" s="5"/>
      <c r="B797" s="5"/>
      <c r="C797" s="6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</row>
    <row r="798" spans="1:19" s="2" customFormat="1" x14ac:dyDescent="0.25">
      <c r="A798" s="5"/>
      <c r="B798" s="5"/>
      <c r="C798" s="6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</row>
    <row r="799" spans="1:19" s="2" customFormat="1" x14ac:dyDescent="0.25">
      <c r="A799" s="5"/>
      <c r="B799" s="5"/>
      <c r="C799" s="6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</row>
    <row r="800" spans="1:19" s="31" customFormat="1" x14ac:dyDescent="0.25">
      <c r="A800" s="3"/>
      <c r="B800" s="3"/>
      <c r="C800" s="7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</row>
    <row r="801" spans="1:19" s="2" customFormat="1" x14ac:dyDescent="0.25">
      <c r="A801" s="5"/>
      <c r="B801" s="5"/>
      <c r="C801" s="6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</row>
    <row r="802" spans="1:19" s="2" customFormat="1" x14ac:dyDescent="0.25">
      <c r="A802" s="5"/>
      <c r="B802" s="5"/>
      <c r="C802" s="6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</row>
    <row r="803" spans="1:19" s="2" customFormat="1" x14ac:dyDescent="0.25">
      <c r="A803" s="5"/>
      <c r="B803" s="5"/>
      <c r="C803" s="6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</row>
    <row r="804" spans="1:19" s="2" customFormat="1" x14ac:dyDescent="0.25">
      <c r="A804" s="5"/>
      <c r="B804" s="5"/>
      <c r="C804" s="6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</row>
    <row r="805" spans="1:19" s="2" customFormat="1" x14ac:dyDescent="0.25">
      <c r="A805" s="5"/>
      <c r="B805" s="5"/>
      <c r="C805" s="6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</row>
    <row r="806" spans="1:19" s="2" customFormat="1" x14ac:dyDescent="0.25">
      <c r="A806" s="5"/>
      <c r="B806" s="5"/>
      <c r="C806" s="6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</row>
    <row r="807" spans="1:19" s="2" customFormat="1" x14ac:dyDescent="0.25">
      <c r="A807" s="5"/>
      <c r="B807" s="5"/>
      <c r="C807" s="6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</row>
    <row r="808" spans="1:19" s="2" customFormat="1" x14ac:dyDescent="0.25">
      <c r="A808" s="5"/>
      <c r="B808" s="5"/>
      <c r="C808" s="6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</row>
    <row r="809" spans="1:19" s="2" customFormat="1" x14ac:dyDescent="0.25">
      <c r="A809" s="5"/>
      <c r="B809" s="5"/>
      <c r="C809" s="6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</row>
    <row r="810" spans="1:19" s="2" customFormat="1" x14ac:dyDescent="0.25">
      <c r="A810" s="5"/>
      <c r="B810" s="5"/>
      <c r="C810" s="6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</row>
    <row r="811" spans="1:19" s="2" customFormat="1" x14ac:dyDescent="0.25">
      <c r="A811" s="5"/>
      <c r="B811" s="5"/>
      <c r="C811" s="6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</row>
    <row r="812" spans="1:19" s="2" customFormat="1" x14ac:dyDescent="0.25">
      <c r="A812" s="5"/>
      <c r="B812" s="5"/>
      <c r="C812" s="6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</row>
    <row r="813" spans="1:19" s="2" customFormat="1" x14ac:dyDescent="0.25">
      <c r="A813" s="5"/>
      <c r="B813" s="5"/>
      <c r="C813" s="6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</row>
    <row r="814" spans="1:19" s="2" customFormat="1" x14ac:dyDescent="0.25">
      <c r="A814" s="5"/>
      <c r="B814" s="5"/>
      <c r="C814" s="6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</row>
    <row r="815" spans="1:19" s="2" customFormat="1" x14ac:dyDescent="0.25">
      <c r="A815" s="5"/>
      <c r="B815" s="5"/>
      <c r="C815" s="6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</row>
    <row r="816" spans="1:19" s="2" customFormat="1" x14ac:dyDescent="0.25">
      <c r="A816" s="5"/>
      <c r="B816" s="5"/>
      <c r="C816" s="6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</row>
    <row r="817" spans="1:19" s="2" customFormat="1" x14ac:dyDescent="0.25">
      <c r="A817" s="5"/>
      <c r="B817" s="5"/>
      <c r="C817" s="6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</row>
    <row r="818" spans="1:19" s="2" customFormat="1" x14ac:dyDescent="0.25">
      <c r="A818" s="5"/>
      <c r="B818" s="5"/>
      <c r="C818" s="6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</row>
    <row r="819" spans="1:19" s="2" customFormat="1" x14ac:dyDescent="0.25">
      <c r="A819" s="5"/>
      <c r="B819" s="5"/>
      <c r="C819" s="6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</row>
    <row r="820" spans="1:19" s="2" customFormat="1" x14ac:dyDescent="0.25">
      <c r="A820" s="5"/>
      <c r="B820" s="5"/>
      <c r="C820" s="6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</row>
    <row r="821" spans="1:19" s="2" customFormat="1" x14ac:dyDescent="0.25">
      <c r="A821" s="5"/>
      <c r="B821" s="5"/>
      <c r="C821" s="6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</row>
    <row r="822" spans="1:19" s="2" customFormat="1" x14ac:dyDescent="0.25">
      <c r="A822" s="5"/>
      <c r="B822" s="5"/>
      <c r="C822" s="6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</row>
    <row r="823" spans="1:19" s="2" customFormat="1" x14ac:dyDescent="0.25">
      <c r="A823" s="5"/>
      <c r="B823" s="5"/>
      <c r="C823" s="6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</row>
    <row r="824" spans="1:19" s="2" customFormat="1" x14ac:dyDescent="0.25">
      <c r="A824" s="5"/>
      <c r="B824" s="5"/>
      <c r="C824" s="6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</row>
    <row r="825" spans="1:19" s="2" customFormat="1" x14ac:dyDescent="0.25">
      <c r="A825" s="5"/>
      <c r="B825" s="5"/>
      <c r="C825" s="6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</row>
    <row r="826" spans="1:19" s="2" customFormat="1" x14ac:dyDescent="0.25">
      <c r="A826" s="5"/>
      <c r="B826" s="5"/>
      <c r="C826" s="6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</row>
    <row r="827" spans="1:19" s="2" customFormat="1" x14ac:dyDescent="0.25">
      <c r="A827" s="5"/>
      <c r="B827" s="5"/>
      <c r="C827" s="6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</row>
    <row r="828" spans="1:19" s="2" customFormat="1" x14ac:dyDescent="0.25">
      <c r="A828" s="5"/>
      <c r="B828" s="5"/>
      <c r="C828" s="6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</row>
    <row r="829" spans="1:19" s="2" customFormat="1" x14ac:dyDescent="0.25">
      <c r="A829" s="5"/>
      <c r="B829" s="5"/>
      <c r="C829" s="6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</row>
    <row r="830" spans="1:19" s="2" customFormat="1" x14ac:dyDescent="0.25">
      <c r="A830" s="5"/>
      <c r="B830" s="5"/>
      <c r="C830" s="6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</row>
    <row r="831" spans="1:19" s="2" customFormat="1" x14ac:dyDescent="0.25">
      <c r="A831" s="5"/>
      <c r="B831" s="5"/>
      <c r="C831" s="6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</row>
    <row r="832" spans="1:19" s="2" customFormat="1" x14ac:dyDescent="0.25">
      <c r="A832" s="5"/>
      <c r="B832" s="5"/>
      <c r="C832" s="6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</row>
    <row r="833" spans="1:19" s="2" customFormat="1" x14ac:dyDescent="0.25">
      <c r="A833" s="5"/>
      <c r="B833" s="5"/>
      <c r="C833" s="6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</row>
    <row r="834" spans="1:19" s="2" customFormat="1" x14ac:dyDescent="0.25">
      <c r="A834" s="5"/>
      <c r="B834" s="5"/>
      <c r="C834" s="6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</row>
    <row r="835" spans="1:19" s="2" customFormat="1" x14ac:dyDescent="0.25">
      <c r="A835" s="5"/>
      <c r="B835" s="5"/>
      <c r="C835" s="6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</row>
    <row r="836" spans="1:19" s="2" customFormat="1" x14ac:dyDescent="0.25">
      <c r="A836" s="5"/>
      <c r="B836" s="5"/>
      <c r="C836" s="6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</row>
    <row r="837" spans="1:19" s="2" customFormat="1" x14ac:dyDescent="0.25">
      <c r="A837" s="5"/>
      <c r="B837" s="5"/>
      <c r="C837" s="6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</row>
    <row r="838" spans="1:19" s="2" customFormat="1" x14ac:dyDescent="0.25">
      <c r="A838" s="5"/>
      <c r="B838" s="5"/>
      <c r="C838" s="6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</row>
    <row r="839" spans="1:19" s="2" customFormat="1" x14ac:dyDescent="0.25">
      <c r="A839" s="5"/>
      <c r="B839" s="5"/>
      <c r="C839" s="6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</row>
    <row r="840" spans="1:19" s="2" customFormat="1" x14ac:dyDescent="0.25">
      <c r="A840" s="5"/>
      <c r="B840" s="5"/>
      <c r="C840" s="6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</row>
    <row r="841" spans="1:19" s="2" customFormat="1" x14ac:dyDescent="0.25">
      <c r="A841" s="5"/>
      <c r="B841" s="5"/>
      <c r="C841" s="6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</row>
    <row r="842" spans="1:19" s="2" customFormat="1" x14ac:dyDescent="0.25">
      <c r="A842" s="5"/>
      <c r="B842" s="5"/>
      <c r="C842" s="6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</row>
    <row r="843" spans="1:19" s="2" customFormat="1" x14ac:dyDescent="0.25">
      <c r="A843" s="5"/>
      <c r="B843" s="5"/>
      <c r="C843" s="6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</row>
    <row r="844" spans="1:19" s="2" customFormat="1" x14ac:dyDescent="0.25">
      <c r="A844" s="5"/>
      <c r="B844" s="5"/>
      <c r="C844" s="6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</row>
    <row r="845" spans="1:19" s="2" customFormat="1" x14ac:dyDescent="0.25">
      <c r="A845" s="5"/>
      <c r="B845" s="5"/>
      <c r="C845" s="6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</row>
    <row r="846" spans="1:19" s="2" customFormat="1" x14ac:dyDescent="0.25">
      <c r="A846" s="5"/>
      <c r="B846" s="5"/>
      <c r="C846" s="6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</row>
    <row r="847" spans="1:19" s="2" customFormat="1" x14ac:dyDescent="0.25">
      <c r="A847" s="5"/>
      <c r="B847" s="5"/>
      <c r="C847" s="6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</row>
    <row r="848" spans="1:19" s="2" customFormat="1" x14ac:dyDescent="0.25">
      <c r="A848" s="5"/>
      <c r="B848" s="5"/>
      <c r="C848" s="6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</row>
    <row r="849" spans="1:19" s="31" customFormat="1" x14ac:dyDescent="0.25">
      <c r="A849" s="3"/>
      <c r="B849" s="3"/>
      <c r="C849" s="7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</row>
    <row r="850" spans="1:19" s="2" customFormat="1" x14ac:dyDescent="0.25">
      <c r="A850" s="5"/>
      <c r="B850" s="5"/>
      <c r="C850" s="6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</row>
    <row r="851" spans="1:19" s="2" customFormat="1" x14ac:dyDescent="0.25">
      <c r="A851" s="5"/>
      <c r="B851" s="5"/>
      <c r="C851" s="6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</row>
    <row r="852" spans="1:19" s="2" customFormat="1" x14ac:dyDescent="0.25">
      <c r="A852" s="5"/>
      <c r="B852" s="5"/>
      <c r="C852" s="6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</row>
    <row r="853" spans="1:19" s="2" customFormat="1" x14ac:dyDescent="0.25">
      <c r="A853" s="5"/>
      <c r="B853" s="5"/>
      <c r="C853" s="6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</row>
    <row r="854" spans="1:19" s="2" customFormat="1" x14ac:dyDescent="0.25">
      <c r="A854" s="5"/>
      <c r="B854" s="5"/>
      <c r="C854" s="6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</row>
    <row r="855" spans="1:19" s="2" customFormat="1" x14ac:dyDescent="0.25">
      <c r="A855" s="5"/>
      <c r="B855" s="5"/>
      <c r="C855" s="6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</row>
    <row r="856" spans="1:19" s="2" customFormat="1" x14ac:dyDescent="0.25">
      <c r="A856" s="5"/>
      <c r="B856" s="5"/>
      <c r="C856" s="6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</row>
    <row r="857" spans="1:19" s="2" customFormat="1" x14ac:dyDescent="0.25">
      <c r="A857" s="5"/>
      <c r="B857" s="5"/>
      <c r="C857" s="6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</row>
    <row r="858" spans="1:19" s="2" customFormat="1" x14ac:dyDescent="0.25">
      <c r="A858" s="5"/>
      <c r="B858" s="5"/>
      <c r="C858" s="6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</row>
    <row r="859" spans="1:19" s="2" customFormat="1" x14ac:dyDescent="0.25">
      <c r="A859" s="5"/>
      <c r="B859" s="5"/>
      <c r="C859" s="6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</row>
    <row r="860" spans="1:19" s="2" customFormat="1" x14ac:dyDescent="0.25">
      <c r="A860" s="5"/>
      <c r="B860" s="5"/>
      <c r="C860" s="6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</row>
    <row r="861" spans="1:19" s="2" customFormat="1" x14ac:dyDescent="0.25">
      <c r="A861" s="5"/>
      <c r="B861" s="5"/>
      <c r="C861" s="6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</row>
    <row r="862" spans="1:19" s="2" customFormat="1" x14ac:dyDescent="0.25">
      <c r="A862" s="5"/>
      <c r="B862" s="5"/>
      <c r="C862" s="6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</row>
    <row r="863" spans="1:19" s="2" customFormat="1" x14ac:dyDescent="0.25">
      <c r="A863" s="5"/>
      <c r="B863" s="5"/>
      <c r="C863" s="6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</row>
    <row r="864" spans="1:19" s="2" customFormat="1" x14ac:dyDescent="0.25">
      <c r="A864" s="5"/>
      <c r="B864" s="5"/>
      <c r="C864" s="6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</row>
    <row r="865" spans="1:19" s="2" customFormat="1" x14ac:dyDescent="0.25">
      <c r="A865" s="5"/>
      <c r="B865" s="5"/>
      <c r="C865" s="6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</row>
    <row r="866" spans="1:19" s="2" customFormat="1" x14ac:dyDescent="0.25">
      <c r="A866" s="5"/>
      <c r="B866" s="5"/>
      <c r="C866" s="6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</row>
    <row r="867" spans="1:19" s="2" customFormat="1" x14ac:dyDescent="0.25">
      <c r="A867" s="5"/>
      <c r="B867" s="5"/>
      <c r="C867" s="6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</row>
    <row r="868" spans="1:19" s="2" customFormat="1" x14ac:dyDescent="0.25">
      <c r="A868" s="5"/>
      <c r="B868" s="5"/>
      <c r="C868" s="6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</row>
    <row r="869" spans="1:19" s="2" customFormat="1" x14ac:dyDescent="0.25">
      <c r="A869" s="5"/>
      <c r="B869" s="5"/>
      <c r="C869" s="6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</row>
    <row r="870" spans="1:19" s="2" customFormat="1" x14ac:dyDescent="0.25">
      <c r="A870" s="5"/>
      <c r="B870" s="5"/>
      <c r="C870" s="6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</row>
    <row r="871" spans="1:19" s="2" customFormat="1" x14ac:dyDescent="0.25">
      <c r="A871" s="5"/>
      <c r="B871" s="5"/>
      <c r="C871" s="6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</row>
    <row r="872" spans="1:19" s="2" customFormat="1" x14ac:dyDescent="0.25">
      <c r="A872" s="5"/>
      <c r="B872" s="5"/>
      <c r="C872" s="6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</row>
    <row r="873" spans="1:19" s="2" customFormat="1" x14ac:dyDescent="0.25">
      <c r="A873" s="5"/>
      <c r="B873" s="5"/>
      <c r="C873" s="6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</row>
    <row r="874" spans="1:19" s="2" customFormat="1" x14ac:dyDescent="0.25">
      <c r="A874" s="5"/>
      <c r="B874" s="5"/>
      <c r="C874" s="6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</row>
    <row r="875" spans="1:19" s="2" customFormat="1" x14ac:dyDescent="0.25">
      <c r="A875" s="5"/>
      <c r="B875" s="5"/>
      <c r="C875" s="6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</row>
    <row r="876" spans="1:19" s="2" customFormat="1" x14ac:dyDescent="0.25">
      <c r="A876" s="5"/>
      <c r="B876" s="5"/>
      <c r="C876" s="6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</row>
    <row r="877" spans="1:19" s="2" customFormat="1" x14ac:dyDescent="0.25">
      <c r="A877" s="5"/>
      <c r="B877" s="5"/>
      <c r="C877" s="6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</row>
    <row r="878" spans="1:19" s="2" customFormat="1" x14ac:dyDescent="0.25">
      <c r="A878" s="5"/>
      <c r="B878" s="5"/>
      <c r="C878" s="6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</row>
    <row r="879" spans="1:19" s="2" customFormat="1" x14ac:dyDescent="0.25">
      <c r="A879" s="5"/>
      <c r="B879" s="5"/>
      <c r="C879" s="6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</row>
    <row r="880" spans="1:19" s="2" customFormat="1" x14ac:dyDescent="0.25">
      <c r="A880" s="5"/>
      <c r="B880" s="5"/>
      <c r="C880" s="6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</row>
    <row r="881" spans="1:19" s="2" customFormat="1" x14ac:dyDescent="0.25">
      <c r="A881" s="5"/>
      <c r="B881" s="5"/>
      <c r="C881" s="6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</row>
    <row r="882" spans="1:19" s="2" customFormat="1" x14ac:dyDescent="0.25">
      <c r="A882" s="5"/>
      <c r="B882" s="5"/>
      <c r="C882" s="6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</row>
    <row r="883" spans="1:19" s="2" customFormat="1" x14ac:dyDescent="0.25">
      <c r="A883" s="5"/>
      <c r="B883" s="5"/>
      <c r="C883" s="6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</row>
    <row r="884" spans="1:19" s="2" customFormat="1" x14ac:dyDescent="0.25">
      <c r="A884" s="5"/>
      <c r="B884" s="5"/>
      <c r="C884" s="6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</row>
    <row r="885" spans="1:19" s="2" customFormat="1" x14ac:dyDescent="0.25">
      <c r="A885" s="5"/>
      <c r="B885" s="5"/>
      <c r="C885" s="6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</row>
    <row r="886" spans="1:19" s="2" customFormat="1" x14ac:dyDescent="0.25">
      <c r="A886" s="5"/>
      <c r="B886" s="5"/>
      <c r="C886" s="6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</row>
    <row r="887" spans="1:19" s="2" customFormat="1" x14ac:dyDescent="0.25">
      <c r="A887" s="5"/>
      <c r="B887" s="5"/>
      <c r="C887" s="6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</row>
    <row r="888" spans="1:19" s="2" customFormat="1" x14ac:dyDescent="0.25">
      <c r="A888" s="5"/>
      <c r="B888" s="5"/>
      <c r="C888" s="6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</row>
    <row r="889" spans="1:19" s="2" customFormat="1" x14ac:dyDescent="0.25">
      <c r="A889" s="5"/>
      <c r="B889" s="5"/>
      <c r="C889" s="6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</row>
    <row r="890" spans="1:19" s="2" customFormat="1" x14ac:dyDescent="0.25">
      <c r="A890" s="5"/>
      <c r="B890" s="5"/>
      <c r="C890" s="6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</row>
    <row r="891" spans="1:19" s="2" customFormat="1" x14ac:dyDescent="0.25">
      <c r="A891" s="5"/>
      <c r="B891" s="5"/>
      <c r="C891" s="6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</row>
    <row r="892" spans="1:19" s="2" customFormat="1" x14ac:dyDescent="0.25">
      <c r="A892" s="5"/>
      <c r="B892" s="5"/>
      <c r="C892" s="6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</row>
    <row r="893" spans="1:19" s="2" customFormat="1" x14ac:dyDescent="0.25">
      <c r="A893" s="5"/>
      <c r="B893" s="5"/>
      <c r="C893" s="6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</row>
    <row r="894" spans="1:19" s="2" customFormat="1" x14ac:dyDescent="0.25">
      <c r="A894" s="5"/>
      <c r="B894" s="5"/>
      <c r="C894" s="6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</row>
    <row r="895" spans="1:19" s="2" customFormat="1" x14ac:dyDescent="0.25">
      <c r="A895" s="5"/>
      <c r="B895" s="5"/>
      <c r="C895" s="6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</row>
    <row r="896" spans="1:19" s="2" customFormat="1" x14ac:dyDescent="0.25">
      <c r="A896" s="5"/>
      <c r="B896" s="5"/>
      <c r="C896" s="6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</row>
    <row r="897" spans="1:19" s="2" customFormat="1" x14ac:dyDescent="0.25">
      <c r="A897" s="5"/>
      <c r="B897" s="5"/>
      <c r="C897" s="6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</row>
    <row r="898" spans="1:19" s="2" customFormat="1" x14ac:dyDescent="0.25">
      <c r="A898" s="5"/>
      <c r="B898" s="5"/>
      <c r="C898" s="6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</row>
    <row r="899" spans="1:19" s="2" customFormat="1" x14ac:dyDescent="0.25">
      <c r="A899" s="5"/>
      <c r="B899" s="5"/>
      <c r="C899" s="6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</row>
    <row r="900" spans="1:19" s="2" customFormat="1" x14ac:dyDescent="0.25">
      <c r="A900" s="5"/>
      <c r="B900" s="5"/>
      <c r="C900" s="6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</row>
    <row r="901" spans="1:19" s="2" customFormat="1" x14ac:dyDescent="0.25">
      <c r="A901" s="5"/>
      <c r="B901" s="5"/>
      <c r="C901" s="6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</row>
    <row r="902" spans="1:19" s="2" customFormat="1" x14ac:dyDescent="0.25">
      <c r="A902" s="5"/>
      <c r="B902" s="5"/>
      <c r="C902" s="6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</row>
    <row r="903" spans="1:19" s="2" customFormat="1" x14ac:dyDescent="0.25">
      <c r="A903" s="5"/>
      <c r="B903" s="5"/>
      <c r="C903" s="6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</row>
    <row r="904" spans="1:19" s="2" customFormat="1" x14ac:dyDescent="0.25">
      <c r="A904" s="5"/>
      <c r="B904" s="5"/>
      <c r="C904" s="6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</row>
    <row r="905" spans="1:19" s="2" customFormat="1" x14ac:dyDescent="0.25">
      <c r="A905" s="5"/>
      <c r="B905" s="5"/>
      <c r="C905" s="6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</row>
    <row r="906" spans="1:19" s="31" customFormat="1" x14ac:dyDescent="0.25">
      <c r="A906" s="3"/>
      <c r="B906" s="3"/>
      <c r="C906" s="7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</row>
    <row r="907" spans="1:19" s="2" customFormat="1" x14ac:dyDescent="0.25">
      <c r="A907" s="5"/>
      <c r="B907" s="5"/>
      <c r="C907" s="6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</row>
    <row r="908" spans="1:19" s="2" customFormat="1" x14ac:dyDescent="0.25">
      <c r="A908" s="5"/>
      <c r="B908" s="5"/>
      <c r="C908" s="6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</row>
    <row r="909" spans="1:19" s="2" customFormat="1" x14ac:dyDescent="0.25">
      <c r="A909" s="5"/>
      <c r="B909" s="5"/>
      <c r="C909" s="6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</row>
    <row r="910" spans="1:19" s="2" customFormat="1" x14ac:dyDescent="0.25">
      <c r="A910" s="5"/>
      <c r="B910" s="5"/>
      <c r="C910" s="6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</row>
    <row r="911" spans="1:19" s="2" customFormat="1" x14ac:dyDescent="0.25">
      <c r="A911" s="5"/>
      <c r="B911" s="5"/>
      <c r="C911" s="6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</row>
    <row r="912" spans="1:19" s="31" customFormat="1" x14ac:dyDescent="0.25">
      <c r="A912" s="3"/>
      <c r="B912" s="3"/>
      <c r="C912" s="7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</row>
    <row r="913" spans="1:19" s="2" customFormat="1" x14ac:dyDescent="0.25">
      <c r="A913" s="5"/>
      <c r="B913" s="5"/>
      <c r="C913" s="6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</row>
    <row r="914" spans="1:19" s="2" customFormat="1" x14ac:dyDescent="0.25">
      <c r="A914" s="5"/>
      <c r="B914" s="5"/>
      <c r="C914" s="6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</row>
    <row r="915" spans="1:19" s="31" customFormat="1" x14ac:dyDescent="0.25">
      <c r="A915" s="3"/>
      <c r="B915" s="3"/>
      <c r="C915" s="7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</row>
    <row r="916" spans="1:19" s="2" customFormat="1" x14ac:dyDescent="0.25">
      <c r="A916" s="5"/>
      <c r="B916" s="5"/>
      <c r="C916" s="6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</row>
    <row r="917" spans="1:19" s="2" customFormat="1" x14ac:dyDescent="0.25">
      <c r="A917" s="5"/>
      <c r="B917" s="5"/>
      <c r="C917" s="6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</row>
    <row r="918" spans="1:19" s="31" customFormat="1" x14ac:dyDescent="0.25">
      <c r="A918" s="3"/>
      <c r="B918" s="3"/>
      <c r="C918" s="7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</row>
    <row r="919" spans="1:19" s="2" customFormat="1" x14ac:dyDescent="0.25">
      <c r="A919" s="5"/>
      <c r="B919" s="5"/>
      <c r="C919" s="6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</row>
    <row r="920" spans="1:19" s="2" customFormat="1" x14ac:dyDescent="0.25">
      <c r="A920" s="5"/>
      <c r="B920" s="5"/>
      <c r="C920" s="6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</row>
    <row r="921" spans="1:19" s="2" customFormat="1" x14ac:dyDescent="0.25">
      <c r="A921" s="5"/>
      <c r="B921" s="5"/>
      <c r="C921" s="6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</row>
    <row r="922" spans="1:19" s="2" customFormat="1" x14ac:dyDescent="0.25">
      <c r="A922" s="5"/>
      <c r="B922" s="5"/>
      <c r="C922" s="6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</row>
    <row r="923" spans="1:19" s="31" customFormat="1" x14ac:dyDescent="0.25">
      <c r="A923" s="3"/>
      <c r="B923" s="3"/>
      <c r="C923" s="7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</row>
    <row r="924" spans="1:19" s="2" customFormat="1" x14ac:dyDescent="0.25">
      <c r="A924" s="5"/>
      <c r="B924" s="5"/>
      <c r="C924" s="6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</row>
    <row r="925" spans="1:19" s="2" customFormat="1" x14ac:dyDescent="0.25">
      <c r="A925" s="5"/>
      <c r="B925" s="5"/>
      <c r="C925" s="6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</row>
    <row r="926" spans="1:19" s="31" customFormat="1" x14ac:dyDescent="0.25">
      <c r="A926" s="3"/>
      <c r="B926" s="3"/>
      <c r="C926" s="7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</row>
    <row r="927" spans="1:19" s="2" customFormat="1" x14ac:dyDescent="0.25">
      <c r="A927" s="5"/>
      <c r="B927" s="5"/>
      <c r="C927" s="6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</row>
    <row r="928" spans="1:19" s="2" customFormat="1" x14ac:dyDescent="0.25">
      <c r="A928" s="5"/>
      <c r="B928" s="5"/>
      <c r="C928" s="6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</row>
    <row r="929" spans="1:19" s="31" customFormat="1" x14ac:dyDescent="0.25">
      <c r="A929" s="3"/>
      <c r="B929" s="3"/>
      <c r="C929" s="7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</row>
    <row r="930" spans="1:19" s="2" customFormat="1" x14ac:dyDescent="0.25">
      <c r="A930" s="5"/>
      <c r="B930" s="5"/>
      <c r="C930" s="6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</row>
    <row r="931" spans="1:19" s="2" customFormat="1" x14ac:dyDescent="0.25">
      <c r="A931" s="5"/>
      <c r="B931" s="5"/>
      <c r="C931" s="6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</row>
    <row r="932" spans="1:19" s="31" customFormat="1" x14ac:dyDescent="0.25">
      <c r="A932" s="3"/>
      <c r="B932" s="3"/>
      <c r="C932" s="7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</row>
    <row r="933" spans="1:19" s="2" customFormat="1" x14ac:dyDescent="0.25">
      <c r="A933" s="5"/>
      <c r="B933" s="5"/>
      <c r="C933" s="6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</row>
    <row r="934" spans="1:19" s="2" customFormat="1" x14ac:dyDescent="0.25">
      <c r="A934" s="5"/>
      <c r="B934" s="5"/>
      <c r="C934" s="6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</row>
    <row r="935" spans="1:19" s="2" customFormat="1" x14ac:dyDescent="0.25">
      <c r="A935" s="5"/>
      <c r="B935" s="5"/>
      <c r="C935" s="6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</row>
    <row r="936" spans="1:19" s="2" customFormat="1" x14ac:dyDescent="0.25">
      <c r="A936" s="5"/>
      <c r="B936" s="5"/>
      <c r="C936" s="6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</row>
    <row r="937" spans="1:19" s="2" customFormat="1" x14ac:dyDescent="0.25">
      <c r="A937" s="5"/>
      <c r="B937" s="5"/>
      <c r="C937" s="6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</row>
    <row r="938" spans="1:19" s="2" customFormat="1" x14ac:dyDescent="0.25">
      <c r="A938" s="5"/>
      <c r="B938" s="5"/>
      <c r="C938" s="6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</row>
    <row r="939" spans="1:19" s="2" customFormat="1" x14ac:dyDescent="0.25">
      <c r="A939" s="5"/>
      <c r="B939" s="5"/>
      <c r="C939" s="6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</row>
    <row r="940" spans="1:19" s="31" customFormat="1" x14ac:dyDescent="0.25">
      <c r="A940" s="3"/>
      <c r="B940" s="3"/>
      <c r="C940" s="7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</row>
    <row r="941" spans="1:19" s="2" customFormat="1" x14ac:dyDescent="0.25">
      <c r="A941" s="5"/>
      <c r="B941" s="5"/>
      <c r="C941" s="6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</row>
    <row r="942" spans="1:19" s="2" customFormat="1" x14ac:dyDescent="0.25">
      <c r="A942" s="5"/>
      <c r="B942" s="5"/>
      <c r="C942" s="6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</row>
    <row r="943" spans="1:19" s="2" customFormat="1" x14ac:dyDescent="0.25">
      <c r="A943" s="5"/>
      <c r="B943" s="5"/>
      <c r="C943" s="6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</row>
    <row r="944" spans="1:19" s="2" customFormat="1" x14ac:dyDescent="0.25">
      <c r="A944" s="5"/>
      <c r="B944" s="5"/>
      <c r="C944" s="6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</row>
    <row r="945" spans="1:19" s="2" customFormat="1" x14ac:dyDescent="0.25">
      <c r="A945" s="5"/>
      <c r="B945" s="5"/>
      <c r="C945" s="6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</row>
    <row r="946" spans="1:19" s="31" customFormat="1" x14ac:dyDescent="0.25">
      <c r="A946" s="3"/>
      <c r="B946" s="3"/>
      <c r="C946" s="7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</row>
    <row r="947" spans="1:19" s="2" customFormat="1" x14ac:dyDescent="0.25">
      <c r="A947" s="5"/>
      <c r="B947" s="5"/>
      <c r="C947" s="6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</row>
    <row r="948" spans="1:19" s="2" customFormat="1" x14ac:dyDescent="0.25">
      <c r="A948" s="5"/>
      <c r="B948" s="5"/>
      <c r="C948" s="6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</row>
    <row r="949" spans="1:19" s="31" customFormat="1" x14ac:dyDescent="0.25">
      <c r="A949" s="3"/>
      <c r="B949" s="3"/>
      <c r="C949" s="7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</row>
    <row r="950" spans="1:19" s="2" customFormat="1" x14ac:dyDescent="0.25">
      <c r="A950" s="5"/>
      <c r="B950" s="5"/>
      <c r="C950" s="6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</row>
    <row r="951" spans="1:19" s="2" customFormat="1" x14ac:dyDescent="0.25">
      <c r="A951" s="5"/>
      <c r="B951" s="5"/>
      <c r="C951" s="6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</row>
    <row r="952" spans="1:19" s="31" customFormat="1" x14ac:dyDescent="0.25">
      <c r="A952" s="3"/>
      <c r="B952" s="3"/>
      <c r="C952" s="7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</row>
    <row r="953" spans="1:19" s="2" customFormat="1" x14ac:dyDescent="0.25">
      <c r="A953" s="5"/>
      <c r="B953" s="5"/>
      <c r="C953" s="6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</row>
    <row r="954" spans="1:19" s="2" customFormat="1" x14ac:dyDescent="0.25">
      <c r="A954" s="5"/>
      <c r="B954" s="5"/>
      <c r="C954" s="6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</row>
    <row r="955" spans="1:19" s="31" customFormat="1" x14ac:dyDescent="0.25">
      <c r="A955" s="3"/>
      <c r="B955" s="3"/>
      <c r="C955" s="7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</row>
    <row r="956" spans="1:19" s="2" customFormat="1" x14ac:dyDescent="0.25">
      <c r="A956" s="5"/>
      <c r="B956" s="5"/>
      <c r="C956" s="6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</row>
    <row r="957" spans="1:19" s="2" customFormat="1" x14ac:dyDescent="0.25">
      <c r="A957" s="5"/>
      <c r="B957" s="5"/>
      <c r="C957" s="6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</row>
    <row r="958" spans="1:19" s="2" customFormat="1" x14ac:dyDescent="0.25">
      <c r="A958" s="5"/>
      <c r="B958" s="5"/>
      <c r="C958" s="6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</row>
    <row r="959" spans="1:19" s="2" customFormat="1" x14ac:dyDescent="0.25">
      <c r="A959" s="5"/>
      <c r="B959" s="5"/>
      <c r="C959" s="6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</row>
    <row r="960" spans="1:19" s="2" customFormat="1" x14ac:dyDescent="0.25">
      <c r="A960" s="5"/>
      <c r="B960" s="5"/>
      <c r="C960" s="6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</row>
    <row r="961" spans="1:19" s="2" customFormat="1" x14ac:dyDescent="0.25">
      <c r="A961" s="5"/>
      <c r="B961" s="5"/>
      <c r="C961" s="6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</row>
    <row r="962" spans="1:19" s="2" customFormat="1" x14ac:dyDescent="0.25">
      <c r="A962" s="5"/>
      <c r="B962" s="5"/>
      <c r="C962" s="6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</row>
    <row r="963" spans="1:19" s="2" customFormat="1" x14ac:dyDescent="0.25">
      <c r="A963" s="5"/>
      <c r="B963" s="5"/>
      <c r="C963" s="6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</row>
    <row r="964" spans="1:19" s="2" customFormat="1" x14ac:dyDescent="0.25">
      <c r="A964" s="5"/>
      <c r="B964" s="5"/>
      <c r="C964" s="6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</row>
    <row r="965" spans="1:19" s="2" customFormat="1" x14ac:dyDescent="0.25">
      <c r="A965" s="5"/>
      <c r="B965" s="5"/>
      <c r="C965" s="6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</row>
    <row r="966" spans="1:19" s="2" customFormat="1" x14ac:dyDescent="0.25">
      <c r="A966" s="5"/>
      <c r="B966" s="5"/>
      <c r="C966" s="6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</row>
    <row r="967" spans="1:19" s="2" customFormat="1" x14ac:dyDescent="0.25">
      <c r="A967" s="5"/>
      <c r="B967" s="5"/>
      <c r="C967" s="6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</row>
    <row r="968" spans="1:19" s="31" customFormat="1" x14ac:dyDescent="0.25">
      <c r="A968" s="3"/>
      <c r="B968" s="3"/>
      <c r="C968" s="7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</row>
    <row r="969" spans="1:19" s="2" customFormat="1" x14ac:dyDescent="0.25">
      <c r="A969" s="5"/>
      <c r="B969" s="5"/>
      <c r="C969" s="6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</row>
    <row r="970" spans="1:19" s="2" customFormat="1" x14ac:dyDescent="0.25">
      <c r="A970" s="5"/>
      <c r="B970" s="5"/>
      <c r="C970" s="6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</row>
    <row r="971" spans="1:19" s="2" customFormat="1" x14ac:dyDescent="0.25">
      <c r="A971" s="5"/>
      <c r="B971" s="5"/>
      <c r="C971" s="6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</row>
    <row r="972" spans="1:19" s="2" customFormat="1" x14ac:dyDescent="0.25">
      <c r="A972" s="5"/>
      <c r="B972" s="5"/>
      <c r="C972" s="6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</row>
    <row r="973" spans="1:19" s="2" customFormat="1" x14ac:dyDescent="0.25">
      <c r="A973" s="5"/>
      <c r="B973" s="5"/>
      <c r="C973" s="6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</row>
    <row r="974" spans="1:19" s="2" customFormat="1" x14ac:dyDescent="0.25">
      <c r="A974" s="5"/>
      <c r="B974" s="5"/>
      <c r="C974" s="6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</row>
    <row r="975" spans="1:19" s="2" customFormat="1" x14ac:dyDescent="0.25">
      <c r="A975" s="5"/>
      <c r="B975" s="5"/>
      <c r="C975" s="6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</row>
    <row r="976" spans="1:19" s="2" customFormat="1" x14ac:dyDescent="0.25">
      <c r="A976" s="5"/>
      <c r="B976" s="5"/>
      <c r="C976" s="6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</row>
    <row r="977" spans="1:19" s="2" customFormat="1" x14ac:dyDescent="0.25">
      <c r="A977" s="5"/>
      <c r="B977" s="5"/>
      <c r="C977" s="6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</row>
    <row r="978" spans="1:19" s="2" customFormat="1" x14ac:dyDescent="0.25">
      <c r="A978" s="5"/>
      <c r="B978" s="5"/>
      <c r="C978" s="6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</row>
    <row r="979" spans="1:19" s="2" customFormat="1" x14ac:dyDescent="0.25">
      <c r="A979" s="5"/>
      <c r="B979" s="5"/>
      <c r="C979" s="6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</row>
    <row r="980" spans="1:19" s="2" customFormat="1" x14ac:dyDescent="0.25">
      <c r="A980" s="5"/>
      <c r="B980" s="5"/>
      <c r="C980" s="6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</row>
    <row r="981" spans="1:19" s="2" customFormat="1" x14ac:dyDescent="0.25">
      <c r="A981" s="5"/>
      <c r="B981" s="5"/>
      <c r="C981" s="6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</row>
    <row r="982" spans="1:19" s="2" customFormat="1" x14ac:dyDescent="0.25">
      <c r="A982" s="5"/>
      <c r="B982" s="5"/>
      <c r="C982" s="6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</row>
    <row r="983" spans="1:19" s="2" customFormat="1" x14ac:dyDescent="0.25">
      <c r="A983" s="5"/>
      <c r="B983" s="5"/>
      <c r="C983" s="6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</row>
    <row r="984" spans="1:19" s="2" customFormat="1" x14ac:dyDescent="0.25">
      <c r="A984" s="5"/>
      <c r="B984" s="5"/>
      <c r="C984" s="6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</row>
    <row r="985" spans="1:19" s="2" customFormat="1" x14ac:dyDescent="0.25">
      <c r="A985" s="5"/>
      <c r="B985" s="5"/>
      <c r="C985" s="6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</row>
    <row r="986" spans="1:19" s="2" customFormat="1" x14ac:dyDescent="0.25">
      <c r="A986" s="5"/>
      <c r="B986" s="5"/>
      <c r="C986" s="6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</row>
    <row r="987" spans="1:19" s="2" customFormat="1" x14ac:dyDescent="0.25">
      <c r="A987" s="5"/>
      <c r="B987" s="5"/>
      <c r="C987" s="6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</row>
    <row r="988" spans="1:19" s="2" customFormat="1" x14ac:dyDescent="0.25">
      <c r="A988" s="5"/>
      <c r="B988" s="5"/>
      <c r="C988" s="6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</row>
    <row r="989" spans="1:19" s="2" customFormat="1" x14ac:dyDescent="0.25">
      <c r="A989" s="5"/>
      <c r="B989" s="5"/>
      <c r="C989" s="6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</row>
    <row r="990" spans="1:19" s="2" customFormat="1" x14ac:dyDescent="0.25">
      <c r="A990" s="5"/>
      <c r="B990" s="5"/>
      <c r="C990" s="6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</row>
    <row r="991" spans="1:19" s="2" customFormat="1" x14ac:dyDescent="0.25">
      <c r="A991" s="5"/>
      <c r="B991" s="5"/>
      <c r="C991" s="6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</row>
    <row r="992" spans="1:19" s="2" customFormat="1" x14ac:dyDescent="0.25">
      <c r="A992" s="5"/>
      <c r="B992" s="5"/>
      <c r="C992" s="6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</row>
    <row r="993" spans="1:19" s="2" customFormat="1" x14ac:dyDescent="0.25">
      <c r="A993" s="5"/>
      <c r="B993" s="5"/>
      <c r="C993" s="6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</row>
    <row r="994" spans="1:19" s="2" customFormat="1" x14ac:dyDescent="0.25">
      <c r="A994" s="5"/>
      <c r="B994" s="5"/>
      <c r="C994" s="6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</row>
    <row r="995" spans="1:19" s="2" customFormat="1" x14ac:dyDescent="0.25">
      <c r="A995" s="5"/>
      <c r="B995" s="5"/>
      <c r="C995" s="6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</row>
    <row r="996" spans="1:19" s="2" customFormat="1" x14ac:dyDescent="0.25">
      <c r="A996" s="5"/>
      <c r="B996" s="5"/>
      <c r="C996" s="6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</row>
    <row r="997" spans="1:19" s="2" customFormat="1" x14ac:dyDescent="0.25">
      <c r="A997" s="5"/>
      <c r="B997" s="5"/>
      <c r="C997" s="6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</row>
    <row r="998" spans="1:19" s="2" customFormat="1" x14ac:dyDescent="0.25">
      <c r="A998" s="5"/>
      <c r="B998" s="5"/>
      <c r="C998" s="6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</row>
    <row r="999" spans="1:19" s="2" customFormat="1" x14ac:dyDescent="0.25">
      <c r="A999" s="5"/>
      <c r="B999" s="5"/>
      <c r="C999" s="6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</row>
    <row r="1000" spans="1:19" s="2" customFormat="1" x14ac:dyDescent="0.25">
      <c r="A1000" s="5"/>
      <c r="B1000" s="5"/>
      <c r="C1000" s="6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</row>
    <row r="1001" spans="1:19" s="2" customFormat="1" x14ac:dyDescent="0.25">
      <c r="A1001" s="5"/>
      <c r="B1001" s="5"/>
      <c r="C1001" s="6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</row>
    <row r="1002" spans="1:19" s="2" customFormat="1" x14ac:dyDescent="0.25">
      <c r="A1002" s="5"/>
      <c r="B1002" s="5"/>
      <c r="C1002" s="6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</row>
    <row r="1003" spans="1:19" s="2" customFormat="1" x14ac:dyDescent="0.25">
      <c r="A1003" s="5"/>
      <c r="B1003" s="5"/>
      <c r="C1003" s="6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</row>
    <row r="1004" spans="1:19" s="2" customFormat="1" x14ac:dyDescent="0.25">
      <c r="A1004" s="5"/>
      <c r="B1004" s="5"/>
      <c r="C1004" s="6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</row>
    <row r="1005" spans="1:19" s="2" customFormat="1" x14ac:dyDescent="0.25">
      <c r="A1005" s="5"/>
      <c r="B1005" s="5"/>
      <c r="C1005" s="6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</row>
    <row r="1006" spans="1:19" s="2" customFormat="1" x14ac:dyDescent="0.25">
      <c r="A1006" s="5"/>
      <c r="B1006" s="5"/>
      <c r="C1006" s="6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</row>
    <row r="1007" spans="1:19" s="2" customFormat="1" x14ac:dyDescent="0.25">
      <c r="A1007" s="5"/>
      <c r="B1007" s="5"/>
      <c r="C1007" s="6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</row>
    <row r="1008" spans="1:19" s="31" customFormat="1" x14ac:dyDescent="0.25">
      <c r="A1008" s="3"/>
      <c r="B1008" s="3"/>
      <c r="C1008" s="7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</row>
    <row r="1009" spans="1:19" s="2" customFormat="1" x14ac:dyDescent="0.25">
      <c r="A1009" s="5"/>
      <c r="B1009" s="5"/>
      <c r="C1009" s="6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</row>
    <row r="1010" spans="1:19" s="2" customFormat="1" x14ac:dyDescent="0.25">
      <c r="A1010" s="5"/>
      <c r="B1010" s="5"/>
      <c r="C1010" s="6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</row>
    <row r="1011" spans="1:19" s="2" customFormat="1" x14ac:dyDescent="0.25">
      <c r="A1011" s="5"/>
      <c r="B1011" s="5"/>
      <c r="C1011" s="6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</row>
    <row r="1012" spans="1:19" s="2" customFormat="1" x14ac:dyDescent="0.25">
      <c r="A1012" s="5"/>
      <c r="B1012" s="5"/>
      <c r="C1012" s="6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</row>
    <row r="1013" spans="1:19" s="2" customFormat="1" x14ac:dyDescent="0.25">
      <c r="A1013" s="5"/>
      <c r="B1013" s="5"/>
      <c r="C1013" s="6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</row>
    <row r="1014" spans="1:19" s="2" customFormat="1" x14ac:dyDescent="0.25">
      <c r="A1014" s="5"/>
      <c r="B1014" s="5"/>
      <c r="C1014" s="6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</row>
    <row r="1015" spans="1:19" s="2" customFormat="1" x14ac:dyDescent="0.25">
      <c r="D1015" s="32"/>
      <c r="E1015" s="32"/>
      <c r="F1015" s="32"/>
      <c r="G1015" s="32"/>
      <c r="H1015" s="32"/>
      <c r="I1015" s="32"/>
      <c r="J1015" s="32"/>
      <c r="K1015" s="32"/>
      <c r="L1015" s="32"/>
      <c r="M1015" s="32"/>
      <c r="N1015" s="32"/>
      <c r="O1015" s="32"/>
      <c r="P1015" s="32"/>
      <c r="Q1015" s="32"/>
      <c r="R1015" s="32"/>
      <c r="S1015" s="32"/>
    </row>
    <row r="1016" spans="1:19" s="2" customFormat="1" x14ac:dyDescent="0.25">
      <c r="D1016" s="32"/>
      <c r="E1016" s="32"/>
      <c r="F1016" s="32"/>
      <c r="G1016" s="32"/>
      <c r="H1016" s="32"/>
      <c r="I1016" s="32"/>
      <c r="J1016" s="32"/>
      <c r="K1016" s="32"/>
      <c r="L1016" s="32"/>
      <c r="M1016" s="32"/>
      <c r="N1016" s="32"/>
      <c r="O1016" s="32"/>
      <c r="P1016" s="32"/>
      <c r="Q1016" s="32"/>
      <c r="R1016" s="32"/>
      <c r="S1016" s="32"/>
    </row>
    <row r="1017" spans="1:19" s="2" customFormat="1" x14ac:dyDescent="0.25">
      <c r="D1017" s="32"/>
      <c r="E1017" s="32"/>
      <c r="F1017" s="32"/>
      <c r="G1017" s="32"/>
      <c r="H1017" s="32"/>
      <c r="I1017" s="32"/>
      <c r="J1017" s="32"/>
      <c r="K1017" s="32"/>
      <c r="L1017" s="32"/>
      <c r="M1017" s="32"/>
      <c r="N1017" s="32"/>
      <c r="O1017" s="32"/>
      <c r="P1017" s="32"/>
      <c r="Q1017" s="32"/>
      <c r="R1017" s="32"/>
      <c r="S1017" s="32"/>
    </row>
    <row r="1018" spans="1:19" s="2" customFormat="1" x14ac:dyDescent="0.25">
      <c r="D1018" s="32"/>
      <c r="E1018" s="32"/>
      <c r="F1018" s="32"/>
      <c r="G1018" s="32"/>
      <c r="H1018" s="32"/>
      <c r="I1018" s="32"/>
      <c r="J1018" s="32"/>
      <c r="K1018" s="32"/>
      <c r="L1018" s="32"/>
      <c r="M1018" s="32"/>
      <c r="N1018" s="32"/>
      <c r="O1018" s="32"/>
      <c r="P1018" s="32"/>
      <c r="Q1018" s="32"/>
      <c r="R1018" s="32"/>
      <c r="S1018" s="32"/>
    </row>
    <row r="1019" spans="1:19" s="2" customFormat="1" x14ac:dyDescent="0.25">
      <c r="A1019" s="3"/>
      <c r="B1019" s="3"/>
      <c r="C1019" s="3"/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</row>
    <row r="1020" spans="1:19" s="2" customFormat="1" x14ac:dyDescent="0.25">
      <c r="A1020" s="3"/>
      <c r="B1020" s="3"/>
      <c r="C1020" s="3"/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</row>
    <row r="1021" spans="1:19" s="2" customFormat="1" x14ac:dyDescent="0.25">
      <c r="A1021" s="3"/>
      <c r="B1021" s="3"/>
      <c r="C1021" s="3"/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</row>
    <row r="1022" spans="1:19" s="2" customFormat="1" x14ac:dyDescent="0.25">
      <c r="A1022" s="3"/>
      <c r="B1022" s="3"/>
      <c r="C1022" s="3"/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</row>
    <row r="1023" spans="1:19" s="2" customFormat="1" x14ac:dyDescent="0.25">
      <c r="A1023" s="3"/>
      <c r="B1023" s="3"/>
      <c r="C1023" s="3"/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</row>
    <row r="1024" spans="1:19" s="2" customFormat="1" x14ac:dyDescent="0.25">
      <c r="A1024" s="3"/>
      <c r="B1024" s="3"/>
      <c r="C1024" s="3"/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</row>
    <row r="1025" spans="1:19" s="2" customFormat="1" x14ac:dyDescent="0.25">
      <c r="A1025" s="3"/>
      <c r="B1025" s="3"/>
      <c r="C1025" s="3"/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</row>
    <row r="1026" spans="1:19" s="2" customFormat="1" x14ac:dyDescent="0.25">
      <c r="A1026" s="3"/>
      <c r="B1026" s="3"/>
      <c r="C1026" s="3"/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</row>
    <row r="1027" spans="1:19" s="2" customFormat="1" x14ac:dyDescent="0.25">
      <c r="A1027" s="3"/>
      <c r="B1027" s="3"/>
      <c r="C1027" s="3"/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</row>
    <row r="1028" spans="1:19" s="2" customFormat="1" x14ac:dyDescent="0.25">
      <c r="A1028" s="3"/>
      <c r="B1028" s="3"/>
      <c r="C1028" s="3"/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</row>
    <row r="1029" spans="1:19" s="2" customFormat="1" x14ac:dyDescent="0.25">
      <c r="A1029" s="3"/>
      <c r="B1029" s="3"/>
      <c r="C1029" s="3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</row>
    <row r="1030" spans="1:19" s="2" customFormat="1" x14ac:dyDescent="0.25">
      <c r="A1030" s="3"/>
      <c r="B1030" s="3"/>
      <c r="C1030" s="3"/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</row>
    <row r="1031" spans="1:19" s="2" customFormat="1" x14ac:dyDescent="0.25">
      <c r="A1031" s="3"/>
      <c r="B1031" s="3"/>
      <c r="C1031" s="3"/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</row>
    <row r="1032" spans="1:19" s="2" customFormat="1" x14ac:dyDescent="0.25">
      <c r="A1032" s="3"/>
      <c r="B1032" s="3"/>
      <c r="C1032" s="3"/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</row>
    <row r="1033" spans="1:19" s="2" customFormat="1" x14ac:dyDescent="0.25">
      <c r="A1033" s="3"/>
      <c r="B1033" s="3"/>
      <c r="C1033" s="3"/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</row>
    <row r="1034" spans="1:19" s="2" customFormat="1" x14ac:dyDescent="0.25">
      <c r="A1034" s="3"/>
      <c r="B1034" s="3"/>
      <c r="C1034" s="3"/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</row>
    <row r="1035" spans="1:19" s="2" customFormat="1" x14ac:dyDescent="0.25">
      <c r="A1035" s="3"/>
      <c r="B1035" s="3"/>
      <c r="C1035" s="3"/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</row>
    <row r="1036" spans="1:19" s="2" customFormat="1" x14ac:dyDescent="0.25">
      <c r="A1036" s="3"/>
      <c r="B1036" s="3"/>
      <c r="C1036" s="3"/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</row>
    <row r="1037" spans="1:19" s="2" customFormat="1" x14ac:dyDescent="0.25">
      <c r="A1037" s="3"/>
      <c r="B1037" s="3"/>
      <c r="C1037" s="3"/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</row>
    <row r="1038" spans="1:19" s="2" customFormat="1" x14ac:dyDescent="0.25">
      <c r="A1038" s="3"/>
      <c r="B1038" s="3"/>
      <c r="C1038" s="3"/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</row>
    <row r="1039" spans="1:19" s="2" customFormat="1" x14ac:dyDescent="0.25">
      <c r="A1039" s="3"/>
      <c r="B1039" s="3"/>
      <c r="C1039" s="3"/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</row>
    <row r="1040" spans="1:19" s="2" customFormat="1" x14ac:dyDescent="0.25">
      <c r="A1040" s="3"/>
      <c r="B1040" s="3"/>
      <c r="C1040" s="3"/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</row>
    <row r="1041" spans="1:19" s="2" customFormat="1" x14ac:dyDescent="0.25">
      <c r="A1041" s="3"/>
      <c r="B1041" s="3"/>
      <c r="C1041" s="3"/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</row>
    <row r="1042" spans="1:19" s="2" customFormat="1" x14ac:dyDescent="0.25">
      <c r="A1042" s="3"/>
      <c r="B1042" s="3"/>
      <c r="C1042" s="3"/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</row>
    <row r="1043" spans="1:19" s="2" customFormat="1" x14ac:dyDescent="0.25">
      <c r="A1043" s="3"/>
      <c r="B1043" s="3"/>
      <c r="C1043" s="3"/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</row>
    <row r="1044" spans="1:19" s="2" customFormat="1" x14ac:dyDescent="0.25">
      <c r="A1044" s="3"/>
      <c r="B1044" s="3"/>
      <c r="C1044" s="3"/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</row>
    <row r="1045" spans="1:19" s="2" customFormat="1" x14ac:dyDescent="0.25">
      <c r="A1045" s="3"/>
      <c r="B1045" s="3"/>
      <c r="C1045" s="3"/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</row>
    <row r="1046" spans="1:19" s="2" customFormat="1" x14ac:dyDescent="0.25">
      <c r="A1046" s="3"/>
      <c r="B1046" s="3"/>
      <c r="C1046" s="3"/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</row>
    <row r="1047" spans="1:19" s="2" customFormat="1" x14ac:dyDescent="0.25">
      <c r="A1047" s="3"/>
      <c r="B1047" s="3"/>
      <c r="C1047" s="3"/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</row>
    <row r="1048" spans="1:19" s="2" customFormat="1" x14ac:dyDescent="0.25">
      <c r="A1048" s="3"/>
      <c r="B1048" s="3"/>
      <c r="C1048" s="3"/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</row>
    <row r="1049" spans="1:19" s="2" customFormat="1" x14ac:dyDescent="0.25">
      <c r="A1049" s="3"/>
      <c r="B1049" s="3"/>
      <c r="C1049" s="3"/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</row>
    <row r="1050" spans="1:19" s="2" customFormat="1" x14ac:dyDescent="0.25">
      <c r="A1050" s="3"/>
      <c r="B1050" s="3"/>
      <c r="C1050" s="3"/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</row>
    <row r="1051" spans="1:19" s="2" customFormat="1" x14ac:dyDescent="0.25">
      <c r="A1051" s="3"/>
      <c r="B1051" s="3"/>
      <c r="C1051" s="3"/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</row>
    <row r="1052" spans="1:19" s="2" customFormat="1" x14ac:dyDescent="0.25">
      <c r="A1052" s="3"/>
      <c r="B1052" s="3"/>
      <c r="C1052" s="3"/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</row>
    <row r="1053" spans="1:19" s="2" customFormat="1" x14ac:dyDescent="0.25">
      <c r="A1053" s="3"/>
      <c r="B1053" s="3"/>
      <c r="C1053" s="3"/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</row>
    <row r="1054" spans="1:19" s="2" customFormat="1" x14ac:dyDescent="0.25">
      <c r="A1054" s="3"/>
      <c r="B1054" s="3"/>
      <c r="C1054" s="3"/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</row>
    <row r="1055" spans="1:19" s="2" customFormat="1" x14ac:dyDescent="0.25">
      <c r="A1055" s="3"/>
      <c r="B1055" s="3"/>
      <c r="C1055" s="3"/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</row>
    <row r="1056" spans="1:19" s="2" customFormat="1" x14ac:dyDescent="0.25">
      <c r="A1056" s="3"/>
      <c r="B1056" s="3"/>
      <c r="C1056" s="3"/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</row>
    <row r="1057" spans="1:19" s="2" customFormat="1" x14ac:dyDescent="0.25">
      <c r="A1057" s="3"/>
      <c r="B1057" s="3"/>
      <c r="C1057" s="3"/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</row>
    <row r="1058" spans="1:19" s="2" customFormat="1" x14ac:dyDescent="0.25">
      <c r="A1058" s="3"/>
      <c r="B1058" s="3"/>
      <c r="C1058" s="3"/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</row>
    <row r="1059" spans="1:19" s="2" customFormat="1" x14ac:dyDescent="0.25">
      <c r="A1059" s="3"/>
      <c r="B1059" s="3"/>
      <c r="C1059" s="3"/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</row>
    <row r="1060" spans="1:19" s="2" customFormat="1" x14ac:dyDescent="0.25">
      <c r="A1060" s="3"/>
      <c r="B1060" s="3"/>
      <c r="C1060" s="3"/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</row>
    <row r="1061" spans="1:19" s="2" customFormat="1" x14ac:dyDescent="0.25">
      <c r="A1061" s="3"/>
      <c r="B1061" s="3"/>
      <c r="C1061" s="3"/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</row>
    <row r="1062" spans="1:19" s="2" customFormat="1" x14ac:dyDescent="0.25">
      <c r="A1062" s="3"/>
      <c r="B1062" s="3"/>
      <c r="C1062" s="3"/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</row>
    <row r="1063" spans="1:19" s="2" customFormat="1" x14ac:dyDescent="0.25">
      <c r="A1063" s="3"/>
      <c r="B1063" s="3"/>
      <c r="C1063" s="3"/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</row>
    <row r="1064" spans="1:19" s="2" customFormat="1" x14ac:dyDescent="0.25">
      <c r="A1064" s="3"/>
      <c r="B1064" s="3"/>
      <c r="C1064" s="3"/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</row>
    <row r="1065" spans="1:19" s="2" customFormat="1" x14ac:dyDescent="0.25">
      <c r="A1065" s="3"/>
      <c r="B1065" s="3"/>
      <c r="C1065" s="3"/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</row>
    <row r="1066" spans="1:19" s="2" customFormat="1" x14ac:dyDescent="0.25">
      <c r="A1066" s="3"/>
      <c r="B1066" s="3"/>
      <c r="C1066" s="3"/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</row>
    <row r="1067" spans="1:19" s="2" customFormat="1" x14ac:dyDescent="0.25">
      <c r="A1067" s="3"/>
      <c r="B1067" s="3"/>
      <c r="C1067" s="3"/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</row>
    <row r="1068" spans="1:19" s="2" customFormat="1" x14ac:dyDescent="0.25">
      <c r="A1068" s="3"/>
      <c r="B1068" s="3"/>
      <c r="C1068" s="3"/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</row>
    <row r="1069" spans="1:19" s="2" customFormat="1" x14ac:dyDescent="0.25">
      <c r="A1069" s="3"/>
      <c r="B1069" s="3"/>
      <c r="C1069" s="3"/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</row>
    <row r="1070" spans="1:19" s="2" customFormat="1" x14ac:dyDescent="0.25">
      <c r="A1070" s="3"/>
      <c r="B1070" s="3"/>
      <c r="C1070" s="3"/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</row>
    <row r="1071" spans="1:19" s="2" customFormat="1" x14ac:dyDescent="0.25">
      <c r="A1071" s="3"/>
      <c r="B1071" s="3"/>
      <c r="C1071" s="3"/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</row>
    <row r="1072" spans="1:19" s="2" customFormat="1" x14ac:dyDescent="0.25">
      <c r="A1072" s="3"/>
      <c r="B1072" s="3"/>
      <c r="C1072" s="3"/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</row>
    <row r="1073" spans="1:19" s="2" customFormat="1" x14ac:dyDescent="0.25">
      <c r="A1073" s="3"/>
      <c r="B1073" s="3"/>
      <c r="C1073" s="3"/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</row>
    <row r="1074" spans="1:19" s="2" customFormat="1" x14ac:dyDescent="0.25">
      <c r="A1074" s="3"/>
      <c r="B1074" s="3"/>
      <c r="C1074" s="3"/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</row>
    <row r="1075" spans="1:19" s="2" customFormat="1" x14ac:dyDescent="0.25">
      <c r="A1075" s="3"/>
      <c r="B1075" s="3"/>
      <c r="C1075" s="3"/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</row>
    <row r="1076" spans="1:19" s="2" customFormat="1" x14ac:dyDescent="0.25">
      <c r="A1076" s="3"/>
      <c r="B1076" s="3"/>
      <c r="C1076" s="3"/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</row>
    <row r="1077" spans="1:19" s="2" customFormat="1" x14ac:dyDescent="0.25">
      <c r="A1077" s="3"/>
      <c r="B1077" s="3"/>
      <c r="C1077" s="3"/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</row>
    <row r="1078" spans="1:19" s="2" customFormat="1" x14ac:dyDescent="0.25">
      <c r="A1078" s="3"/>
      <c r="B1078" s="3"/>
      <c r="C1078" s="3"/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</row>
    <row r="1079" spans="1:19" s="2" customFormat="1" x14ac:dyDescent="0.25">
      <c r="A1079" s="3"/>
      <c r="B1079" s="3"/>
      <c r="C1079" s="3"/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</row>
    <row r="1080" spans="1:19" s="2" customFormat="1" x14ac:dyDescent="0.25">
      <c r="A1080" s="3"/>
      <c r="B1080" s="3"/>
      <c r="C1080" s="3"/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</row>
    <row r="1081" spans="1:19" s="2" customFormat="1" x14ac:dyDescent="0.25">
      <c r="A1081" s="3"/>
      <c r="B1081" s="3"/>
      <c r="C1081" s="3"/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</row>
    <row r="1082" spans="1:19" s="2" customFormat="1" x14ac:dyDescent="0.25">
      <c r="A1082" s="3"/>
      <c r="B1082" s="3"/>
      <c r="C1082" s="3"/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</row>
    <row r="1083" spans="1:19" s="2" customFormat="1" x14ac:dyDescent="0.25">
      <c r="A1083" s="3"/>
      <c r="B1083" s="3"/>
      <c r="C1083" s="3"/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</row>
    <row r="1084" spans="1:19" s="2" customFormat="1" x14ac:dyDescent="0.25">
      <c r="A1084" s="3"/>
      <c r="B1084" s="3"/>
      <c r="C1084" s="3"/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</row>
    <row r="1085" spans="1:19" s="2" customFormat="1" x14ac:dyDescent="0.25">
      <c r="A1085" s="3"/>
      <c r="B1085" s="3"/>
      <c r="C1085" s="3"/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</row>
    <row r="1086" spans="1:19" s="2" customFormat="1" x14ac:dyDescent="0.25">
      <c r="A1086" s="3"/>
      <c r="B1086" s="3"/>
      <c r="C1086" s="3"/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</row>
    <row r="1087" spans="1:19" s="2" customFormat="1" x14ac:dyDescent="0.25">
      <c r="A1087" s="3"/>
      <c r="B1087" s="3"/>
      <c r="C1087" s="3"/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</row>
    <row r="1088" spans="1:19" s="2" customFormat="1" x14ac:dyDescent="0.25">
      <c r="A1088" s="3"/>
      <c r="B1088" s="3"/>
      <c r="C1088" s="3"/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</row>
    <row r="1089" spans="1:19" s="2" customFormat="1" x14ac:dyDescent="0.25">
      <c r="A1089" s="3"/>
      <c r="B1089" s="3"/>
      <c r="C1089" s="3"/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</row>
    <row r="1090" spans="1:19" s="2" customFormat="1" x14ac:dyDescent="0.25">
      <c r="A1090" s="3"/>
      <c r="B1090" s="3"/>
      <c r="C1090" s="3"/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</row>
    <row r="1091" spans="1:19" s="2" customFormat="1" x14ac:dyDescent="0.25">
      <c r="A1091" s="3"/>
      <c r="B1091" s="3"/>
      <c r="C1091" s="3"/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</row>
    <row r="1092" spans="1:19" s="2" customFormat="1" x14ac:dyDescent="0.25">
      <c r="A1092" s="3"/>
      <c r="B1092" s="3"/>
      <c r="C1092" s="3"/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</row>
    <row r="1093" spans="1:19" s="2" customFormat="1" x14ac:dyDescent="0.25">
      <c r="A1093" s="3"/>
      <c r="B1093" s="3"/>
      <c r="C1093" s="3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</row>
    <row r="1094" spans="1:19" s="2" customFormat="1" x14ac:dyDescent="0.25">
      <c r="A1094" s="3"/>
      <c r="B1094" s="3"/>
      <c r="C1094" s="3"/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</row>
    <row r="1095" spans="1:19" s="2" customFormat="1" x14ac:dyDescent="0.25">
      <c r="A1095" s="3"/>
      <c r="B1095" s="3"/>
      <c r="C1095" s="3"/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</row>
    <row r="1096" spans="1:19" s="2" customFormat="1" x14ac:dyDescent="0.25">
      <c r="A1096" s="3"/>
      <c r="B1096" s="3"/>
      <c r="C1096" s="3"/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</row>
    <row r="1097" spans="1:19" s="2" customFormat="1" x14ac:dyDescent="0.25">
      <c r="A1097" s="3"/>
      <c r="B1097" s="3"/>
      <c r="C1097" s="3"/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</row>
    <row r="1098" spans="1:19" s="2" customFormat="1" x14ac:dyDescent="0.25">
      <c r="A1098" s="3"/>
      <c r="B1098" s="3"/>
      <c r="C1098" s="3"/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</row>
    <row r="1099" spans="1:19" s="2" customFormat="1" x14ac:dyDescent="0.25">
      <c r="A1099" s="3"/>
      <c r="B1099" s="3"/>
      <c r="C1099" s="3"/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</row>
    <row r="1100" spans="1:19" s="2" customFormat="1" x14ac:dyDescent="0.25">
      <c r="A1100" s="3"/>
      <c r="B1100" s="3"/>
      <c r="C1100" s="3"/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</row>
    <row r="1101" spans="1:19" s="2" customFormat="1" x14ac:dyDescent="0.25">
      <c r="A1101" s="3"/>
      <c r="B1101" s="3"/>
      <c r="C1101" s="3"/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</row>
    <row r="1102" spans="1:19" s="2" customFormat="1" x14ac:dyDescent="0.25">
      <c r="A1102" s="3"/>
      <c r="B1102" s="3"/>
      <c r="C1102" s="3"/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</row>
    <row r="1103" spans="1:19" s="2" customFormat="1" x14ac:dyDescent="0.25">
      <c r="A1103" s="3"/>
      <c r="B1103" s="3"/>
      <c r="C1103" s="3"/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</row>
    <row r="1104" spans="1:19" s="2" customFormat="1" x14ac:dyDescent="0.25">
      <c r="A1104" s="3"/>
      <c r="B1104" s="3"/>
      <c r="C1104" s="3"/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</row>
    <row r="1105" spans="1:19" s="2" customFormat="1" x14ac:dyDescent="0.25">
      <c r="A1105" s="3"/>
      <c r="B1105" s="3"/>
      <c r="C1105" s="3"/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</row>
    <row r="1106" spans="1:19" s="2" customFormat="1" x14ac:dyDescent="0.25">
      <c r="A1106" s="3"/>
      <c r="B1106" s="3"/>
      <c r="C1106" s="3"/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</row>
    <row r="1107" spans="1:19" s="2" customFormat="1" x14ac:dyDescent="0.25">
      <c r="A1107" s="3"/>
      <c r="B1107" s="3"/>
      <c r="C1107" s="3"/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</row>
    <row r="1108" spans="1:19" s="2" customFormat="1" x14ac:dyDescent="0.25">
      <c r="A1108" s="3"/>
      <c r="B1108" s="3"/>
      <c r="C1108" s="3"/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</row>
    <row r="1109" spans="1:19" s="2" customFormat="1" x14ac:dyDescent="0.25">
      <c r="A1109" s="3"/>
      <c r="B1109" s="3"/>
      <c r="C1109" s="3"/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</row>
    <row r="1110" spans="1:19" s="2" customFormat="1" x14ac:dyDescent="0.25">
      <c r="A1110" s="3"/>
      <c r="B1110" s="3"/>
      <c r="C1110" s="3"/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</row>
    <row r="1111" spans="1:19" s="2" customFormat="1" x14ac:dyDescent="0.25">
      <c r="A1111" s="3"/>
      <c r="B1111" s="3"/>
      <c r="C1111" s="3"/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</row>
    <row r="1112" spans="1:19" s="2" customFormat="1" x14ac:dyDescent="0.25">
      <c r="A1112" s="3"/>
      <c r="B1112" s="3"/>
      <c r="C1112" s="3"/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</row>
    <row r="1113" spans="1:19" s="2" customFormat="1" x14ac:dyDescent="0.25">
      <c r="A1113" s="3"/>
      <c r="B1113" s="3"/>
      <c r="C1113" s="3"/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</row>
    <row r="1114" spans="1:19" s="2" customFormat="1" x14ac:dyDescent="0.25">
      <c r="A1114" s="3"/>
      <c r="B1114" s="3"/>
      <c r="C1114" s="3"/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</row>
    <row r="1115" spans="1:19" s="2" customFormat="1" x14ac:dyDescent="0.25">
      <c r="A1115" s="3"/>
      <c r="B1115" s="3"/>
      <c r="C1115" s="3"/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</row>
    <row r="1116" spans="1:19" s="2" customFormat="1" x14ac:dyDescent="0.25">
      <c r="A1116" s="3"/>
      <c r="B1116" s="3"/>
      <c r="C1116" s="3"/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</row>
    <row r="1117" spans="1:19" s="2" customFormat="1" x14ac:dyDescent="0.25">
      <c r="A1117" s="3"/>
      <c r="B1117" s="3"/>
      <c r="C1117" s="3"/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</row>
    <row r="1118" spans="1:19" s="2" customFormat="1" x14ac:dyDescent="0.25">
      <c r="A1118" s="3"/>
      <c r="B1118" s="3"/>
      <c r="C1118" s="3"/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</row>
    <row r="1119" spans="1:19" s="2" customFormat="1" x14ac:dyDescent="0.25">
      <c r="A1119" s="3"/>
      <c r="B1119" s="3"/>
      <c r="C1119" s="3"/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</row>
    <row r="1120" spans="1:19" s="2" customFormat="1" x14ac:dyDescent="0.25">
      <c r="A1120" s="3"/>
      <c r="B1120" s="3"/>
      <c r="C1120" s="3"/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</row>
    <row r="1121" spans="1:19" s="2" customFormat="1" x14ac:dyDescent="0.25">
      <c r="A1121" s="3"/>
      <c r="B1121" s="3"/>
      <c r="C1121" s="3"/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</row>
    <row r="1122" spans="1:19" s="2" customFormat="1" x14ac:dyDescent="0.25">
      <c r="A1122" s="3"/>
      <c r="B1122" s="3"/>
      <c r="C1122" s="3"/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</row>
    <row r="1123" spans="1:19" s="2" customFormat="1" x14ac:dyDescent="0.25">
      <c r="A1123" s="3"/>
      <c r="B1123" s="3"/>
      <c r="C1123" s="3"/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</row>
    <row r="1124" spans="1:19" s="2" customFormat="1" x14ac:dyDescent="0.25">
      <c r="A1124" s="3"/>
      <c r="B1124" s="3"/>
      <c r="C1124" s="3"/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</row>
    <row r="1125" spans="1:19" s="2" customFormat="1" x14ac:dyDescent="0.25">
      <c r="A1125" s="3"/>
      <c r="B1125" s="3"/>
      <c r="C1125" s="3"/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</row>
    <row r="1126" spans="1:19" s="2" customFormat="1" x14ac:dyDescent="0.25">
      <c r="A1126" s="3"/>
      <c r="B1126" s="3"/>
      <c r="C1126" s="3"/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</row>
    <row r="1127" spans="1:19" s="2" customFormat="1" x14ac:dyDescent="0.25">
      <c r="A1127" s="3"/>
      <c r="B1127" s="3"/>
      <c r="C1127" s="3"/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</row>
    <row r="1128" spans="1:19" s="2" customFormat="1" x14ac:dyDescent="0.25">
      <c r="A1128" s="3"/>
      <c r="B1128" s="3"/>
      <c r="C1128" s="3"/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</row>
    <row r="1129" spans="1:19" s="2" customFormat="1" x14ac:dyDescent="0.25">
      <c r="A1129" s="3"/>
      <c r="B1129" s="3"/>
      <c r="C1129" s="3"/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</row>
    <row r="1130" spans="1:19" s="2" customFormat="1" x14ac:dyDescent="0.25">
      <c r="A1130" s="3"/>
      <c r="B1130" s="3"/>
      <c r="C1130" s="3"/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</row>
    <row r="1131" spans="1:19" s="2" customFormat="1" x14ac:dyDescent="0.25">
      <c r="A1131" s="3"/>
      <c r="B1131" s="3"/>
      <c r="C1131" s="3"/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</row>
    <row r="1132" spans="1:19" s="2" customFormat="1" x14ac:dyDescent="0.25">
      <c r="A1132" s="3"/>
      <c r="B1132" s="3"/>
      <c r="C1132" s="3"/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</row>
    <row r="1133" spans="1:19" s="2" customFormat="1" x14ac:dyDescent="0.25">
      <c r="A1133" s="3"/>
      <c r="B1133" s="3"/>
      <c r="C1133" s="3"/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</row>
    <row r="1134" spans="1:19" s="2" customFormat="1" x14ac:dyDescent="0.25">
      <c r="A1134" s="3"/>
      <c r="B1134" s="3"/>
      <c r="C1134" s="3"/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</row>
    <row r="1135" spans="1:19" s="2" customFormat="1" x14ac:dyDescent="0.25">
      <c r="A1135" s="3"/>
      <c r="B1135" s="3"/>
      <c r="C1135" s="3"/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</row>
    <row r="1136" spans="1:19" s="2" customFormat="1" x14ac:dyDescent="0.25">
      <c r="A1136" s="3"/>
      <c r="B1136" s="3"/>
      <c r="C1136" s="3"/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</row>
    <row r="1137" spans="1:19" s="2" customFormat="1" x14ac:dyDescent="0.25">
      <c r="A1137" s="3"/>
      <c r="B1137" s="3"/>
      <c r="C1137" s="3"/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</row>
    <row r="1138" spans="1:19" s="2" customFormat="1" x14ac:dyDescent="0.25">
      <c r="A1138" s="3"/>
      <c r="B1138" s="3"/>
      <c r="C1138" s="3"/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</row>
    <row r="1139" spans="1:19" s="2" customFormat="1" x14ac:dyDescent="0.25">
      <c r="A1139" s="3"/>
      <c r="B1139" s="3"/>
      <c r="C1139" s="3"/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</row>
    <row r="1140" spans="1:19" s="2" customFormat="1" x14ac:dyDescent="0.25">
      <c r="A1140" s="3"/>
      <c r="B1140" s="3"/>
      <c r="C1140" s="3"/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</row>
    <row r="1141" spans="1:19" s="2" customFormat="1" x14ac:dyDescent="0.25">
      <c r="A1141" s="3"/>
      <c r="B1141" s="3"/>
      <c r="C1141" s="3"/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</row>
    <row r="1142" spans="1:19" s="2" customFormat="1" x14ac:dyDescent="0.25">
      <c r="A1142" s="3"/>
      <c r="B1142" s="3"/>
      <c r="C1142" s="3"/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</row>
    <row r="1143" spans="1:19" x14ac:dyDescent="0.25">
      <c r="C1143" s="11"/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  <c r="P1143" s="12"/>
      <c r="Q1143" s="12"/>
      <c r="R1143" s="12"/>
      <c r="S1143" s="12"/>
    </row>
    <row r="1144" spans="1:19" x14ac:dyDescent="0.25">
      <c r="C1144" s="11"/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  <c r="P1144" s="12"/>
      <c r="Q1144" s="12"/>
      <c r="R1144" s="12"/>
      <c r="S1144" s="12"/>
    </row>
    <row r="1145" spans="1:19" x14ac:dyDescent="0.25">
      <c r="C1145" s="11"/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</row>
    <row r="1146" spans="1:19" x14ac:dyDescent="0.25">
      <c r="C1146" s="11"/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  <c r="P1146" s="12"/>
      <c r="Q1146" s="12"/>
      <c r="R1146" s="12"/>
      <c r="S1146" s="12"/>
    </row>
    <row r="1147" spans="1:19" x14ac:dyDescent="0.25">
      <c r="A1147" s="33"/>
      <c r="B1147" s="33"/>
      <c r="C1147" s="11"/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  <c r="P1147" s="12"/>
      <c r="Q1147" s="12"/>
      <c r="R1147" s="12"/>
      <c r="S1147" s="12"/>
    </row>
    <row r="1148" spans="1:19" x14ac:dyDescent="0.25">
      <c r="A1148" s="33"/>
      <c r="B1148" s="33"/>
      <c r="C1148" s="11"/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</row>
    <row r="1149" spans="1:19" x14ac:dyDescent="0.25">
      <c r="A1149" s="33"/>
      <c r="B1149" s="33"/>
      <c r="C1149" s="11"/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  <c r="P1149" s="12"/>
      <c r="Q1149" s="12"/>
      <c r="R1149" s="12"/>
      <c r="S1149" s="12"/>
    </row>
    <row r="1150" spans="1:19" x14ac:dyDescent="0.25">
      <c r="A1150" s="33"/>
      <c r="B1150" s="33"/>
      <c r="C1150" s="11"/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  <c r="P1150" s="12"/>
      <c r="Q1150" s="12"/>
      <c r="R1150" s="12"/>
      <c r="S1150" s="12"/>
    </row>
    <row r="1151" spans="1:19" x14ac:dyDescent="0.25">
      <c r="A1151" s="33"/>
      <c r="B1151" s="33"/>
      <c r="C1151" s="11"/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</row>
    <row r="1152" spans="1:19" x14ac:dyDescent="0.25">
      <c r="A1152" s="33"/>
      <c r="B1152" s="33"/>
      <c r="C1152" s="11"/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</row>
    <row r="1153" spans="1:19" x14ac:dyDescent="0.25">
      <c r="A1153" s="33"/>
      <c r="B1153" s="33"/>
      <c r="C1153" s="11"/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</row>
    <row r="1154" spans="1:19" x14ac:dyDescent="0.25">
      <c r="A1154" s="33"/>
      <c r="B1154" s="33"/>
      <c r="C1154" s="11"/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</row>
    <row r="1155" spans="1:19" x14ac:dyDescent="0.25">
      <c r="A1155" s="33"/>
      <c r="B1155" s="33"/>
      <c r="C1155" s="11"/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</row>
    <row r="1156" spans="1:19" x14ac:dyDescent="0.25">
      <c r="A1156" s="33"/>
      <c r="B1156" s="33"/>
      <c r="C1156" s="11"/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</row>
    <row r="1157" spans="1:19" x14ac:dyDescent="0.25">
      <c r="A1157" s="33"/>
      <c r="B1157" s="33"/>
      <c r="C1157" s="11"/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</row>
    <row r="1158" spans="1:19" x14ac:dyDescent="0.25">
      <c r="A1158" s="33"/>
      <c r="B1158" s="33"/>
      <c r="C1158" s="11"/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</row>
    <row r="1159" spans="1:19" x14ac:dyDescent="0.25">
      <c r="A1159" s="33"/>
      <c r="B1159" s="33"/>
      <c r="C1159" s="11"/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</row>
    <row r="1160" spans="1:19" x14ac:dyDescent="0.25">
      <c r="A1160" s="33"/>
      <c r="B1160" s="33"/>
      <c r="C1160" s="11"/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</row>
    <row r="1161" spans="1:19" x14ac:dyDescent="0.25">
      <c r="A1161" s="33"/>
      <c r="B1161" s="33"/>
      <c r="C1161" s="11"/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</row>
    <row r="1162" spans="1:19" x14ac:dyDescent="0.25">
      <c r="A1162" s="33"/>
      <c r="B1162" s="33"/>
      <c r="C1162" s="11"/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</row>
    <row r="1163" spans="1:19" x14ac:dyDescent="0.25">
      <c r="A1163" s="33"/>
      <c r="B1163" s="33"/>
      <c r="C1163" s="11"/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</row>
    <row r="1164" spans="1:19" x14ac:dyDescent="0.25">
      <c r="A1164" s="33"/>
      <c r="B1164" s="33"/>
      <c r="C1164" s="11"/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  <c r="P1164" s="12"/>
      <c r="Q1164" s="12"/>
      <c r="R1164" s="12"/>
      <c r="S1164" s="12"/>
    </row>
    <row r="1165" spans="1:19" x14ac:dyDescent="0.25">
      <c r="A1165" s="33"/>
      <c r="B1165" s="33"/>
      <c r="C1165" s="11"/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  <c r="P1165" s="12"/>
      <c r="Q1165" s="12"/>
      <c r="R1165" s="12"/>
      <c r="S1165" s="12"/>
    </row>
    <row r="1166" spans="1:19" x14ac:dyDescent="0.25">
      <c r="A1166" s="33"/>
      <c r="B1166" s="33"/>
      <c r="C1166" s="11"/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</row>
    <row r="1167" spans="1:19" x14ac:dyDescent="0.25">
      <c r="A1167" s="33"/>
      <c r="B1167" s="33"/>
      <c r="C1167" s="11"/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  <c r="P1167" s="12"/>
      <c r="Q1167" s="12"/>
      <c r="R1167" s="12"/>
      <c r="S1167" s="12"/>
    </row>
    <row r="1168" spans="1:19" x14ac:dyDescent="0.25">
      <c r="A1168" s="33"/>
      <c r="B1168" s="33"/>
      <c r="C1168" s="11"/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  <c r="P1168" s="12"/>
      <c r="Q1168" s="12"/>
      <c r="R1168" s="12"/>
      <c r="S1168" s="12"/>
    </row>
    <row r="1169" spans="1:19" x14ac:dyDescent="0.25">
      <c r="A1169" s="33"/>
      <c r="B1169" s="33"/>
      <c r="C1169" s="11"/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</row>
    <row r="1170" spans="1:19" x14ac:dyDescent="0.25">
      <c r="A1170" s="33"/>
      <c r="B1170" s="33"/>
      <c r="C1170" s="11"/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  <c r="P1170" s="12"/>
      <c r="Q1170" s="12"/>
      <c r="R1170" s="12"/>
      <c r="S1170" s="12"/>
    </row>
    <row r="1171" spans="1:19" x14ac:dyDescent="0.25">
      <c r="A1171" s="33"/>
      <c r="B1171" s="33"/>
      <c r="C1171" s="11"/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</row>
    <row r="1172" spans="1:19" x14ac:dyDescent="0.25">
      <c r="A1172" s="33"/>
      <c r="B1172" s="33"/>
      <c r="C1172" s="11"/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</row>
    <row r="1173" spans="1:19" x14ac:dyDescent="0.25">
      <c r="A1173" s="33"/>
      <c r="B1173" s="33"/>
      <c r="C1173" s="11"/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</row>
    <row r="1174" spans="1:19" x14ac:dyDescent="0.25">
      <c r="A1174" s="33"/>
      <c r="B1174" s="33"/>
      <c r="C1174" s="11"/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</row>
    <row r="1175" spans="1:19" x14ac:dyDescent="0.25">
      <c r="A1175" s="33"/>
      <c r="B1175" s="33"/>
      <c r="C1175" s="11"/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</row>
    <row r="1176" spans="1:19" x14ac:dyDescent="0.25">
      <c r="A1176" s="33"/>
      <c r="B1176" s="33"/>
      <c r="C1176" s="11"/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  <c r="P1176" s="12"/>
      <c r="Q1176" s="12"/>
      <c r="R1176" s="12"/>
      <c r="S1176" s="12"/>
    </row>
    <row r="1177" spans="1:19" x14ac:dyDescent="0.25">
      <c r="A1177" s="33"/>
      <c r="B1177" s="33"/>
      <c r="C1177" s="11"/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  <c r="P1177" s="12"/>
      <c r="Q1177" s="12"/>
      <c r="R1177" s="12"/>
      <c r="S1177" s="12"/>
    </row>
    <row r="1178" spans="1:19" x14ac:dyDescent="0.25">
      <c r="A1178" s="33"/>
      <c r="B1178" s="33"/>
      <c r="C1178" s="11"/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</row>
    <row r="1179" spans="1:19" x14ac:dyDescent="0.25">
      <c r="A1179" s="33"/>
      <c r="B1179" s="33"/>
      <c r="C1179" s="11"/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  <c r="P1179" s="12"/>
      <c r="Q1179" s="12"/>
      <c r="R1179" s="12"/>
      <c r="S1179" s="12"/>
    </row>
    <row r="1180" spans="1:19" x14ac:dyDescent="0.25">
      <c r="A1180" s="33"/>
      <c r="B1180" s="33"/>
      <c r="C1180" s="11"/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  <c r="P1180" s="12"/>
      <c r="Q1180" s="12"/>
      <c r="R1180" s="12"/>
      <c r="S1180" s="12"/>
    </row>
    <row r="1181" spans="1:19" x14ac:dyDescent="0.25">
      <c r="A1181" s="33"/>
      <c r="B1181" s="33"/>
      <c r="C1181" s="11"/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</row>
    <row r="1182" spans="1:19" x14ac:dyDescent="0.25">
      <c r="A1182" s="33"/>
      <c r="B1182" s="33"/>
      <c r="C1182" s="11"/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  <c r="P1182" s="12"/>
      <c r="Q1182" s="12"/>
      <c r="R1182" s="12"/>
      <c r="S1182" s="12"/>
    </row>
    <row r="1183" spans="1:19" x14ac:dyDescent="0.25">
      <c r="A1183" s="33"/>
      <c r="B1183" s="33"/>
      <c r="C1183" s="11"/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</row>
    <row r="1184" spans="1:19" x14ac:dyDescent="0.25">
      <c r="A1184" s="33"/>
      <c r="B1184" s="33"/>
      <c r="C1184" s="11"/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</row>
    <row r="1185" spans="1:19" x14ac:dyDescent="0.25">
      <c r="A1185" s="33"/>
      <c r="B1185" s="33"/>
      <c r="C1185" s="11"/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</row>
    <row r="1186" spans="1:19" x14ac:dyDescent="0.25">
      <c r="A1186" s="33"/>
      <c r="B1186" s="33"/>
      <c r="C1186" s="11"/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</row>
    <row r="1187" spans="1:19" x14ac:dyDescent="0.25">
      <c r="A1187" s="33"/>
      <c r="B1187" s="33"/>
      <c r="C1187" s="11"/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</row>
    <row r="1188" spans="1:19" x14ac:dyDescent="0.25">
      <c r="A1188" s="33"/>
      <c r="B1188" s="33"/>
      <c r="C1188" s="11"/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</row>
    <row r="1189" spans="1:19" x14ac:dyDescent="0.25">
      <c r="A1189" s="33"/>
      <c r="B1189" s="33"/>
      <c r="C1189" s="11"/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</row>
    <row r="1190" spans="1:19" x14ac:dyDescent="0.25">
      <c r="A1190" s="33"/>
      <c r="B1190" s="33"/>
      <c r="C1190" s="11"/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</row>
    <row r="1191" spans="1:19" x14ac:dyDescent="0.25">
      <c r="A1191" s="33"/>
      <c r="B1191" s="33"/>
      <c r="C1191" s="11"/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  <c r="P1191" s="12"/>
      <c r="Q1191" s="12"/>
      <c r="R1191" s="12"/>
      <c r="S1191" s="12"/>
    </row>
    <row r="1192" spans="1:19" x14ac:dyDescent="0.25">
      <c r="A1192" s="33"/>
      <c r="B1192" s="33"/>
      <c r="C1192" s="11"/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</row>
    <row r="1193" spans="1:19" x14ac:dyDescent="0.25">
      <c r="A1193" s="33"/>
      <c r="B1193" s="33"/>
      <c r="C1193" s="11"/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</row>
    <row r="1194" spans="1:19" x14ac:dyDescent="0.25">
      <c r="A1194" s="33"/>
      <c r="B1194" s="33"/>
      <c r="C1194" s="11"/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  <c r="P1194" s="12"/>
      <c r="Q1194" s="12"/>
      <c r="R1194" s="12"/>
      <c r="S1194" s="12"/>
    </row>
    <row r="1195" spans="1:19" x14ac:dyDescent="0.25">
      <c r="A1195" s="33"/>
      <c r="B1195" s="33"/>
      <c r="C1195" s="11"/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  <c r="P1195" s="12"/>
      <c r="Q1195" s="12"/>
      <c r="R1195" s="12"/>
      <c r="S1195" s="12"/>
    </row>
    <row r="1196" spans="1:19" x14ac:dyDescent="0.25">
      <c r="A1196" s="33"/>
      <c r="B1196" s="33"/>
      <c r="C1196" s="11"/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</row>
    <row r="1197" spans="1:19" x14ac:dyDescent="0.25">
      <c r="A1197" s="33"/>
      <c r="B1197" s="33"/>
      <c r="C1197" s="11"/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  <c r="P1197" s="12"/>
      <c r="Q1197" s="12"/>
      <c r="R1197" s="12"/>
      <c r="S1197" s="12"/>
    </row>
    <row r="1198" spans="1:19" x14ac:dyDescent="0.25">
      <c r="A1198" s="33"/>
      <c r="B1198" s="33"/>
      <c r="C1198" s="11"/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  <c r="P1198" s="12"/>
      <c r="Q1198" s="12"/>
      <c r="R1198" s="12"/>
      <c r="S1198" s="12"/>
    </row>
    <row r="1199" spans="1:19" x14ac:dyDescent="0.25">
      <c r="A1199" s="33"/>
      <c r="B1199" s="33"/>
      <c r="C1199" s="11"/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</row>
    <row r="1200" spans="1:19" x14ac:dyDescent="0.25">
      <c r="A1200" s="33"/>
      <c r="B1200" s="33"/>
      <c r="C1200" s="11"/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</row>
    <row r="1201" spans="1:19" x14ac:dyDescent="0.25">
      <c r="A1201" s="33"/>
      <c r="B1201" s="33"/>
      <c r="C1201" s="11"/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</row>
    <row r="1202" spans="1:19" x14ac:dyDescent="0.25">
      <c r="A1202" s="33"/>
      <c r="B1202" s="33"/>
      <c r="C1202" s="11"/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</row>
    <row r="1203" spans="1:19" x14ac:dyDescent="0.25">
      <c r="A1203" s="33"/>
      <c r="B1203" s="33"/>
      <c r="C1203" s="11"/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  <c r="P1203" s="12"/>
      <c r="Q1203" s="12"/>
      <c r="R1203" s="12"/>
      <c r="S1203" s="12"/>
    </row>
    <row r="1204" spans="1:19" x14ac:dyDescent="0.25">
      <c r="A1204" s="33"/>
      <c r="B1204" s="33"/>
      <c r="C1204" s="11"/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  <c r="P1204" s="12"/>
      <c r="Q1204" s="12"/>
      <c r="R1204" s="12"/>
      <c r="S1204" s="12"/>
    </row>
    <row r="1205" spans="1:19" x14ac:dyDescent="0.25">
      <c r="A1205" s="33"/>
      <c r="B1205" s="33"/>
      <c r="C1205" s="11"/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</row>
    <row r="1206" spans="1:19" x14ac:dyDescent="0.25">
      <c r="A1206" s="33"/>
      <c r="B1206" s="33"/>
      <c r="C1206" s="11"/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</row>
    <row r="1207" spans="1:19" x14ac:dyDescent="0.25">
      <c r="A1207" s="33"/>
      <c r="B1207" s="33"/>
      <c r="C1207" s="11"/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</row>
    <row r="1208" spans="1:19" x14ac:dyDescent="0.25">
      <c r="A1208" s="33"/>
      <c r="B1208" s="33"/>
      <c r="C1208" s="11"/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</row>
    <row r="1209" spans="1:19" x14ac:dyDescent="0.25">
      <c r="A1209" s="33"/>
      <c r="B1209" s="33"/>
      <c r="C1209" s="11"/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</row>
    <row r="1210" spans="1:19" x14ac:dyDescent="0.25">
      <c r="A1210" s="33"/>
      <c r="B1210" s="33"/>
      <c r="C1210" s="11"/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</row>
    <row r="1211" spans="1:19" x14ac:dyDescent="0.25">
      <c r="A1211" s="33"/>
      <c r="B1211" s="33"/>
      <c r="C1211" s="11"/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</row>
    <row r="1212" spans="1:19" x14ac:dyDescent="0.25">
      <c r="A1212" s="33"/>
      <c r="B1212" s="33"/>
      <c r="C1212" s="11"/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  <c r="P1212" s="12"/>
      <c r="Q1212" s="12"/>
      <c r="R1212" s="12"/>
      <c r="S1212" s="12"/>
    </row>
    <row r="1213" spans="1:19" x14ac:dyDescent="0.25">
      <c r="A1213" s="33"/>
      <c r="B1213" s="33"/>
      <c r="C1213" s="11"/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</row>
    <row r="1214" spans="1:19" x14ac:dyDescent="0.25">
      <c r="A1214" s="33"/>
      <c r="B1214" s="33"/>
      <c r="C1214" s="11"/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</row>
    <row r="1215" spans="1:19" x14ac:dyDescent="0.25">
      <c r="A1215" s="33"/>
      <c r="B1215" s="33"/>
      <c r="C1215" s="11"/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  <c r="P1215" s="12"/>
      <c r="Q1215" s="12"/>
      <c r="R1215" s="12"/>
      <c r="S1215" s="12"/>
    </row>
    <row r="1216" spans="1:19" x14ac:dyDescent="0.25">
      <c r="A1216" s="33"/>
      <c r="B1216" s="33"/>
      <c r="C1216" s="11"/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  <c r="P1216" s="12"/>
      <c r="Q1216" s="12"/>
      <c r="R1216" s="12"/>
      <c r="S1216" s="12"/>
    </row>
    <row r="1217" spans="1:19" x14ac:dyDescent="0.25">
      <c r="A1217" s="33"/>
      <c r="B1217" s="33"/>
      <c r="C1217" s="11"/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</row>
    <row r="1218" spans="1:19" x14ac:dyDescent="0.25">
      <c r="A1218" s="33"/>
      <c r="B1218" s="33"/>
      <c r="C1218" s="11"/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</row>
    <row r="1219" spans="1:19" x14ac:dyDescent="0.25">
      <c r="A1219" s="33"/>
      <c r="B1219" s="33"/>
      <c r="C1219" s="11"/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</row>
    <row r="1220" spans="1:19" x14ac:dyDescent="0.25">
      <c r="A1220" s="33"/>
      <c r="B1220" s="33"/>
      <c r="C1220" s="11"/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</row>
    <row r="1221" spans="1:19" x14ac:dyDescent="0.25">
      <c r="A1221" s="33"/>
      <c r="B1221" s="33"/>
      <c r="C1221" s="11"/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</row>
    <row r="1222" spans="1:19" x14ac:dyDescent="0.25">
      <c r="A1222" s="33"/>
      <c r="B1222" s="33"/>
      <c r="C1222" s="11"/>
      <c r="D1222" s="12"/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  <c r="P1222" s="12"/>
      <c r="Q1222" s="12"/>
      <c r="R1222" s="12"/>
      <c r="S1222" s="12"/>
    </row>
    <row r="1223" spans="1:19" x14ac:dyDescent="0.25">
      <c r="A1223" s="33"/>
      <c r="B1223" s="33"/>
      <c r="C1223" s="11"/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</row>
    <row r="1224" spans="1:19" x14ac:dyDescent="0.25">
      <c r="A1224" s="33"/>
      <c r="B1224" s="33"/>
      <c r="C1224" s="11"/>
      <c r="D1224" s="12"/>
      <c r="E1224" s="12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  <c r="P1224" s="12"/>
      <c r="Q1224" s="12"/>
      <c r="R1224" s="12"/>
      <c r="S1224" s="12"/>
    </row>
    <row r="1225" spans="1:19" x14ac:dyDescent="0.25">
      <c r="A1225" s="33"/>
      <c r="B1225" s="33"/>
      <c r="C1225" s="11"/>
      <c r="D1225" s="12"/>
      <c r="E1225" s="12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</row>
    <row r="1226" spans="1:19" x14ac:dyDescent="0.25">
      <c r="A1226" s="33"/>
      <c r="B1226" s="33"/>
      <c r="C1226" s="11"/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</row>
    <row r="1227" spans="1:19" x14ac:dyDescent="0.25">
      <c r="A1227" s="33"/>
      <c r="B1227" s="33"/>
      <c r="C1227" s="11"/>
      <c r="D1227" s="12"/>
      <c r="E1227" s="12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  <c r="P1227" s="12"/>
      <c r="Q1227" s="12"/>
      <c r="R1227" s="12"/>
      <c r="S1227" s="12"/>
    </row>
    <row r="1228" spans="1:19" x14ac:dyDescent="0.25">
      <c r="A1228" s="33"/>
      <c r="B1228" s="33"/>
      <c r="C1228" s="11"/>
      <c r="D1228" s="12"/>
      <c r="E1228" s="12"/>
      <c r="F1228" s="12"/>
      <c r="G1228" s="12"/>
      <c r="H1228" s="12"/>
      <c r="I1228" s="12"/>
      <c r="J1228" s="12"/>
      <c r="K1228" s="12"/>
      <c r="L1228" s="12"/>
      <c r="M1228" s="12"/>
      <c r="N1228" s="12"/>
      <c r="O1228" s="12"/>
      <c r="P1228" s="12"/>
      <c r="Q1228" s="12"/>
      <c r="R1228" s="12"/>
      <c r="S1228" s="12"/>
    </row>
    <row r="1229" spans="1:19" x14ac:dyDescent="0.25">
      <c r="A1229" s="33"/>
      <c r="B1229" s="33"/>
      <c r="C1229" s="11"/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</row>
    <row r="1230" spans="1:19" x14ac:dyDescent="0.25">
      <c r="A1230" s="33"/>
      <c r="B1230" s="33"/>
      <c r="C1230" s="11"/>
      <c r="D1230" s="12"/>
      <c r="E1230" s="12"/>
      <c r="F1230" s="12"/>
      <c r="G1230" s="12"/>
      <c r="H1230" s="12"/>
      <c r="I1230" s="12"/>
      <c r="J1230" s="12"/>
      <c r="K1230" s="12"/>
      <c r="L1230" s="12"/>
      <c r="M1230" s="12"/>
      <c r="N1230" s="12"/>
      <c r="O1230" s="12"/>
      <c r="P1230" s="12"/>
      <c r="Q1230" s="12"/>
      <c r="R1230" s="12"/>
      <c r="S1230" s="12"/>
    </row>
    <row r="1231" spans="1:19" x14ac:dyDescent="0.25">
      <c r="A1231" s="33"/>
      <c r="B1231" s="33"/>
      <c r="C1231" s="11"/>
      <c r="D1231" s="12"/>
      <c r="E1231" s="12"/>
      <c r="F1231" s="12"/>
      <c r="G1231" s="12"/>
      <c r="H1231" s="12"/>
      <c r="I1231" s="12"/>
      <c r="J1231" s="12"/>
      <c r="K1231" s="12"/>
      <c r="L1231" s="12"/>
      <c r="M1231" s="12"/>
      <c r="N1231" s="12"/>
      <c r="O1231" s="12"/>
      <c r="P1231" s="12"/>
      <c r="Q1231" s="12"/>
      <c r="R1231" s="12"/>
      <c r="S1231" s="12"/>
    </row>
    <row r="1232" spans="1:19" x14ac:dyDescent="0.25">
      <c r="A1232" s="33"/>
      <c r="B1232" s="33"/>
      <c r="C1232" s="11"/>
      <c r="D1232" s="12"/>
      <c r="E1232" s="12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</row>
    <row r="1233" spans="1:19" x14ac:dyDescent="0.25">
      <c r="A1233" s="33"/>
      <c r="B1233" s="33"/>
      <c r="C1233" s="11"/>
      <c r="D1233" s="12"/>
      <c r="E1233" s="12"/>
      <c r="F1233" s="12"/>
      <c r="G1233" s="12"/>
      <c r="H1233" s="12"/>
      <c r="I1233" s="12"/>
      <c r="J1233" s="12"/>
      <c r="K1233" s="12"/>
      <c r="L1233" s="12"/>
      <c r="M1233" s="12"/>
      <c r="N1233" s="12"/>
      <c r="O1233" s="12"/>
      <c r="P1233" s="12"/>
      <c r="Q1233" s="12"/>
      <c r="R1233" s="12"/>
      <c r="S1233" s="12"/>
    </row>
    <row r="1234" spans="1:19" x14ac:dyDescent="0.25">
      <c r="A1234" s="33"/>
      <c r="B1234" s="33"/>
      <c r="C1234" s="11"/>
      <c r="D1234" s="12"/>
      <c r="E1234" s="12"/>
      <c r="F1234" s="12"/>
      <c r="G1234" s="12"/>
      <c r="H1234" s="12"/>
      <c r="I1234" s="12"/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</row>
    <row r="1235" spans="1:19" x14ac:dyDescent="0.25">
      <c r="A1235" s="33"/>
      <c r="B1235" s="33"/>
      <c r="C1235" s="11"/>
      <c r="D1235" s="12"/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</row>
    <row r="1236" spans="1:19" x14ac:dyDescent="0.25">
      <c r="A1236" s="33"/>
      <c r="B1236" s="33"/>
      <c r="C1236" s="11"/>
      <c r="D1236" s="12"/>
      <c r="E1236" s="12"/>
      <c r="F1236" s="12"/>
      <c r="G1236" s="12"/>
      <c r="H1236" s="12"/>
      <c r="I1236" s="12"/>
      <c r="J1236" s="12"/>
      <c r="K1236" s="12"/>
      <c r="L1236" s="12"/>
      <c r="M1236" s="12"/>
      <c r="N1236" s="12"/>
      <c r="O1236" s="12"/>
      <c r="P1236" s="12"/>
      <c r="Q1236" s="12"/>
      <c r="R1236" s="12"/>
      <c r="S1236" s="12"/>
    </row>
    <row r="1237" spans="1:19" x14ac:dyDescent="0.25">
      <c r="A1237" s="33"/>
      <c r="B1237" s="33"/>
      <c r="C1237" s="11"/>
      <c r="D1237" s="12"/>
      <c r="E1237" s="12"/>
      <c r="F1237" s="12"/>
      <c r="G1237" s="12"/>
      <c r="H1237" s="12"/>
      <c r="I1237" s="12"/>
      <c r="J1237" s="12"/>
      <c r="K1237" s="12"/>
      <c r="L1237" s="12"/>
      <c r="M1237" s="12"/>
      <c r="N1237" s="12"/>
      <c r="O1237" s="12"/>
      <c r="P1237" s="12"/>
      <c r="Q1237" s="12"/>
      <c r="R1237" s="12"/>
      <c r="S1237" s="12"/>
    </row>
    <row r="1238" spans="1:19" x14ac:dyDescent="0.25">
      <c r="A1238" s="33"/>
      <c r="B1238" s="33"/>
      <c r="C1238" s="11"/>
      <c r="D1238" s="12"/>
      <c r="E1238" s="12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</row>
    <row r="1239" spans="1:19" x14ac:dyDescent="0.25">
      <c r="A1239" s="33"/>
      <c r="B1239" s="33"/>
      <c r="C1239" s="11"/>
      <c r="D1239" s="12"/>
      <c r="E1239" s="12"/>
      <c r="F1239" s="12"/>
      <c r="G1239" s="12"/>
      <c r="H1239" s="12"/>
      <c r="I1239" s="12"/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</row>
    <row r="1240" spans="1:19" x14ac:dyDescent="0.25">
      <c r="A1240" s="33"/>
      <c r="B1240" s="33"/>
      <c r="C1240" s="11"/>
      <c r="D1240" s="12"/>
      <c r="E1240" s="12"/>
      <c r="F1240" s="12"/>
      <c r="G1240" s="12"/>
      <c r="H1240" s="12"/>
      <c r="I1240" s="12"/>
      <c r="J1240" s="12"/>
      <c r="K1240" s="12"/>
      <c r="L1240" s="12"/>
      <c r="M1240" s="12"/>
      <c r="N1240" s="12"/>
      <c r="O1240" s="12"/>
      <c r="P1240" s="12"/>
      <c r="Q1240" s="12"/>
      <c r="R1240" s="12"/>
      <c r="S1240" s="12"/>
    </row>
    <row r="1241" spans="1:19" x14ac:dyDescent="0.25">
      <c r="A1241" s="33"/>
      <c r="B1241" s="33"/>
      <c r="C1241" s="11"/>
      <c r="D1241" s="12"/>
      <c r="E1241" s="12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</row>
    <row r="1242" spans="1:19" x14ac:dyDescent="0.25">
      <c r="A1242" s="33"/>
      <c r="B1242" s="33"/>
      <c r="C1242" s="11"/>
      <c r="D1242" s="12"/>
      <c r="E1242" s="12"/>
      <c r="F1242" s="12"/>
      <c r="G1242" s="12"/>
      <c r="H1242" s="12"/>
      <c r="I1242" s="12"/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</row>
    <row r="1243" spans="1:19" x14ac:dyDescent="0.25">
      <c r="A1243" s="33"/>
      <c r="B1243" s="33"/>
      <c r="C1243" s="11"/>
      <c r="D1243" s="12"/>
      <c r="E1243" s="12"/>
      <c r="F1243" s="12"/>
      <c r="G1243" s="12"/>
      <c r="H1243" s="12"/>
      <c r="I1243" s="12"/>
      <c r="J1243" s="12"/>
      <c r="K1243" s="12"/>
      <c r="L1243" s="12"/>
      <c r="M1243" s="12"/>
      <c r="N1243" s="12"/>
      <c r="O1243" s="12"/>
      <c r="P1243" s="12"/>
      <c r="Q1243" s="12"/>
      <c r="R1243" s="12"/>
      <c r="S1243" s="12"/>
    </row>
    <row r="1244" spans="1:19" x14ac:dyDescent="0.25">
      <c r="A1244" s="33"/>
      <c r="B1244" s="33"/>
      <c r="C1244" s="11"/>
      <c r="D1244" s="12"/>
      <c r="E1244" s="12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</row>
    <row r="1245" spans="1:19" x14ac:dyDescent="0.25">
      <c r="A1245" s="33"/>
      <c r="B1245" s="33"/>
      <c r="C1245" s="11"/>
      <c r="D1245" s="12"/>
      <c r="E1245" s="12"/>
      <c r="F1245" s="12"/>
      <c r="G1245" s="12"/>
      <c r="H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</row>
    <row r="1246" spans="1:19" x14ac:dyDescent="0.25">
      <c r="A1246" s="33"/>
      <c r="B1246" s="33"/>
      <c r="C1246" s="11"/>
      <c r="D1246" s="12"/>
      <c r="E1246" s="12"/>
      <c r="F1246" s="12"/>
      <c r="G1246" s="12"/>
      <c r="H1246" s="12"/>
      <c r="I1246" s="12"/>
      <c r="J1246" s="12"/>
      <c r="K1246" s="12"/>
      <c r="L1246" s="12"/>
      <c r="M1246" s="12"/>
      <c r="N1246" s="12"/>
      <c r="O1246" s="12"/>
      <c r="P1246" s="12"/>
      <c r="Q1246" s="12"/>
      <c r="R1246" s="12"/>
      <c r="S1246" s="12"/>
    </row>
    <row r="1247" spans="1:19" x14ac:dyDescent="0.25">
      <c r="A1247" s="33"/>
      <c r="B1247" s="33"/>
      <c r="C1247" s="11"/>
      <c r="D1247" s="12"/>
      <c r="E1247" s="12"/>
      <c r="F1247" s="12"/>
      <c r="G1247" s="12"/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</row>
    <row r="1248" spans="1:19" x14ac:dyDescent="0.25">
      <c r="A1248" s="33"/>
      <c r="B1248" s="33"/>
      <c r="C1248" s="11"/>
      <c r="D1248" s="12"/>
      <c r="E1248" s="12"/>
      <c r="F1248" s="12"/>
      <c r="G1248" s="12"/>
      <c r="H1248" s="12"/>
      <c r="I1248" s="12"/>
      <c r="J1248" s="12"/>
      <c r="K1248" s="12"/>
      <c r="L1248" s="12"/>
      <c r="M1248" s="12"/>
      <c r="N1248" s="12"/>
      <c r="O1248" s="12"/>
      <c r="P1248" s="12"/>
      <c r="Q1248" s="12"/>
      <c r="R1248" s="12"/>
      <c r="S1248" s="12"/>
    </row>
    <row r="1249" spans="1:19" x14ac:dyDescent="0.25">
      <c r="A1249" s="33"/>
      <c r="B1249" s="33"/>
      <c r="C1249" s="11"/>
      <c r="D1249" s="12"/>
      <c r="E1249" s="12"/>
      <c r="F1249" s="12"/>
      <c r="G1249" s="12"/>
      <c r="H1249" s="12"/>
      <c r="I1249" s="12"/>
      <c r="J1249" s="12"/>
      <c r="K1249" s="12"/>
      <c r="L1249" s="12"/>
      <c r="M1249" s="12"/>
      <c r="N1249" s="12"/>
      <c r="O1249" s="12"/>
      <c r="P1249" s="12"/>
      <c r="Q1249" s="12"/>
      <c r="R1249" s="12"/>
      <c r="S1249" s="12"/>
    </row>
    <row r="1250" spans="1:19" x14ac:dyDescent="0.25">
      <c r="A1250" s="33"/>
      <c r="B1250" s="33"/>
      <c r="C1250" s="11"/>
      <c r="D1250" s="12"/>
      <c r="E1250" s="12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</row>
    <row r="1251" spans="1:19" x14ac:dyDescent="0.25">
      <c r="A1251" s="33"/>
      <c r="B1251" s="33"/>
      <c r="C1251" s="11"/>
      <c r="D1251" s="12"/>
      <c r="E1251" s="12"/>
      <c r="F1251" s="12"/>
      <c r="G1251" s="12"/>
      <c r="H1251" s="12"/>
      <c r="I1251" s="12"/>
      <c r="J1251" s="12"/>
      <c r="K1251" s="12"/>
      <c r="L1251" s="12"/>
      <c r="M1251" s="12"/>
      <c r="N1251" s="12"/>
      <c r="O1251" s="12"/>
      <c r="P1251" s="12"/>
      <c r="Q1251" s="12"/>
      <c r="R1251" s="12"/>
      <c r="S1251" s="12"/>
    </row>
    <row r="1252" spans="1:19" x14ac:dyDescent="0.25">
      <c r="A1252" s="33"/>
      <c r="B1252" s="33"/>
      <c r="C1252" s="11"/>
      <c r="D1252" s="12"/>
      <c r="E1252" s="12"/>
      <c r="F1252" s="12"/>
      <c r="G1252" s="12"/>
      <c r="H1252" s="12"/>
      <c r="I1252" s="12"/>
      <c r="J1252" s="12"/>
      <c r="K1252" s="12"/>
      <c r="L1252" s="12"/>
      <c r="M1252" s="12"/>
      <c r="N1252" s="12"/>
      <c r="O1252" s="12"/>
      <c r="P1252" s="12"/>
      <c r="Q1252" s="12"/>
      <c r="R1252" s="12"/>
      <c r="S1252" s="12"/>
    </row>
    <row r="1253" spans="1:19" x14ac:dyDescent="0.25">
      <c r="A1253" s="33"/>
      <c r="B1253" s="33"/>
      <c r="C1253" s="11"/>
      <c r="D1253" s="12"/>
      <c r="E1253" s="12"/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</row>
    <row r="1254" spans="1:19" x14ac:dyDescent="0.25">
      <c r="A1254" s="33"/>
      <c r="B1254" s="33"/>
      <c r="C1254" s="11"/>
      <c r="D1254" s="12"/>
      <c r="E1254" s="12"/>
      <c r="F1254" s="12"/>
      <c r="G1254" s="12"/>
      <c r="H1254" s="12"/>
      <c r="I1254" s="12"/>
      <c r="J1254" s="12"/>
      <c r="K1254" s="12"/>
      <c r="L1254" s="12"/>
      <c r="M1254" s="12"/>
      <c r="N1254" s="12"/>
      <c r="O1254" s="12"/>
      <c r="P1254" s="12"/>
      <c r="Q1254" s="12"/>
      <c r="R1254" s="12"/>
      <c r="S1254" s="12"/>
    </row>
    <row r="1255" spans="1:19" x14ac:dyDescent="0.25">
      <c r="A1255" s="33"/>
      <c r="B1255" s="33"/>
      <c r="C1255" s="11"/>
      <c r="D1255" s="12"/>
      <c r="E1255" s="12"/>
      <c r="F1255" s="12"/>
      <c r="G1255" s="12"/>
      <c r="H1255" s="12"/>
      <c r="I1255" s="12"/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</row>
    <row r="1256" spans="1:19" x14ac:dyDescent="0.25">
      <c r="A1256" s="33"/>
      <c r="B1256" s="33"/>
      <c r="C1256" s="11"/>
      <c r="D1256" s="12"/>
      <c r="E1256" s="12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</row>
    <row r="1257" spans="1:19" x14ac:dyDescent="0.25">
      <c r="A1257" s="33"/>
      <c r="B1257" s="33"/>
      <c r="C1257" s="11"/>
      <c r="D1257" s="12"/>
      <c r="E1257" s="12"/>
      <c r="F1257" s="12"/>
      <c r="G1257" s="12"/>
      <c r="H1257" s="12"/>
      <c r="I1257" s="12"/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</row>
    <row r="1258" spans="1:19" x14ac:dyDescent="0.25">
      <c r="A1258" s="33"/>
      <c r="B1258" s="33"/>
      <c r="C1258" s="11"/>
      <c r="D1258" s="12"/>
      <c r="E1258" s="12"/>
      <c r="F1258" s="12"/>
      <c r="G1258" s="12"/>
      <c r="H1258" s="12"/>
      <c r="I1258" s="12"/>
      <c r="J1258" s="12"/>
      <c r="K1258" s="12"/>
      <c r="L1258" s="12"/>
      <c r="M1258" s="12"/>
      <c r="N1258" s="12"/>
      <c r="O1258" s="12"/>
      <c r="P1258" s="12"/>
      <c r="Q1258" s="12"/>
      <c r="R1258" s="12"/>
      <c r="S1258" s="12"/>
    </row>
    <row r="1259" spans="1:19" x14ac:dyDescent="0.25">
      <c r="A1259" s="33"/>
      <c r="B1259" s="33"/>
      <c r="C1259" s="11"/>
      <c r="D1259" s="12"/>
      <c r="E1259" s="12"/>
      <c r="F1259" s="12"/>
      <c r="G1259" s="12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</row>
    <row r="1260" spans="1:19" x14ac:dyDescent="0.25">
      <c r="A1260" s="33"/>
      <c r="B1260" s="33"/>
      <c r="C1260" s="11"/>
      <c r="D1260" s="12"/>
      <c r="E1260" s="12"/>
      <c r="F1260" s="12"/>
      <c r="G1260" s="12"/>
      <c r="H1260" s="12"/>
      <c r="I1260" s="12"/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</row>
    <row r="1261" spans="1:19" x14ac:dyDescent="0.25">
      <c r="A1261" s="33"/>
      <c r="B1261" s="33"/>
      <c r="C1261" s="11"/>
      <c r="D1261" s="12"/>
      <c r="E1261" s="12"/>
      <c r="F1261" s="12"/>
      <c r="G1261" s="12"/>
      <c r="H1261" s="12"/>
      <c r="I1261" s="12"/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</row>
    <row r="1262" spans="1:19" x14ac:dyDescent="0.25">
      <c r="A1262" s="33"/>
      <c r="B1262" s="33"/>
      <c r="C1262" s="11"/>
      <c r="D1262" s="12"/>
      <c r="E1262" s="12"/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</row>
    <row r="1263" spans="1:19" x14ac:dyDescent="0.25">
      <c r="A1263" s="33"/>
      <c r="B1263" s="33"/>
      <c r="C1263" s="11"/>
      <c r="D1263" s="12"/>
      <c r="E1263" s="12"/>
      <c r="F1263" s="12"/>
      <c r="G1263" s="12"/>
      <c r="H1263" s="12"/>
      <c r="I1263" s="12"/>
      <c r="J1263" s="12"/>
      <c r="K1263" s="12"/>
      <c r="L1263" s="12"/>
      <c r="M1263" s="12"/>
      <c r="N1263" s="12"/>
      <c r="O1263" s="12"/>
      <c r="P1263" s="12"/>
      <c r="Q1263" s="12"/>
      <c r="R1263" s="12"/>
      <c r="S1263" s="12"/>
    </row>
    <row r="1264" spans="1:19" x14ac:dyDescent="0.25">
      <c r="A1264" s="33"/>
      <c r="B1264" s="33"/>
      <c r="C1264" s="11"/>
      <c r="D1264" s="12"/>
      <c r="E1264" s="12"/>
      <c r="F1264" s="12"/>
      <c r="G1264" s="12"/>
      <c r="H1264" s="12"/>
      <c r="I1264" s="12"/>
      <c r="J1264" s="12"/>
      <c r="K1264" s="12"/>
      <c r="L1264" s="12"/>
      <c r="M1264" s="12"/>
      <c r="N1264" s="12"/>
      <c r="O1264" s="12"/>
      <c r="P1264" s="12"/>
      <c r="Q1264" s="12"/>
      <c r="R1264" s="12"/>
      <c r="S1264" s="12"/>
    </row>
    <row r="1265" spans="1:19" x14ac:dyDescent="0.25">
      <c r="A1265" s="33"/>
      <c r="B1265" s="33"/>
      <c r="C1265" s="11"/>
      <c r="D1265" s="12"/>
      <c r="E1265" s="12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</row>
    <row r="1266" spans="1:19" x14ac:dyDescent="0.25">
      <c r="A1266" s="33"/>
      <c r="B1266" s="33"/>
      <c r="C1266" s="11"/>
      <c r="D1266" s="12"/>
      <c r="E1266" s="12"/>
      <c r="F1266" s="12"/>
      <c r="G1266" s="12"/>
      <c r="H1266" s="12"/>
      <c r="I1266" s="12"/>
      <c r="J1266" s="12"/>
      <c r="K1266" s="12"/>
      <c r="L1266" s="12"/>
      <c r="M1266" s="12"/>
      <c r="N1266" s="12"/>
      <c r="O1266" s="12"/>
      <c r="P1266" s="12"/>
      <c r="Q1266" s="12"/>
      <c r="R1266" s="12"/>
      <c r="S1266" s="12"/>
    </row>
    <row r="1267" spans="1:19" x14ac:dyDescent="0.25">
      <c r="A1267" s="33"/>
      <c r="B1267" s="33"/>
      <c r="C1267" s="11"/>
      <c r="D1267" s="12"/>
      <c r="E1267" s="12"/>
      <c r="F1267" s="12"/>
      <c r="G1267" s="12"/>
      <c r="H1267" s="12"/>
      <c r="I1267" s="12"/>
      <c r="J1267" s="12"/>
      <c r="K1267" s="12"/>
      <c r="L1267" s="12"/>
      <c r="M1267" s="12"/>
      <c r="N1267" s="12"/>
      <c r="O1267" s="12"/>
      <c r="P1267" s="12"/>
      <c r="Q1267" s="12"/>
      <c r="R1267" s="12"/>
      <c r="S1267" s="12"/>
    </row>
    <row r="1268" spans="1:19" x14ac:dyDescent="0.25">
      <c r="A1268" s="33"/>
      <c r="B1268" s="33"/>
      <c r="C1268" s="11"/>
      <c r="D1268" s="12"/>
      <c r="E1268" s="12"/>
      <c r="F1268" s="12"/>
      <c r="G1268" s="12"/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</row>
    <row r="1269" spans="1:19" x14ac:dyDescent="0.25">
      <c r="A1269" s="33"/>
      <c r="B1269" s="33"/>
      <c r="C1269" s="11"/>
      <c r="D1269" s="12"/>
      <c r="E1269" s="12"/>
      <c r="F1269" s="12"/>
      <c r="G1269" s="12"/>
      <c r="H1269" s="12"/>
      <c r="I1269" s="12"/>
      <c r="J1269" s="12"/>
      <c r="K1269" s="12"/>
      <c r="L1269" s="12"/>
      <c r="M1269" s="12"/>
      <c r="N1269" s="12"/>
      <c r="O1269" s="12"/>
      <c r="P1269" s="12"/>
      <c r="Q1269" s="12"/>
      <c r="R1269" s="12"/>
      <c r="S1269" s="12"/>
    </row>
    <row r="1270" spans="1:19" x14ac:dyDescent="0.25">
      <c r="A1270" s="33"/>
      <c r="B1270" s="33"/>
      <c r="C1270" s="11"/>
      <c r="D1270" s="12"/>
      <c r="E1270" s="12"/>
      <c r="F1270" s="12"/>
      <c r="G1270" s="12"/>
      <c r="H1270" s="12"/>
      <c r="I1270" s="12"/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</row>
    <row r="1271" spans="1:19" x14ac:dyDescent="0.25">
      <c r="A1271" s="33"/>
      <c r="B1271" s="33"/>
      <c r="C1271" s="11"/>
      <c r="D1271" s="12"/>
      <c r="E1271" s="12"/>
      <c r="F1271" s="12"/>
      <c r="G1271" s="12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</row>
    <row r="1272" spans="1:19" x14ac:dyDescent="0.25">
      <c r="A1272" s="33"/>
      <c r="B1272" s="33"/>
      <c r="C1272" s="11"/>
      <c r="D1272" s="12"/>
      <c r="E1272" s="12"/>
      <c r="F1272" s="12"/>
      <c r="G1272" s="12"/>
      <c r="H1272" s="12"/>
      <c r="I1272" s="12"/>
      <c r="J1272" s="12"/>
      <c r="K1272" s="12"/>
      <c r="L1272" s="12"/>
      <c r="M1272" s="12"/>
      <c r="N1272" s="12"/>
      <c r="O1272" s="12"/>
      <c r="P1272" s="12"/>
      <c r="Q1272" s="12"/>
      <c r="R1272" s="12"/>
      <c r="S1272" s="12"/>
    </row>
    <row r="1273" spans="1:19" x14ac:dyDescent="0.25">
      <c r="A1273" s="33"/>
      <c r="B1273" s="33"/>
      <c r="C1273" s="11"/>
      <c r="D1273" s="12"/>
      <c r="E1273" s="12"/>
      <c r="F1273" s="12"/>
      <c r="G1273" s="12"/>
      <c r="H1273" s="12"/>
      <c r="I1273" s="12"/>
      <c r="J1273" s="12"/>
      <c r="K1273" s="12"/>
      <c r="L1273" s="12"/>
      <c r="M1273" s="12"/>
      <c r="N1273" s="12"/>
      <c r="O1273" s="12"/>
      <c r="P1273" s="12"/>
      <c r="Q1273" s="12"/>
      <c r="R1273" s="12"/>
      <c r="S1273" s="12"/>
    </row>
    <row r="1274" spans="1:19" x14ac:dyDescent="0.25">
      <c r="A1274" s="33"/>
      <c r="B1274" s="33"/>
      <c r="C1274" s="11"/>
      <c r="D1274" s="12"/>
      <c r="E1274" s="12"/>
      <c r="F1274" s="12"/>
      <c r="G1274" s="12"/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</row>
    <row r="1275" spans="1:19" x14ac:dyDescent="0.25">
      <c r="A1275" s="33"/>
      <c r="B1275" s="33"/>
      <c r="C1275" s="11"/>
      <c r="D1275" s="12"/>
      <c r="E1275" s="12"/>
      <c r="F1275" s="12"/>
      <c r="G1275" s="12"/>
      <c r="H1275" s="12"/>
      <c r="I1275" s="12"/>
      <c r="J1275" s="12"/>
      <c r="K1275" s="12"/>
      <c r="L1275" s="12"/>
      <c r="M1275" s="12"/>
      <c r="N1275" s="12"/>
      <c r="O1275" s="12"/>
      <c r="P1275" s="12"/>
      <c r="Q1275" s="12"/>
      <c r="R1275" s="12"/>
      <c r="S1275" s="12"/>
    </row>
    <row r="1276" spans="1:19" x14ac:dyDescent="0.25">
      <c r="A1276" s="33"/>
      <c r="B1276" s="33"/>
      <c r="C1276" s="11"/>
      <c r="D1276" s="12"/>
      <c r="E1276" s="12"/>
      <c r="F1276" s="12"/>
      <c r="G1276" s="12"/>
      <c r="H1276" s="12"/>
      <c r="I1276" s="12"/>
      <c r="J1276" s="12"/>
      <c r="K1276" s="12"/>
      <c r="L1276" s="12"/>
      <c r="M1276" s="12"/>
      <c r="N1276" s="12"/>
      <c r="O1276" s="12"/>
      <c r="P1276" s="12"/>
      <c r="Q1276" s="12"/>
      <c r="R1276" s="12"/>
      <c r="S1276" s="12"/>
    </row>
    <row r="1277" spans="1:19" x14ac:dyDescent="0.25">
      <c r="A1277" s="33"/>
      <c r="B1277" s="33"/>
      <c r="C1277" s="11"/>
      <c r="D1277" s="12"/>
      <c r="E1277" s="12"/>
      <c r="F1277" s="12"/>
      <c r="G1277" s="12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</row>
    <row r="1278" spans="1:19" x14ac:dyDescent="0.25">
      <c r="A1278" s="33"/>
      <c r="B1278" s="33"/>
      <c r="C1278" s="11"/>
      <c r="D1278" s="12"/>
      <c r="E1278" s="12"/>
      <c r="F1278" s="12"/>
      <c r="G1278" s="12"/>
      <c r="H1278" s="12"/>
      <c r="I1278" s="12"/>
      <c r="J1278" s="12"/>
      <c r="K1278" s="12"/>
      <c r="L1278" s="12"/>
      <c r="M1278" s="12"/>
      <c r="N1278" s="12"/>
      <c r="O1278" s="12"/>
      <c r="P1278" s="12"/>
      <c r="Q1278" s="12"/>
      <c r="R1278" s="12"/>
      <c r="S1278" s="12"/>
    </row>
    <row r="1279" spans="1:19" x14ac:dyDescent="0.25">
      <c r="A1279" s="33"/>
      <c r="B1279" s="33"/>
      <c r="C1279" s="11"/>
      <c r="D1279" s="12"/>
      <c r="E1279" s="12"/>
      <c r="F1279" s="12"/>
      <c r="G1279" s="12"/>
      <c r="H1279" s="12"/>
      <c r="I1279" s="12"/>
      <c r="J1279" s="12"/>
      <c r="K1279" s="12"/>
      <c r="L1279" s="12"/>
      <c r="M1279" s="12"/>
      <c r="N1279" s="12"/>
      <c r="O1279" s="12"/>
      <c r="P1279" s="12"/>
      <c r="Q1279" s="12"/>
      <c r="R1279" s="12"/>
      <c r="S1279" s="12"/>
    </row>
    <row r="1280" spans="1:19" x14ac:dyDescent="0.25">
      <c r="A1280" s="33"/>
      <c r="B1280" s="33"/>
      <c r="C1280" s="11"/>
      <c r="D1280" s="12"/>
      <c r="E1280" s="12"/>
      <c r="F1280" s="12"/>
      <c r="G1280" s="12"/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</row>
    <row r="1281" spans="1:19" x14ac:dyDescent="0.25">
      <c r="A1281" s="33"/>
      <c r="B1281" s="33"/>
      <c r="C1281" s="11"/>
      <c r="D1281" s="12"/>
      <c r="E1281" s="12"/>
      <c r="F1281" s="12"/>
      <c r="G1281" s="12"/>
      <c r="H1281" s="12"/>
      <c r="I1281" s="12"/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</row>
    <row r="1282" spans="1:19" x14ac:dyDescent="0.25">
      <c r="A1282" s="33"/>
      <c r="B1282" s="33"/>
      <c r="C1282" s="11"/>
      <c r="D1282" s="12"/>
      <c r="E1282" s="12"/>
      <c r="F1282" s="12"/>
      <c r="G1282" s="12"/>
      <c r="H1282" s="12"/>
      <c r="I1282" s="12"/>
      <c r="J1282" s="12"/>
      <c r="K1282" s="12"/>
      <c r="L1282" s="12"/>
      <c r="M1282" s="12"/>
      <c r="N1282" s="12"/>
      <c r="O1282" s="12"/>
      <c r="P1282" s="12"/>
      <c r="Q1282" s="12"/>
      <c r="R1282" s="12"/>
      <c r="S1282" s="12"/>
    </row>
    <row r="1283" spans="1:19" x14ac:dyDescent="0.25">
      <c r="A1283" s="33"/>
      <c r="B1283" s="33"/>
      <c r="C1283" s="11"/>
      <c r="D1283" s="12"/>
      <c r="E1283" s="12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</row>
    <row r="1284" spans="1:19" x14ac:dyDescent="0.25">
      <c r="A1284" s="33"/>
      <c r="B1284" s="33"/>
      <c r="C1284" s="11"/>
      <c r="D1284" s="12"/>
      <c r="E1284" s="12"/>
      <c r="F1284" s="12"/>
      <c r="G1284" s="12"/>
      <c r="H1284" s="12"/>
      <c r="I1284" s="12"/>
      <c r="J1284" s="12"/>
      <c r="K1284" s="12"/>
      <c r="L1284" s="12"/>
      <c r="M1284" s="12"/>
      <c r="N1284" s="12"/>
      <c r="O1284" s="12"/>
      <c r="P1284" s="12"/>
      <c r="Q1284" s="12"/>
      <c r="R1284" s="12"/>
      <c r="S1284" s="12"/>
    </row>
    <row r="1285" spans="1:19" x14ac:dyDescent="0.25">
      <c r="A1285" s="33"/>
      <c r="B1285" s="33"/>
      <c r="C1285" s="11"/>
      <c r="D1285" s="12"/>
      <c r="E1285" s="12"/>
      <c r="F1285" s="12"/>
      <c r="G1285" s="12"/>
      <c r="H1285" s="12"/>
      <c r="I1285" s="12"/>
      <c r="J1285" s="12"/>
      <c r="K1285" s="12"/>
      <c r="L1285" s="12"/>
      <c r="M1285" s="12"/>
      <c r="N1285" s="12"/>
      <c r="O1285" s="12"/>
      <c r="P1285" s="12"/>
      <c r="Q1285" s="12"/>
      <c r="R1285" s="12"/>
      <c r="S1285" s="12"/>
    </row>
    <row r="1286" spans="1:19" x14ac:dyDescent="0.25">
      <c r="A1286" s="33"/>
      <c r="B1286" s="33"/>
      <c r="C1286" s="11"/>
      <c r="D1286" s="12"/>
      <c r="E1286" s="12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</row>
    <row r="1287" spans="1:19" x14ac:dyDescent="0.25">
      <c r="A1287" s="33"/>
      <c r="B1287" s="33"/>
      <c r="C1287" s="11"/>
      <c r="D1287" s="12"/>
      <c r="E1287" s="12"/>
      <c r="F1287" s="12"/>
      <c r="G1287" s="12"/>
      <c r="H1287" s="12"/>
      <c r="I1287" s="12"/>
      <c r="J1287" s="12"/>
      <c r="K1287" s="12"/>
      <c r="L1287" s="12"/>
      <c r="M1287" s="12"/>
      <c r="N1287" s="12"/>
      <c r="O1287" s="12"/>
      <c r="P1287" s="12"/>
      <c r="Q1287" s="12"/>
      <c r="R1287" s="12"/>
      <c r="S1287" s="12"/>
    </row>
    <row r="1288" spans="1:19" x14ac:dyDescent="0.25">
      <c r="A1288" s="33"/>
      <c r="B1288" s="33"/>
      <c r="C1288" s="11"/>
      <c r="D1288" s="12"/>
      <c r="E1288" s="12"/>
      <c r="F1288" s="12"/>
      <c r="G1288" s="12"/>
      <c r="H1288" s="12"/>
      <c r="I1288" s="12"/>
      <c r="J1288" s="12"/>
      <c r="K1288" s="12"/>
      <c r="L1288" s="12"/>
      <c r="M1288" s="12"/>
      <c r="N1288" s="12"/>
      <c r="O1288" s="12"/>
      <c r="P1288" s="12"/>
      <c r="Q1288" s="12"/>
      <c r="R1288" s="12"/>
      <c r="S1288" s="12"/>
    </row>
    <row r="1289" spans="1:19" x14ac:dyDescent="0.25">
      <c r="A1289" s="33"/>
      <c r="B1289" s="33"/>
      <c r="C1289" s="11"/>
      <c r="D1289" s="12"/>
      <c r="E1289" s="12"/>
      <c r="F1289" s="12"/>
      <c r="G1289" s="12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</row>
    <row r="1290" spans="1:19" x14ac:dyDescent="0.25">
      <c r="A1290" s="33"/>
      <c r="B1290" s="33"/>
      <c r="C1290" s="11"/>
      <c r="D1290" s="12"/>
      <c r="E1290" s="12"/>
      <c r="F1290" s="12"/>
      <c r="G1290" s="12"/>
      <c r="H1290" s="12"/>
      <c r="I1290" s="12"/>
      <c r="J1290" s="12"/>
      <c r="K1290" s="12"/>
      <c r="L1290" s="12"/>
      <c r="M1290" s="12"/>
      <c r="N1290" s="12"/>
      <c r="O1290" s="12"/>
      <c r="P1290" s="12"/>
      <c r="Q1290" s="12"/>
      <c r="R1290" s="12"/>
      <c r="S1290" s="12"/>
    </row>
    <row r="1291" spans="1:19" x14ac:dyDescent="0.25">
      <c r="A1291" s="33"/>
      <c r="B1291" s="33"/>
      <c r="C1291" s="11"/>
      <c r="D1291" s="12"/>
      <c r="E1291" s="12"/>
      <c r="F1291" s="12"/>
      <c r="G1291" s="12"/>
      <c r="H1291" s="12"/>
      <c r="I1291" s="12"/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</row>
    <row r="1292" spans="1:19" x14ac:dyDescent="0.25">
      <c r="A1292" s="33"/>
      <c r="B1292" s="33"/>
      <c r="C1292" s="11"/>
      <c r="D1292" s="12"/>
      <c r="E1292" s="12"/>
      <c r="F1292" s="12"/>
      <c r="G1292" s="12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</row>
    <row r="1293" spans="1:19" x14ac:dyDescent="0.25">
      <c r="A1293" s="33"/>
      <c r="B1293" s="33"/>
      <c r="C1293" s="11"/>
      <c r="D1293" s="12"/>
      <c r="E1293" s="12"/>
      <c r="F1293" s="12"/>
      <c r="G1293" s="12"/>
      <c r="H1293" s="12"/>
      <c r="I1293" s="12"/>
      <c r="J1293" s="12"/>
      <c r="K1293" s="12"/>
      <c r="L1293" s="12"/>
      <c r="M1293" s="12"/>
      <c r="N1293" s="12"/>
      <c r="O1293" s="12"/>
      <c r="P1293" s="12"/>
      <c r="Q1293" s="12"/>
      <c r="R1293" s="12"/>
      <c r="S1293" s="12"/>
    </row>
    <row r="1294" spans="1:19" x14ac:dyDescent="0.25">
      <c r="A1294" s="33"/>
      <c r="B1294" s="33"/>
      <c r="C1294" s="11"/>
      <c r="D1294" s="12"/>
      <c r="E1294" s="12"/>
      <c r="F1294" s="12"/>
      <c r="G1294" s="12"/>
      <c r="H1294" s="12"/>
      <c r="I1294" s="12"/>
      <c r="J1294" s="12"/>
      <c r="K1294" s="12"/>
      <c r="L1294" s="12"/>
      <c r="M1294" s="12"/>
      <c r="N1294" s="12"/>
      <c r="O1294" s="12"/>
      <c r="P1294" s="12"/>
      <c r="Q1294" s="12"/>
      <c r="R1294" s="12"/>
      <c r="S1294" s="12"/>
    </row>
    <row r="1295" spans="1:19" x14ac:dyDescent="0.25">
      <c r="A1295" s="33"/>
      <c r="B1295" s="33"/>
      <c r="C1295" s="11"/>
      <c r="D1295" s="12"/>
      <c r="E1295" s="12"/>
      <c r="F1295" s="12"/>
      <c r="G1295" s="12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</row>
    <row r="1296" spans="1:19" x14ac:dyDescent="0.25">
      <c r="A1296" s="33"/>
      <c r="B1296" s="33"/>
      <c r="C1296" s="11"/>
      <c r="D1296" s="12"/>
      <c r="E1296" s="12"/>
      <c r="F1296" s="12"/>
      <c r="G1296" s="12"/>
      <c r="H1296" s="12"/>
      <c r="I1296" s="12"/>
      <c r="J1296" s="12"/>
      <c r="K1296" s="12"/>
      <c r="L1296" s="12"/>
      <c r="M1296" s="12"/>
      <c r="N1296" s="12"/>
      <c r="O1296" s="12"/>
      <c r="P1296" s="12"/>
      <c r="Q1296" s="12"/>
      <c r="R1296" s="12"/>
      <c r="S1296" s="12"/>
    </row>
    <row r="1297" spans="1:19" x14ac:dyDescent="0.25">
      <c r="A1297" s="33"/>
      <c r="B1297" s="33"/>
      <c r="C1297" s="11"/>
      <c r="D1297" s="12"/>
      <c r="E1297" s="12"/>
      <c r="F1297" s="12"/>
      <c r="G1297" s="12"/>
      <c r="H1297" s="12"/>
      <c r="I1297" s="12"/>
      <c r="J1297" s="12"/>
      <c r="K1297" s="12"/>
      <c r="L1297" s="12"/>
      <c r="M1297" s="12"/>
      <c r="N1297" s="12"/>
      <c r="O1297" s="12"/>
      <c r="P1297" s="12"/>
      <c r="Q1297" s="12"/>
      <c r="R1297" s="12"/>
      <c r="S1297" s="12"/>
    </row>
    <row r="1298" spans="1:19" x14ac:dyDescent="0.25">
      <c r="A1298" s="33"/>
      <c r="B1298" s="33"/>
      <c r="C1298" s="11"/>
      <c r="D1298" s="12"/>
      <c r="E1298" s="12"/>
      <c r="F1298" s="12"/>
      <c r="G1298" s="12"/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</row>
    <row r="1299" spans="1:19" x14ac:dyDescent="0.25">
      <c r="A1299" s="33"/>
      <c r="B1299" s="33"/>
      <c r="C1299" s="11"/>
      <c r="D1299" s="12"/>
      <c r="E1299" s="12"/>
      <c r="F1299" s="12"/>
      <c r="G1299" s="12"/>
      <c r="H1299" s="12"/>
      <c r="I1299" s="12"/>
      <c r="J1299" s="12"/>
      <c r="K1299" s="12"/>
      <c r="L1299" s="12"/>
      <c r="M1299" s="12"/>
      <c r="N1299" s="12"/>
      <c r="O1299" s="12"/>
      <c r="P1299" s="12"/>
      <c r="Q1299" s="12"/>
      <c r="R1299" s="12"/>
      <c r="S1299" s="12"/>
    </row>
    <row r="1300" spans="1:19" x14ac:dyDescent="0.25">
      <c r="A1300" s="33"/>
      <c r="B1300" s="33"/>
      <c r="C1300" s="11"/>
      <c r="D1300" s="12"/>
      <c r="E1300" s="12"/>
      <c r="F1300" s="12"/>
      <c r="G1300" s="12"/>
      <c r="H1300" s="12"/>
      <c r="I1300" s="12"/>
      <c r="J1300" s="12"/>
      <c r="K1300" s="12"/>
      <c r="L1300" s="12"/>
      <c r="M1300" s="12"/>
      <c r="N1300" s="12"/>
      <c r="O1300" s="12"/>
      <c r="P1300" s="12"/>
      <c r="Q1300" s="12"/>
      <c r="R1300" s="12"/>
      <c r="S1300" s="12"/>
    </row>
    <row r="1301" spans="1:19" x14ac:dyDescent="0.25">
      <c r="A1301" s="33"/>
      <c r="B1301" s="33"/>
      <c r="C1301" s="11"/>
      <c r="D1301" s="12"/>
      <c r="E1301" s="12"/>
      <c r="F1301" s="12"/>
      <c r="G1301" s="12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</row>
    <row r="1302" spans="1:19" x14ac:dyDescent="0.25">
      <c r="A1302" s="33"/>
      <c r="B1302" s="33"/>
      <c r="C1302" s="11"/>
      <c r="D1302" s="12"/>
      <c r="E1302" s="12"/>
      <c r="F1302" s="12"/>
      <c r="G1302" s="12"/>
      <c r="H1302" s="12"/>
      <c r="I1302" s="12"/>
      <c r="J1302" s="12"/>
      <c r="K1302" s="12"/>
      <c r="L1302" s="12"/>
      <c r="M1302" s="12"/>
      <c r="N1302" s="12"/>
      <c r="O1302" s="12"/>
      <c r="P1302" s="12"/>
      <c r="Q1302" s="12"/>
      <c r="R1302" s="12"/>
      <c r="S1302" s="12"/>
    </row>
    <row r="1303" spans="1:19" x14ac:dyDescent="0.25">
      <c r="A1303" s="33"/>
      <c r="B1303" s="33"/>
      <c r="C1303" s="11"/>
      <c r="D1303" s="12"/>
      <c r="E1303" s="12"/>
      <c r="F1303" s="12"/>
      <c r="G1303" s="12"/>
      <c r="H1303" s="12"/>
      <c r="I1303" s="12"/>
      <c r="J1303" s="12"/>
      <c r="K1303" s="12"/>
      <c r="L1303" s="12"/>
      <c r="M1303" s="12"/>
      <c r="N1303" s="12"/>
      <c r="O1303" s="12"/>
      <c r="P1303" s="12"/>
      <c r="Q1303" s="12"/>
      <c r="R1303" s="12"/>
      <c r="S1303" s="12"/>
    </row>
    <row r="1304" spans="1:19" x14ac:dyDescent="0.25">
      <c r="A1304" s="33"/>
      <c r="B1304" s="33"/>
      <c r="C1304" s="11"/>
      <c r="D1304" s="12"/>
      <c r="E1304" s="12"/>
      <c r="F1304" s="12"/>
      <c r="G1304" s="12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</row>
    <row r="1305" spans="1:19" x14ac:dyDescent="0.25">
      <c r="A1305" s="33"/>
      <c r="B1305" s="33"/>
      <c r="C1305" s="11"/>
      <c r="D1305" s="12"/>
      <c r="E1305" s="12"/>
      <c r="F1305" s="12"/>
      <c r="G1305" s="12"/>
      <c r="H1305" s="12"/>
      <c r="I1305" s="12"/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</row>
    <row r="1306" spans="1:19" x14ac:dyDescent="0.25">
      <c r="A1306" s="33"/>
      <c r="B1306" s="33"/>
      <c r="C1306" s="11"/>
      <c r="D1306" s="12"/>
      <c r="E1306" s="12"/>
      <c r="F1306" s="12"/>
      <c r="G1306" s="12"/>
      <c r="H1306" s="12"/>
      <c r="I1306" s="12"/>
      <c r="J1306" s="12"/>
      <c r="K1306" s="12"/>
      <c r="L1306" s="12"/>
      <c r="M1306" s="12"/>
      <c r="N1306" s="12"/>
      <c r="O1306" s="12"/>
      <c r="P1306" s="12"/>
      <c r="Q1306" s="12"/>
      <c r="R1306" s="12"/>
      <c r="S1306" s="12"/>
    </row>
    <row r="1307" spans="1:19" x14ac:dyDescent="0.25">
      <c r="A1307" s="33"/>
      <c r="B1307" s="33"/>
      <c r="C1307" s="11"/>
      <c r="D1307" s="12"/>
      <c r="E1307" s="12"/>
      <c r="F1307" s="12"/>
      <c r="G1307" s="12"/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</row>
    <row r="1308" spans="1:19" x14ac:dyDescent="0.25">
      <c r="A1308" s="33"/>
      <c r="B1308" s="33"/>
      <c r="C1308" s="11"/>
      <c r="D1308" s="12"/>
      <c r="E1308" s="12"/>
      <c r="F1308" s="12"/>
      <c r="G1308" s="12"/>
      <c r="H1308" s="12"/>
      <c r="I1308" s="12"/>
      <c r="J1308" s="12"/>
      <c r="K1308" s="12"/>
      <c r="L1308" s="12"/>
      <c r="M1308" s="12"/>
      <c r="N1308" s="12"/>
      <c r="O1308" s="12"/>
      <c r="P1308" s="12"/>
      <c r="Q1308" s="12"/>
      <c r="R1308" s="12"/>
      <c r="S1308" s="12"/>
    </row>
    <row r="1309" spans="1:19" x14ac:dyDescent="0.25">
      <c r="A1309" s="33"/>
      <c r="B1309" s="33"/>
      <c r="C1309" s="11"/>
      <c r="D1309" s="12"/>
      <c r="E1309" s="12"/>
      <c r="F1309" s="12"/>
      <c r="G1309" s="12"/>
      <c r="H1309" s="12"/>
      <c r="I1309" s="12"/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</row>
    <row r="1310" spans="1:19" x14ac:dyDescent="0.25">
      <c r="A1310" s="33"/>
      <c r="B1310" s="33"/>
      <c r="C1310" s="11"/>
      <c r="D1310" s="12"/>
      <c r="E1310" s="12"/>
      <c r="F1310" s="12"/>
      <c r="G1310" s="12"/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</row>
    <row r="1311" spans="1:19" x14ac:dyDescent="0.25">
      <c r="A1311" s="33"/>
      <c r="B1311" s="33"/>
      <c r="C1311" s="11"/>
      <c r="D1311" s="12"/>
      <c r="E1311" s="12"/>
      <c r="F1311" s="12"/>
      <c r="G1311" s="12"/>
      <c r="H1311" s="12"/>
      <c r="I1311" s="12"/>
      <c r="J1311" s="12"/>
      <c r="K1311" s="12"/>
      <c r="L1311" s="12"/>
      <c r="M1311" s="12"/>
      <c r="N1311" s="12"/>
      <c r="O1311" s="12"/>
      <c r="P1311" s="12"/>
      <c r="Q1311" s="12"/>
      <c r="R1311" s="12"/>
      <c r="S1311" s="12"/>
    </row>
    <row r="1312" spans="1:19" x14ac:dyDescent="0.25">
      <c r="A1312" s="33"/>
      <c r="B1312" s="33"/>
      <c r="C1312" s="11"/>
      <c r="D1312" s="12"/>
      <c r="E1312" s="12"/>
      <c r="F1312" s="12"/>
      <c r="G1312" s="12"/>
      <c r="H1312" s="12"/>
      <c r="I1312" s="12"/>
      <c r="J1312" s="12"/>
      <c r="K1312" s="12"/>
      <c r="L1312" s="12"/>
      <c r="M1312" s="12"/>
      <c r="N1312" s="12"/>
      <c r="O1312" s="12"/>
      <c r="P1312" s="12"/>
      <c r="Q1312" s="12"/>
      <c r="R1312" s="12"/>
      <c r="S1312" s="12"/>
    </row>
    <row r="1313" spans="1:19" x14ac:dyDescent="0.25">
      <c r="A1313" s="33"/>
      <c r="B1313" s="33"/>
      <c r="C1313" s="11"/>
      <c r="D1313" s="12"/>
      <c r="E1313" s="12"/>
      <c r="F1313" s="12"/>
      <c r="G1313" s="12"/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</row>
    <row r="1314" spans="1:19" x14ac:dyDescent="0.25">
      <c r="A1314" s="33"/>
      <c r="B1314" s="33"/>
      <c r="C1314" s="11"/>
      <c r="D1314" s="12"/>
      <c r="E1314" s="12"/>
      <c r="F1314" s="12"/>
      <c r="G1314" s="12"/>
      <c r="H1314" s="12"/>
      <c r="I1314" s="12"/>
      <c r="J1314" s="12"/>
      <c r="K1314" s="12"/>
      <c r="L1314" s="12"/>
      <c r="M1314" s="12"/>
      <c r="N1314" s="12"/>
      <c r="O1314" s="12"/>
      <c r="P1314" s="12"/>
      <c r="Q1314" s="12"/>
      <c r="R1314" s="12"/>
      <c r="S1314" s="12"/>
    </row>
    <row r="1315" spans="1:19" x14ac:dyDescent="0.25">
      <c r="A1315" s="33"/>
      <c r="B1315" s="33"/>
      <c r="C1315" s="11"/>
      <c r="D1315" s="12"/>
      <c r="E1315" s="12"/>
      <c r="F1315" s="12"/>
      <c r="G1315" s="12"/>
      <c r="H1315" s="12"/>
      <c r="I1315" s="12"/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</row>
    <row r="1316" spans="1:19" x14ac:dyDescent="0.25">
      <c r="A1316" s="33"/>
      <c r="B1316" s="33"/>
      <c r="C1316" s="11"/>
      <c r="D1316" s="12"/>
      <c r="E1316" s="12"/>
      <c r="F1316" s="12"/>
      <c r="G1316" s="12"/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</row>
    <row r="1317" spans="1:19" x14ac:dyDescent="0.25">
      <c r="A1317" s="33"/>
      <c r="B1317" s="33"/>
      <c r="C1317" s="11"/>
      <c r="D1317" s="12"/>
      <c r="E1317" s="12"/>
      <c r="F1317" s="12"/>
      <c r="G1317" s="12"/>
      <c r="H1317" s="12"/>
      <c r="I1317" s="12"/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</row>
    <row r="1318" spans="1:19" x14ac:dyDescent="0.25">
      <c r="A1318" s="33"/>
      <c r="B1318" s="33"/>
      <c r="C1318" s="11"/>
      <c r="D1318" s="12"/>
      <c r="E1318" s="12"/>
      <c r="F1318" s="12"/>
      <c r="G1318" s="12"/>
      <c r="H1318" s="12"/>
      <c r="I1318" s="12"/>
      <c r="J1318" s="12"/>
      <c r="K1318" s="12"/>
      <c r="L1318" s="12"/>
      <c r="M1318" s="12"/>
      <c r="N1318" s="12"/>
      <c r="O1318" s="12"/>
      <c r="P1318" s="12"/>
      <c r="Q1318" s="12"/>
      <c r="R1318" s="12"/>
      <c r="S1318" s="12"/>
    </row>
    <row r="1319" spans="1:19" x14ac:dyDescent="0.25">
      <c r="A1319" s="33"/>
      <c r="B1319" s="33"/>
      <c r="C1319" s="11"/>
      <c r="D1319" s="12"/>
      <c r="E1319" s="12"/>
      <c r="F1319" s="12"/>
      <c r="G1319" s="12"/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</row>
    <row r="1320" spans="1:19" x14ac:dyDescent="0.25">
      <c r="A1320" s="33"/>
      <c r="B1320" s="33"/>
      <c r="C1320" s="11"/>
      <c r="D1320" s="12"/>
      <c r="E1320" s="12"/>
      <c r="F1320" s="12"/>
      <c r="G1320" s="12"/>
      <c r="H1320" s="12"/>
      <c r="I1320" s="12"/>
      <c r="J1320" s="12"/>
      <c r="K1320" s="12"/>
      <c r="L1320" s="12"/>
      <c r="M1320" s="12"/>
      <c r="N1320" s="12"/>
      <c r="O1320" s="12"/>
      <c r="P1320" s="12"/>
      <c r="Q1320" s="12"/>
      <c r="R1320" s="12"/>
      <c r="S1320" s="12"/>
    </row>
    <row r="1321" spans="1:19" x14ac:dyDescent="0.25">
      <c r="A1321" s="33"/>
      <c r="B1321" s="33"/>
      <c r="C1321" s="11"/>
      <c r="D1321" s="12"/>
      <c r="E1321" s="12"/>
      <c r="F1321" s="12"/>
      <c r="G1321" s="12"/>
      <c r="H1321" s="12"/>
      <c r="I1321" s="12"/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</row>
    <row r="1322" spans="1:19" x14ac:dyDescent="0.25">
      <c r="A1322" s="33"/>
      <c r="B1322" s="33"/>
      <c r="C1322" s="11"/>
      <c r="D1322" s="12"/>
      <c r="E1322" s="12"/>
      <c r="F1322" s="12"/>
      <c r="G1322" s="12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</row>
    <row r="1323" spans="1:19" x14ac:dyDescent="0.25">
      <c r="A1323" s="33"/>
      <c r="B1323" s="33"/>
      <c r="C1323" s="11"/>
      <c r="D1323" s="12"/>
      <c r="E1323" s="12"/>
      <c r="F1323" s="12"/>
      <c r="G1323" s="12"/>
      <c r="H1323" s="12"/>
      <c r="I1323" s="12"/>
      <c r="J1323" s="12"/>
      <c r="K1323" s="12"/>
      <c r="L1323" s="12"/>
      <c r="M1323" s="12"/>
      <c r="N1323" s="12"/>
      <c r="O1323" s="12"/>
      <c r="P1323" s="12"/>
      <c r="Q1323" s="12"/>
      <c r="R1323" s="12"/>
      <c r="S1323" s="12"/>
    </row>
    <row r="1324" spans="1:19" x14ac:dyDescent="0.25">
      <c r="A1324" s="33"/>
      <c r="B1324" s="33"/>
      <c r="C1324" s="11"/>
      <c r="D1324" s="12"/>
      <c r="E1324" s="12"/>
      <c r="F1324" s="12"/>
      <c r="G1324" s="12"/>
      <c r="H1324" s="12"/>
      <c r="I1324" s="12"/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</row>
    <row r="1325" spans="1:19" x14ac:dyDescent="0.25">
      <c r="A1325" s="33"/>
      <c r="B1325" s="33"/>
      <c r="C1325" s="11"/>
      <c r="D1325" s="12"/>
      <c r="E1325" s="12"/>
      <c r="F1325" s="12"/>
      <c r="G1325" s="12"/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</row>
    <row r="1326" spans="1:19" x14ac:dyDescent="0.25">
      <c r="A1326" s="33"/>
      <c r="B1326" s="33"/>
      <c r="C1326" s="11"/>
      <c r="D1326" s="12"/>
      <c r="E1326" s="12"/>
      <c r="F1326" s="12"/>
      <c r="G1326" s="12"/>
      <c r="H1326" s="12"/>
      <c r="I1326" s="12"/>
      <c r="J1326" s="12"/>
      <c r="K1326" s="12"/>
      <c r="L1326" s="12"/>
      <c r="M1326" s="12"/>
      <c r="N1326" s="12"/>
      <c r="O1326" s="12"/>
      <c r="P1326" s="12"/>
      <c r="Q1326" s="12"/>
      <c r="R1326" s="12"/>
      <c r="S1326" s="12"/>
    </row>
    <row r="1327" spans="1:19" x14ac:dyDescent="0.25">
      <c r="A1327" s="33"/>
      <c r="B1327" s="33"/>
      <c r="C1327" s="11"/>
      <c r="D1327" s="12"/>
      <c r="E1327" s="12"/>
      <c r="F1327" s="12"/>
      <c r="G1327" s="12"/>
      <c r="H1327" s="12"/>
      <c r="I1327" s="12"/>
      <c r="J1327" s="12"/>
      <c r="K1327" s="12"/>
      <c r="L1327" s="12"/>
      <c r="M1327" s="12"/>
      <c r="N1327" s="12"/>
      <c r="O1327" s="12"/>
      <c r="P1327" s="12"/>
      <c r="Q1327" s="12"/>
      <c r="R1327" s="12"/>
      <c r="S1327" s="12"/>
    </row>
    <row r="1328" spans="1:19" x14ac:dyDescent="0.25">
      <c r="A1328" s="33"/>
      <c r="B1328" s="33"/>
      <c r="C1328" s="11"/>
      <c r="D1328" s="12"/>
      <c r="E1328" s="12"/>
      <c r="F1328" s="12"/>
      <c r="G1328" s="12"/>
      <c r="H1328" s="12"/>
      <c r="I1328" s="12"/>
      <c r="J1328" s="12"/>
      <c r="K1328" s="12"/>
      <c r="L1328" s="12"/>
      <c r="M1328" s="12"/>
      <c r="N1328" s="12"/>
      <c r="O1328" s="12"/>
      <c r="P1328" s="12"/>
      <c r="Q1328" s="12"/>
      <c r="R1328" s="12"/>
      <c r="S1328" s="12"/>
    </row>
    <row r="1329" spans="1:19" x14ac:dyDescent="0.25">
      <c r="A1329" s="33"/>
      <c r="B1329" s="33"/>
      <c r="C1329" s="11"/>
      <c r="D1329" s="12"/>
      <c r="E1329" s="12"/>
      <c r="F1329" s="12"/>
      <c r="G1329" s="12"/>
      <c r="H1329" s="12"/>
      <c r="I1329" s="12"/>
      <c r="J1329" s="12"/>
      <c r="K1329" s="12"/>
      <c r="L1329" s="12"/>
      <c r="M1329" s="12"/>
      <c r="N1329" s="12"/>
      <c r="O1329" s="12"/>
      <c r="P1329" s="12"/>
      <c r="Q1329" s="12"/>
      <c r="R1329" s="12"/>
      <c r="S1329" s="12"/>
    </row>
    <row r="1330" spans="1:19" x14ac:dyDescent="0.25">
      <c r="A1330" s="33"/>
      <c r="B1330" s="33"/>
      <c r="C1330" s="11"/>
      <c r="D1330" s="12"/>
      <c r="E1330" s="12"/>
      <c r="F1330" s="12"/>
      <c r="G1330" s="12"/>
      <c r="H1330" s="12"/>
      <c r="I1330" s="12"/>
      <c r="J1330" s="12"/>
      <c r="K1330" s="12"/>
      <c r="L1330" s="12"/>
      <c r="M1330" s="12"/>
      <c r="N1330" s="12"/>
      <c r="O1330" s="12"/>
      <c r="P1330" s="12"/>
      <c r="Q1330" s="12"/>
      <c r="R1330" s="12"/>
      <c r="S1330" s="12"/>
    </row>
    <row r="1331" spans="1:19" x14ac:dyDescent="0.25">
      <c r="A1331" s="33"/>
      <c r="B1331" s="33"/>
      <c r="C1331" s="11"/>
      <c r="D1331" s="12"/>
      <c r="E1331" s="12"/>
      <c r="F1331" s="12"/>
      <c r="G1331" s="12"/>
      <c r="H1331" s="12"/>
      <c r="I1331" s="12"/>
      <c r="J1331" s="12"/>
      <c r="K1331" s="12"/>
      <c r="L1331" s="12"/>
      <c r="M1331" s="12"/>
      <c r="N1331" s="12"/>
      <c r="O1331" s="12"/>
      <c r="P1331" s="12"/>
      <c r="Q1331" s="12"/>
      <c r="R1331" s="12"/>
      <c r="S1331" s="12"/>
    </row>
    <row r="1332" spans="1:19" x14ac:dyDescent="0.25">
      <c r="A1332" s="33"/>
      <c r="B1332" s="33"/>
      <c r="C1332" s="11"/>
      <c r="D1332" s="12"/>
      <c r="E1332" s="12"/>
      <c r="F1332" s="12"/>
      <c r="G1332" s="12"/>
      <c r="H1332" s="12"/>
      <c r="I1332" s="12"/>
      <c r="J1332" s="12"/>
      <c r="K1332" s="12"/>
      <c r="L1332" s="12"/>
      <c r="M1332" s="12"/>
      <c r="N1332" s="12"/>
      <c r="O1332" s="12"/>
      <c r="P1332" s="12"/>
      <c r="Q1332" s="12"/>
      <c r="R1332" s="12"/>
      <c r="S1332" s="12"/>
    </row>
    <row r="1333" spans="1:19" x14ac:dyDescent="0.25">
      <c r="A1333" s="33"/>
      <c r="B1333" s="33"/>
      <c r="C1333" s="11"/>
      <c r="D1333" s="12"/>
      <c r="E1333" s="12"/>
      <c r="F1333" s="12"/>
      <c r="G1333" s="12"/>
      <c r="H1333" s="12"/>
      <c r="I1333" s="12"/>
      <c r="J1333" s="12"/>
      <c r="K1333" s="12"/>
      <c r="L1333" s="12"/>
      <c r="M1333" s="12"/>
      <c r="N1333" s="12"/>
      <c r="O1333" s="12"/>
      <c r="P1333" s="12"/>
      <c r="Q1333" s="12"/>
      <c r="R1333" s="12"/>
      <c r="S1333" s="12"/>
    </row>
    <row r="1334" spans="1:19" x14ac:dyDescent="0.25">
      <c r="A1334" s="33"/>
      <c r="B1334" s="33"/>
      <c r="C1334" s="11"/>
      <c r="D1334" s="12"/>
      <c r="E1334" s="12"/>
      <c r="F1334" s="12"/>
      <c r="G1334" s="12"/>
      <c r="H1334" s="12"/>
      <c r="I1334" s="12"/>
      <c r="J1334" s="12"/>
      <c r="K1334" s="12"/>
      <c r="L1334" s="12"/>
      <c r="M1334" s="12"/>
      <c r="N1334" s="12"/>
      <c r="O1334" s="12"/>
      <c r="P1334" s="12"/>
      <c r="Q1334" s="12"/>
      <c r="R1334" s="12"/>
      <c r="S1334" s="12"/>
    </row>
    <row r="1335" spans="1:19" x14ac:dyDescent="0.25">
      <c r="A1335" s="33"/>
      <c r="B1335" s="33"/>
      <c r="C1335" s="11"/>
      <c r="D1335" s="12"/>
      <c r="E1335" s="12"/>
      <c r="F1335" s="12"/>
      <c r="G1335" s="12"/>
      <c r="H1335" s="12"/>
      <c r="I1335" s="12"/>
      <c r="J1335" s="12"/>
      <c r="K1335" s="12"/>
      <c r="L1335" s="12"/>
      <c r="M1335" s="12"/>
      <c r="N1335" s="12"/>
      <c r="O1335" s="12"/>
      <c r="P1335" s="12"/>
      <c r="Q1335" s="12"/>
      <c r="R1335" s="12"/>
      <c r="S1335" s="12"/>
    </row>
    <row r="1336" spans="1:19" x14ac:dyDescent="0.25">
      <c r="A1336" s="33"/>
      <c r="B1336" s="33"/>
      <c r="C1336" s="11"/>
      <c r="D1336" s="12"/>
      <c r="E1336" s="12"/>
      <c r="F1336" s="12"/>
      <c r="G1336" s="12"/>
      <c r="H1336" s="12"/>
      <c r="I1336" s="12"/>
      <c r="J1336" s="12"/>
      <c r="K1336" s="12"/>
      <c r="L1336" s="12"/>
      <c r="M1336" s="12"/>
      <c r="N1336" s="12"/>
      <c r="O1336" s="12"/>
      <c r="P1336" s="12"/>
      <c r="Q1336" s="12"/>
      <c r="R1336" s="12"/>
      <c r="S1336" s="12"/>
    </row>
    <row r="1337" spans="1:19" x14ac:dyDescent="0.25">
      <c r="A1337" s="33"/>
      <c r="B1337" s="33"/>
      <c r="C1337" s="11"/>
      <c r="D1337" s="12"/>
      <c r="E1337" s="12"/>
      <c r="F1337" s="12"/>
      <c r="G1337" s="12"/>
      <c r="H1337" s="12"/>
      <c r="I1337" s="12"/>
      <c r="J1337" s="12"/>
      <c r="K1337" s="12"/>
      <c r="L1337" s="12"/>
      <c r="M1337" s="12"/>
      <c r="N1337" s="12"/>
      <c r="O1337" s="12"/>
      <c r="P1337" s="12"/>
      <c r="Q1337" s="12"/>
      <c r="R1337" s="12"/>
      <c r="S1337" s="12"/>
    </row>
    <row r="1338" spans="1:19" x14ac:dyDescent="0.25">
      <c r="A1338" s="33"/>
      <c r="B1338" s="33"/>
      <c r="C1338" s="11"/>
      <c r="D1338" s="12"/>
      <c r="E1338" s="12"/>
      <c r="F1338" s="12"/>
      <c r="G1338" s="12"/>
      <c r="H1338" s="12"/>
      <c r="I1338" s="12"/>
      <c r="J1338" s="12"/>
      <c r="K1338" s="12"/>
      <c r="L1338" s="12"/>
      <c r="M1338" s="12"/>
      <c r="N1338" s="12"/>
      <c r="O1338" s="12"/>
      <c r="P1338" s="12"/>
      <c r="Q1338" s="12"/>
      <c r="R1338" s="12"/>
      <c r="S1338" s="12"/>
    </row>
    <row r="1339" spans="1:19" x14ac:dyDescent="0.25">
      <c r="A1339" s="33"/>
      <c r="B1339" s="33"/>
      <c r="C1339" s="11"/>
      <c r="D1339" s="12"/>
      <c r="E1339" s="12"/>
      <c r="F1339" s="12"/>
      <c r="G1339" s="12"/>
      <c r="H1339" s="12"/>
      <c r="I1339" s="12"/>
      <c r="J1339" s="12"/>
      <c r="K1339" s="12"/>
      <c r="L1339" s="12"/>
      <c r="M1339" s="12"/>
      <c r="N1339" s="12"/>
      <c r="O1339" s="12"/>
      <c r="P1339" s="12"/>
      <c r="Q1339" s="12"/>
      <c r="R1339" s="12"/>
      <c r="S1339" s="12"/>
    </row>
    <row r="1340" spans="1:19" x14ac:dyDescent="0.25">
      <c r="A1340" s="33"/>
      <c r="B1340" s="33"/>
      <c r="C1340" s="11"/>
      <c r="D1340" s="12"/>
      <c r="E1340" s="12"/>
      <c r="F1340" s="12"/>
      <c r="G1340" s="12"/>
      <c r="H1340" s="12"/>
      <c r="I1340" s="12"/>
      <c r="J1340" s="12"/>
      <c r="K1340" s="12"/>
      <c r="L1340" s="12"/>
      <c r="M1340" s="12"/>
      <c r="N1340" s="12"/>
      <c r="O1340" s="12"/>
      <c r="P1340" s="12"/>
      <c r="Q1340" s="12"/>
      <c r="R1340" s="12"/>
      <c r="S1340" s="12"/>
    </row>
    <row r="1341" spans="1:19" x14ac:dyDescent="0.25">
      <c r="A1341" s="33"/>
      <c r="B1341" s="33"/>
      <c r="C1341" s="11"/>
      <c r="D1341" s="12"/>
      <c r="E1341" s="12"/>
      <c r="F1341" s="12"/>
      <c r="G1341" s="12"/>
      <c r="H1341" s="12"/>
      <c r="I1341" s="12"/>
      <c r="J1341" s="12"/>
      <c r="K1341" s="12"/>
      <c r="L1341" s="12"/>
      <c r="M1341" s="12"/>
      <c r="N1341" s="12"/>
      <c r="O1341" s="12"/>
      <c r="P1341" s="12"/>
      <c r="Q1341" s="12"/>
      <c r="R1341" s="12"/>
      <c r="S1341" s="12"/>
    </row>
    <row r="1342" spans="1:19" x14ac:dyDescent="0.25">
      <c r="A1342" s="33"/>
      <c r="B1342" s="33"/>
      <c r="C1342" s="11"/>
      <c r="D1342" s="12"/>
      <c r="E1342" s="12"/>
      <c r="F1342" s="12"/>
      <c r="G1342" s="12"/>
      <c r="H1342" s="12"/>
      <c r="I1342" s="12"/>
      <c r="J1342" s="12"/>
      <c r="K1342" s="12"/>
      <c r="L1342" s="12"/>
      <c r="M1342" s="12"/>
      <c r="N1342" s="12"/>
      <c r="O1342" s="12"/>
      <c r="P1342" s="12"/>
      <c r="Q1342" s="12"/>
      <c r="R1342" s="12"/>
      <c r="S1342" s="12"/>
    </row>
    <row r="1343" spans="1:19" x14ac:dyDescent="0.25">
      <c r="A1343" s="33"/>
      <c r="B1343" s="33"/>
      <c r="C1343" s="11"/>
      <c r="D1343" s="12"/>
      <c r="E1343" s="12"/>
      <c r="F1343" s="12"/>
      <c r="G1343" s="12"/>
      <c r="H1343" s="12"/>
      <c r="I1343" s="12"/>
      <c r="J1343" s="12"/>
      <c r="K1343" s="12"/>
      <c r="L1343" s="12"/>
      <c r="M1343" s="12"/>
      <c r="N1343" s="12"/>
      <c r="O1343" s="12"/>
      <c r="P1343" s="12"/>
      <c r="Q1343" s="12"/>
      <c r="R1343" s="12"/>
      <c r="S1343" s="12"/>
    </row>
    <row r="1344" spans="1:19" x14ac:dyDescent="0.25">
      <c r="A1344" s="33"/>
      <c r="B1344" s="33"/>
      <c r="C1344" s="11"/>
      <c r="D1344" s="12"/>
      <c r="E1344" s="12"/>
      <c r="F1344" s="12"/>
      <c r="G1344" s="12"/>
      <c r="H1344" s="12"/>
      <c r="I1344" s="12"/>
      <c r="J1344" s="12"/>
      <c r="K1344" s="12"/>
      <c r="L1344" s="12"/>
      <c r="M1344" s="12"/>
      <c r="N1344" s="12"/>
      <c r="O1344" s="12"/>
      <c r="P1344" s="12"/>
      <c r="Q1344" s="12"/>
      <c r="R1344" s="12"/>
      <c r="S1344" s="12"/>
    </row>
    <row r="1345" spans="1:19" x14ac:dyDescent="0.25">
      <c r="A1345" s="33"/>
      <c r="B1345" s="33"/>
      <c r="C1345" s="11"/>
      <c r="D1345" s="12"/>
      <c r="E1345" s="12"/>
      <c r="F1345" s="12"/>
      <c r="G1345" s="12"/>
      <c r="H1345" s="12"/>
      <c r="I1345" s="12"/>
      <c r="J1345" s="12"/>
      <c r="K1345" s="12"/>
      <c r="L1345" s="12"/>
      <c r="M1345" s="12"/>
      <c r="N1345" s="12"/>
      <c r="O1345" s="12"/>
      <c r="P1345" s="12"/>
      <c r="Q1345" s="12"/>
      <c r="R1345" s="12"/>
      <c r="S1345" s="12"/>
    </row>
    <row r="1346" spans="1:19" x14ac:dyDescent="0.25">
      <c r="A1346" s="33"/>
      <c r="B1346" s="33"/>
      <c r="C1346" s="11"/>
      <c r="D1346" s="12"/>
      <c r="E1346" s="12"/>
      <c r="F1346" s="12"/>
      <c r="G1346" s="12"/>
      <c r="H1346" s="12"/>
      <c r="I1346" s="12"/>
      <c r="J1346" s="12"/>
      <c r="K1346" s="12"/>
      <c r="L1346" s="12"/>
      <c r="M1346" s="12"/>
      <c r="N1346" s="12"/>
      <c r="O1346" s="12"/>
      <c r="P1346" s="12"/>
      <c r="Q1346" s="12"/>
      <c r="R1346" s="12"/>
      <c r="S1346" s="12"/>
    </row>
    <row r="1347" spans="1:19" x14ac:dyDescent="0.25">
      <c r="A1347" s="33"/>
      <c r="B1347" s="33"/>
      <c r="C1347" s="11"/>
      <c r="D1347" s="12"/>
      <c r="E1347" s="12"/>
      <c r="F1347" s="12"/>
      <c r="G1347" s="12"/>
      <c r="H1347" s="12"/>
      <c r="I1347" s="12"/>
      <c r="J1347" s="12"/>
      <c r="K1347" s="12"/>
      <c r="L1347" s="12"/>
      <c r="M1347" s="12"/>
      <c r="N1347" s="12"/>
      <c r="O1347" s="12"/>
      <c r="P1347" s="12"/>
      <c r="Q1347" s="12"/>
      <c r="R1347" s="12"/>
      <c r="S1347" s="12"/>
    </row>
    <row r="1348" spans="1:19" x14ac:dyDescent="0.25">
      <c r="A1348" s="33"/>
      <c r="B1348" s="33"/>
      <c r="C1348" s="11"/>
      <c r="D1348" s="12"/>
      <c r="E1348" s="12"/>
      <c r="F1348" s="12"/>
      <c r="G1348" s="12"/>
      <c r="H1348" s="12"/>
      <c r="I1348" s="12"/>
      <c r="J1348" s="12"/>
      <c r="K1348" s="12"/>
      <c r="L1348" s="12"/>
      <c r="M1348" s="12"/>
      <c r="N1348" s="12"/>
      <c r="O1348" s="12"/>
      <c r="P1348" s="12"/>
      <c r="Q1348" s="12"/>
      <c r="R1348" s="12"/>
      <c r="S1348" s="12"/>
    </row>
    <row r="1349" spans="1:19" x14ac:dyDescent="0.25">
      <c r="A1349" s="33"/>
      <c r="B1349" s="33"/>
      <c r="C1349" s="11"/>
      <c r="D1349" s="12"/>
      <c r="E1349" s="12"/>
      <c r="F1349" s="12"/>
      <c r="G1349" s="12"/>
      <c r="H1349" s="12"/>
      <c r="I1349" s="12"/>
      <c r="J1349" s="12"/>
      <c r="K1349" s="12"/>
      <c r="L1349" s="12"/>
      <c r="M1349" s="12"/>
      <c r="N1349" s="12"/>
      <c r="O1349" s="12"/>
      <c r="P1349" s="12"/>
      <c r="Q1349" s="12"/>
      <c r="R1349" s="12"/>
      <c r="S1349" s="12"/>
    </row>
    <row r="1350" spans="1:19" x14ac:dyDescent="0.25">
      <c r="A1350" s="33"/>
      <c r="B1350" s="33"/>
      <c r="C1350" s="11"/>
      <c r="D1350" s="12"/>
      <c r="E1350" s="12"/>
      <c r="F1350" s="12"/>
      <c r="G1350" s="12"/>
      <c r="H1350" s="12"/>
      <c r="I1350" s="12"/>
      <c r="J1350" s="12"/>
      <c r="K1350" s="12"/>
      <c r="L1350" s="12"/>
      <c r="M1350" s="12"/>
      <c r="N1350" s="12"/>
      <c r="O1350" s="12"/>
      <c r="P1350" s="12"/>
      <c r="Q1350" s="12"/>
      <c r="R1350" s="12"/>
      <c r="S1350" s="12"/>
    </row>
    <row r="1351" spans="1:19" x14ac:dyDescent="0.25">
      <c r="A1351" s="33"/>
      <c r="B1351" s="33"/>
      <c r="C1351" s="11"/>
      <c r="D1351" s="12"/>
      <c r="E1351" s="12"/>
      <c r="F1351" s="12"/>
      <c r="G1351" s="12"/>
      <c r="H1351" s="12"/>
      <c r="I1351" s="12"/>
      <c r="J1351" s="12"/>
      <c r="K1351" s="12"/>
      <c r="L1351" s="12"/>
      <c r="M1351" s="12"/>
      <c r="N1351" s="12"/>
      <c r="O1351" s="12"/>
      <c r="P1351" s="12"/>
      <c r="Q1351" s="12"/>
      <c r="R1351" s="12"/>
      <c r="S1351" s="12"/>
    </row>
    <row r="1352" spans="1:19" x14ac:dyDescent="0.25">
      <c r="A1352" s="33"/>
      <c r="B1352" s="33"/>
      <c r="C1352" s="11"/>
      <c r="D1352" s="12"/>
      <c r="E1352" s="12"/>
      <c r="F1352" s="12"/>
      <c r="G1352" s="12"/>
      <c r="H1352" s="12"/>
      <c r="I1352" s="12"/>
      <c r="J1352" s="12"/>
      <c r="K1352" s="12"/>
      <c r="L1352" s="12"/>
      <c r="M1352" s="12"/>
      <c r="N1352" s="12"/>
      <c r="O1352" s="12"/>
      <c r="P1352" s="12"/>
      <c r="Q1352" s="12"/>
      <c r="R1352" s="12"/>
      <c r="S1352" s="12"/>
    </row>
    <row r="1353" spans="1:19" x14ac:dyDescent="0.25">
      <c r="A1353" s="33"/>
      <c r="B1353" s="33"/>
      <c r="C1353" s="11"/>
      <c r="D1353" s="12"/>
      <c r="E1353" s="12"/>
      <c r="F1353" s="12"/>
      <c r="G1353" s="12"/>
      <c r="H1353" s="12"/>
      <c r="I1353" s="12"/>
      <c r="J1353" s="12"/>
      <c r="K1353" s="12"/>
      <c r="L1353" s="12"/>
      <c r="M1353" s="12"/>
      <c r="N1353" s="12"/>
      <c r="O1353" s="12"/>
      <c r="P1353" s="12"/>
      <c r="Q1353" s="12"/>
      <c r="R1353" s="12"/>
      <c r="S1353" s="12"/>
    </row>
    <row r="1354" spans="1:19" x14ac:dyDescent="0.25">
      <c r="A1354" s="33"/>
      <c r="B1354" s="33"/>
      <c r="C1354" s="11"/>
      <c r="D1354" s="12"/>
      <c r="E1354" s="12"/>
      <c r="F1354" s="12"/>
      <c r="G1354" s="12"/>
      <c r="H1354" s="12"/>
      <c r="I1354" s="12"/>
      <c r="J1354" s="12"/>
      <c r="K1354" s="12"/>
      <c r="L1354" s="12"/>
      <c r="M1354" s="12"/>
      <c r="N1354" s="12"/>
      <c r="O1354" s="12"/>
      <c r="P1354" s="12"/>
      <c r="Q1354" s="12"/>
      <c r="R1354" s="12"/>
      <c r="S1354" s="12"/>
    </row>
    <row r="1355" spans="1:19" x14ac:dyDescent="0.25">
      <c r="A1355" s="33"/>
      <c r="B1355" s="33"/>
      <c r="C1355" s="11"/>
      <c r="D1355" s="12"/>
      <c r="E1355" s="12"/>
      <c r="F1355" s="12"/>
      <c r="G1355" s="12"/>
      <c r="H1355" s="12"/>
      <c r="I1355" s="12"/>
      <c r="J1355" s="12"/>
      <c r="K1355" s="12"/>
      <c r="L1355" s="12"/>
      <c r="M1355" s="12"/>
      <c r="N1355" s="12"/>
      <c r="O1355" s="12"/>
      <c r="P1355" s="12"/>
      <c r="Q1355" s="12"/>
      <c r="R1355" s="12"/>
      <c r="S1355" s="12"/>
    </row>
    <row r="1356" spans="1:19" x14ac:dyDescent="0.25">
      <c r="A1356" s="33"/>
      <c r="B1356" s="33"/>
      <c r="C1356" s="11"/>
      <c r="D1356" s="12"/>
      <c r="E1356" s="12"/>
      <c r="F1356" s="12"/>
      <c r="G1356" s="12"/>
      <c r="H1356" s="12"/>
      <c r="I1356" s="12"/>
      <c r="J1356" s="12"/>
      <c r="K1356" s="12"/>
      <c r="L1356" s="12"/>
      <c r="M1356" s="12"/>
      <c r="N1356" s="12"/>
      <c r="O1356" s="12"/>
      <c r="P1356" s="12"/>
      <c r="Q1356" s="12"/>
      <c r="R1356" s="12"/>
      <c r="S1356" s="12"/>
    </row>
    <row r="1357" spans="1:19" x14ac:dyDescent="0.25">
      <c r="A1357" s="33"/>
      <c r="B1357" s="33"/>
      <c r="C1357" s="11"/>
      <c r="D1357" s="12"/>
      <c r="E1357" s="12"/>
      <c r="F1357" s="12"/>
      <c r="G1357" s="12"/>
      <c r="H1357" s="12"/>
      <c r="I1357" s="12"/>
      <c r="J1357" s="12"/>
      <c r="K1357" s="12"/>
      <c r="L1357" s="12"/>
      <c r="M1357" s="12"/>
      <c r="N1357" s="12"/>
      <c r="O1357" s="12"/>
      <c r="P1357" s="12"/>
      <c r="Q1357" s="12"/>
      <c r="R1357" s="12"/>
      <c r="S1357" s="12"/>
    </row>
    <row r="1358" spans="1:19" x14ac:dyDescent="0.25">
      <c r="A1358" s="33"/>
      <c r="B1358" s="33"/>
      <c r="C1358" s="11"/>
      <c r="D1358" s="12"/>
      <c r="E1358" s="12"/>
      <c r="F1358" s="12"/>
      <c r="G1358" s="12"/>
      <c r="H1358" s="12"/>
      <c r="I1358" s="12"/>
      <c r="J1358" s="12"/>
      <c r="K1358" s="12"/>
      <c r="L1358" s="12"/>
      <c r="M1358" s="12"/>
      <c r="N1358" s="12"/>
      <c r="O1358" s="12"/>
      <c r="P1358" s="12"/>
      <c r="Q1358" s="12"/>
      <c r="R1358" s="12"/>
      <c r="S1358" s="12"/>
    </row>
    <row r="1359" spans="1:19" x14ac:dyDescent="0.25">
      <c r="A1359" s="33"/>
      <c r="B1359" s="33"/>
      <c r="C1359" s="11"/>
      <c r="D1359" s="12"/>
      <c r="E1359" s="12"/>
      <c r="F1359" s="12"/>
      <c r="G1359" s="12"/>
      <c r="H1359" s="12"/>
      <c r="I1359" s="12"/>
      <c r="J1359" s="12"/>
      <c r="K1359" s="12"/>
      <c r="L1359" s="12"/>
      <c r="M1359" s="12"/>
      <c r="N1359" s="12"/>
      <c r="O1359" s="12"/>
      <c r="P1359" s="12"/>
      <c r="Q1359" s="12"/>
      <c r="R1359" s="12"/>
      <c r="S1359" s="12"/>
    </row>
    <row r="1360" spans="1:19" x14ac:dyDescent="0.25">
      <c r="A1360" s="33"/>
      <c r="B1360" s="33"/>
      <c r="C1360" s="11"/>
      <c r="D1360" s="12"/>
      <c r="E1360" s="12"/>
      <c r="F1360" s="12"/>
      <c r="G1360" s="12"/>
      <c r="H1360" s="12"/>
      <c r="I1360" s="12"/>
      <c r="J1360" s="12"/>
      <c r="K1360" s="12"/>
      <c r="L1360" s="12"/>
      <c r="M1360" s="12"/>
      <c r="N1360" s="12"/>
      <c r="O1360" s="12"/>
      <c r="P1360" s="12"/>
      <c r="Q1360" s="12"/>
      <c r="R1360" s="12"/>
      <c r="S1360" s="12"/>
    </row>
    <row r="1361" spans="1:19" x14ac:dyDescent="0.25">
      <c r="A1361" s="33"/>
      <c r="B1361" s="33"/>
      <c r="C1361" s="11"/>
      <c r="D1361" s="12"/>
      <c r="E1361" s="12"/>
      <c r="F1361" s="12"/>
      <c r="G1361" s="12"/>
      <c r="H1361" s="12"/>
      <c r="I1361" s="12"/>
      <c r="J1361" s="12"/>
      <c r="K1361" s="12"/>
      <c r="L1361" s="12"/>
      <c r="M1361" s="12"/>
      <c r="N1361" s="12"/>
      <c r="O1361" s="12"/>
      <c r="P1361" s="12"/>
      <c r="Q1361" s="12"/>
      <c r="R1361" s="12"/>
      <c r="S1361" s="12"/>
    </row>
    <row r="1362" spans="1:19" x14ac:dyDescent="0.25">
      <c r="A1362" s="33"/>
      <c r="B1362" s="33"/>
      <c r="C1362" s="11"/>
      <c r="D1362" s="12"/>
      <c r="E1362" s="12"/>
      <c r="F1362" s="12"/>
      <c r="G1362" s="12"/>
      <c r="H1362" s="12"/>
      <c r="I1362" s="12"/>
      <c r="J1362" s="12"/>
      <c r="K1362" s="12"/>
      <c r="L1362" s="12"/>
      <c r="M1362" s="12"/>
      <c r="N1362" s="12"/>
      <c r="O1362" s="12"/>
      <c r="P1362" s="12"/>
      <c r="Q1362" s="12"/>
      <c r="R1362" s="12"/>
      <c r="S1362" s="12"/>
    </row>
    <row r="1363" spans="1:19" x14ac:dyDescent="0.25">
      <c r="A1363" s="33"/>
      <c r="B1363" s="33"/>
      <c r="C1363" s="11"/>
      <c r="D1363" s="12"/>
      <c r="E1363" s="12"/>
      <c r="F1363" s="12"/>
      <c r="G1363" s="12"/>
      <c r="H1363" s="12"/>
      <c r="I1363" s="12"/>
      <c r="J1363" s="12"/>
      <c r="K1363" s="12"/>
      <c r="L1363" s="12"/>
      <c r="M1363" s="12"/>
      <c r="N1363" s="12"/>
      <c r="O1363" s="12"/>
      <c r="P1363" s="12"/>
      <c r="Q1363" s="12"/>
      <c r="R1363" s="12"/>
      <c r="S1363" s="12"/>
    </row>
    <row r="1364" spans="1:19" x14ac:dyDescent="0.25">
      <c r="A1364" s="33"/>
      <c r="B1364" s="33"/>
      <c r="C1364" s="11"/>
      <c r="D1364" s="12"/>
      <c r="E1364" s="12"/>
      <c r="F1364" s="12"/>
      <c r="G1364" s="12"/>
      <c r="H1364" s="12"/>
      <c r="I1364" s="12"/>
      <c r="J1364" s="12"/>
      <c r="K1364" s="12"/>
      <c r="L1364" s="12"/>
      <c r="M1364" s="12"/>
      <c r="N1364" s="12"/>
      <c r="O1364" s="12"/>
      <c r="P1364" s="12"/>
      <c r="Q1364" s="12"/>
      <c r="R1364" s="12"/>
      <c r="S1364" s="12"/>
    </row>
    <row r="1365" spans="1:19" x14ac:dyDescent="0.25">
      <c r="A1365" s="33"/>
      <c r="B1365" s="33"/>
      <c r="C1365" s="11"/>
      <c r="D1365" s="12"/>
      <c r="E1365" s="12"/>
      <c r="F1365" s="12"/>
      <c r="G1365" s="12"/>
      <c r="H1365" s="12"/>
      <c r="I1365" s="12"/>
      <c r="J1365" s="12"/>
      <c r="K1365" s="12"/>
      <c r="L1365" s="12"/>
      <c r="M1365" s="12"/>
      <c r="N1365" s="12"/>
      <c r="O1365" s="12"/>
      <c r="P1365" s="12"/>
      <c r="Q1365" s="12"/>
      <c r="R1365" s="12"/>
      <c r="S1365" s="12"/>
    </row>
    <row r="1366" spans="1:19" x14ac:dyDescent="0.25">
      <c r="A1366" s="33"/>
      <c r="B1366" s="33"/>
      <c r="C1366" s="11"/>
      <c r="D1366" s="12"/>
      <c r="E1366" s="12"/>
      <c r="F1366" s="12"/>
      <c r="G1366" s="12"/>
      <c r="H1366" s="12"/>
      <c r="I1366" s="12"/>
      <c r="J1366" s="12"/>
      <c r="K1366" s="12"/>
      <c r="L1366" s="12"/>
      <c r="M1366" s="12"/>
      <c r="N1366" s="12"/>
      <c r="O1366" s="12"/>
      <c r="P1366" s="12"/>
      <c r="Q1366" s="12"/>
      <c r="R1366" s="12"/>
      <c r="S1366" s="12"/>
    </row>
    <row r="1367" spans="1:19" x14ac:dyDescent="0.25">
      <c r="A1367" s="33"/>
      <c r="B1367" s="33"/>
      <c r="C1367" s="11"/>
      <c r="D1367" s="12"/>
      <c r="E1367" s="12"/>
      <c r="F1367" s="12"/>
      <c r="G1367" s="12"/>
      <c r="H1367" s="12"/>
      <c r="I1367" s="12"/>
      <c r="J1367" s="12"/>
      <c r="K1367" s="12"/>
      <c r="L1367" s="12"/>
      <c r="M1367" s="12"/>
      <c r="N1367" s="12"/>
      <c r="O1367" s="12"/>
      <c r="P1367" s="12"/>
      <c r="Q1367" s="12"/>
      <c r="R1367" s="12"/>
      <c r="S1367" s="12"/>
    </row>
    <row r="1368" spans="1:19" x14ac:dyDescent="0.25">
      <c r="A1368" s="33"/>
      <c r="B1368" s="33"/>
      <c r="C1368" s="11"/>
      <c r="D1368" s="12"/>
      <c r="E1368" s="12"/>
      <c r="F1368" s="12"/>
      <c r="G1368" s="12"/>
      <c r="H1368" s="12"/>
      <c r="I1368" s="12"/>
      <c r="J1368" s="12"/>
      <c r="K1368" s="12"/>
      <c r="L1368" s="12"/>
      <c r="M1368" s="12"/>
      <c r="N1368" s="12"/>
      <c r="O1368" s="12"/>
      <c r="P1368" s="12"/>
      <c r="Q1368" s="12"/>
      <c r="R1368" s="12"/>
      <c r="S1368" s="12"/>
    </row>
    <row r="1369" spans="1:19" x14ac:dyDescent="0.25">
      <c r="A1369" s="33"/>
      <c r="B1369" s="33"/>
      <c r="C1369" s="11"/>
      <c r="D1369" s="12"/>
      <c r="E1369" s="12"/>
      <c r="F1369" s="12"/>
      <c r="G1369" s="12"/>
      <c r="H1369" s="12"/>
      <c r="I1369" s="12"/>
      <c r="J1369" s="12"/>
      <c r="K1369" s="12"/>
      <c r="L1369" s="12"/>
      <c r="M1369" s="12"/>
      <c r="N1369" s="12"/>
      <c r="O1369" s="12"/>
      <c r="P1369" s="12"/>
      <c r="Q1369" s="12"/>
      <c r="R1369" s="12"/>
      <c r="S1369" s="12"/>
    </row>
    <row r="1370" spans="1:19" x14ac:dyDescent="0.25">
      <c r="A1370" s="33"/>
      <c r="B1370" s="33"/>
      <c r="C1370" s="11"/>
      <c r="D1370" s="12"/>
      <c r="E1370" s="12"/>
      <c r="F1370" s="12"/>
      <c r="G1370" s="12"/>
      <c r="H1370" s="12"/>
      <c r="I1370" s="12"/>
      <c r="J1370" s="12"/>
      <c r="K1370" s="12"/>
      <c r="L1370" s="12"/>
      <c r="M1370" s="12"/>
      <c r="N1370" s="12"/>
      <c r="O1370" s="12"/>
      <c r="P1370" s="12"/>
      <c r="Q1370" s="12"/>
      <c r="R1370" s="12"/>
      <c r="S1370" s="12"/>
    </row>
    <row r="1371" spans="1:19" x14ac:dyDescent="0.25">
      <c r="A1371" s="33"/>
      <c r="B1371" s="33"/>
      <c r="C1371" s="11"/>
      <c r="D1371" s="12"/>
      <c r="E1371" s="12"/>
      <c r="F1371" s="12"/>
      <c r="G1371" s="12"/>
      <c r="H1371" s="12"/>
      <c r="I1371" s="12"/>
      <c r="J1371" s="12"/>
      <c r="K1371" s="12"/>
      <c r="L1371" s="12"/>
      <c r="M1371" s="12"/>
      <c r="N1371" s="12"/>
      <c r="O1371" s="12"/>
      <c r="P1371" s="12"/>
      <c r="Q1371" s="12"/>
      <c r="R1371" s="12"/>
      <c r="S1371" s="12"/>
    </row>
    <row r="1372" spans="1:19" x14ac:dyDescent="0.25">
      <c r="A1372" s="33"/>
      <c r="B1372" s="33"/>
      <c r="C1372" s="11"/>
      <c r="D1372" s="12"/>
      <c r="E1372" s="12"/>
      <c r="F1372" s="12"/>
      <c r="G1372" s="12"/>
      <c r="H1372" s="12"/>
      <c r="I1372" s="12"/>
      <c r="J1372" s="12"/>
      <c r="K1372" s="12"/>
      <c r="L1372" s="12"/>
      <c r="M1372" s="12"/>
      <c r="N1372" s="12"/>
      <c r="O1372" s="12"/>
      <c r="P1372" s="12"/>
      <c r="Q1372" s="12"/>
      <c r="R1372" s="12"/>
      <c r="S1372" s="12"/>
    </row>
    <row r="1373" spans="1:19" x14ac:dyDescent="0.25">
      <c r="A1373" s="33"/>
      <c r="B1373" s="33"/>
      <c r="C1373" s="11"/>
      <c r="D1373" s="12"/>
      <c r="E1373" s="12"/>
      <c r="F1373" s="12"/>
      <c r="G1373" s="12"/>
      <c r="H1373" s="12"/>
      <c r="I1373" s="12"/>
      <c r="J1373" s="12"/>
      <c r="K1373" s="12"/>
      <c r="L1373" s="12"/>
      <c r="M1373" s="12"/>
      <c r="N1373" s="12"/>
      <c r="O1373" s="12"/>
      <c r="P1373" s="12"/>
      <c r="Q1373" s="12"/>
      <c r="R1373" s="12"/>
      <c r="S1373" s="12"/>
    </row>
    <row r="1374" spans="1:19" x14ac:dyDescent="0.25">
      <c r="A1374" s="33"/>
      <c r="B1374" s="33"/>
      <c r="C1374" s="11"/>
      <c r="D1374" s="12"/>
      <c r="E1374" s="12"/>
      <c r="F1374" s="12"/>
      <c r="G1374" s="12"/>
      <c r="H1374" s="12"/>
      <c r="I1374" s="12"/>
      <c r="J1374" s="12"/>
      <c r="K1374" s="12"/>
      <c r="L1374" s="12"/>
      <c r="M1374" s="12"/>
      <c r="N1374" s="12"/>
      <c r="O1374" s="12"/>
      <c r="P1374" s="12"/>
      <c r="Q1374" s="12"/>
      <c r="R1374" s="12"/>
      <c r="S1374" s="12"/>
    </row>
    <row r="1375" spans="1:19" x14ac:dyDescent="0.25">
      <c r="A1375" s="33"/>
      <c r="B1375" s="33"/>
      <c r="C1375" s="11"/>
      <c r="D1375" s="12"/>
      <c r="E1375" s="12"/>
      <c r="F1375" s="12"/>
      <c r="G1375" s="12"/>
      <c r="H1375" s="12"/>
      <c r="I1375" s="12"/>
      <c r="J1375" s="12"/>
      <c r="K1375" s="12"/>
      <c r="L1375" s="12"/>
      <c r="M1375" s="12"/>
      <c r="N1375" s="12"/>
      <c r="O1375" s="12"/>
      <c r="P1375" s="12"/>
      <c r="Q1375" s="12"/>
      <c r="R1375" s="12"/>
      <c r="S1375" s="12"/>
    </row>
    <row r="1376" spans="1:19" x14ac:dyDescent="0.25">
      <c r="A1376" s="33"/>
      <c r="B1376" s="33"/>
      <c r="C1376" s="11"/>
      <c r="D1376" s="12"/>
      <c r="E1376" s="12"/>
      <c r="F1376" s="12"/>
      <c r="G1376" s="12"/>
      <c r="H1376" s="12"/>
      <c r="I1376" s="12"/>
      <c r="J1376" s="12"/>
      <c r="K1376" s="12"/>
      <c r="L1376" s="12"/>
      <c r="M1376" s="12"/>
      <c r="N1376" s="12"/>
      <c r="O1376" s="12"/>
      <c r="P1376" s="12"/>
      <c r="Q1376" s="12"/>
      <c r="R1376" s="12"/>
      <c r="S1376" s="12"/>
    </row>
    <row r="1377" spans="1:19" x14ac:dyDescent="0.25">
      <c r="A1377" s="33"/>
      <c r="B1377" s="33"/>
      <c r="C1377" s="11"/>
      <c r="D1377" s="12"/>
      <c r="E1377" s="12"/>
      <c r="F1377" s="12"/>
      <c r="G1377" s="12"/>
      <c r="H1377" s="12"/>
      <c r="I1377" s="12"/>
      <c r="J1377" s="12"/>
      <c r="K1377" s="12"/>
      <c r="L1377" s="12"/>
      <c r="M1377" s="12"/>
      <c r="N1377" s="12"/>
      <c r="O1377" s="12"/>
      <c r="P1377" s="12"/>
      <c r="Q1377" s="12"/>
      <c r="R1377" s="12"/>
      <c r="S1377" s="12"/>
    </row>
    <row r="1378" spans="1:19" x14ac:dyDescent="0.25">
      <c r="A1378" s="33"/>
      <c r="B1378" s="33"/>
      <c r="C1378" s="11"/>
      <c r="D1378" s="12"/>
      <c r="E1378" s="12"/>
      <c r="F1378" s="12"/>
      <c r="G1378" s="12"/>
      <c r="H1378" s="12"/>
      <c r="I1378" s="12"/>
      <c r="J1378" s="12"/>
      <c r="K1378" s="12"/>
      <c r="L1378" s="12"/>
      <c r="M1378" s="12"/>
      <c r="N1378" s="12"/>
      <c r="O1378" s="12"/>
      <c r="P1378" s="12"/>
      <c r="Q1378" s="12"/>
      <c r="R1378" s="12"/>
      <c r="S1378" s="12"/>
    </row>
    <row r="1379" spans="1:19" x14ac:dyDescent="0.25">
      <c r="A1379" s="33"/>
      <c r="B1379" s="33"/>
      <c r="C1379" s="11"/>
      <c r="D1379" s="12"/>
      <c r="E1379" s="12"/>
      <c r="F1379" s="12"/>
      <c r="G1379" s="12"/>
      <c r="H1379" s="12"/>
      <c r="I1379" s="12"/>
      <c r="J1379" s="12"/>
      <c r="K1379" s="12"/>
      <c r="L1379" s="12"/>
      <c r="M1379" s="12"/>
      <c r="N1379" s="12"/>
      <c r="O1379" s="12"/>
      <c r="P1379" s="12"/>
      <c r="Q1379" s="12"/>
      <c r="R1379" s="12"/>
      <c r="S1379" s="12"/>
    </row>
    <row r="1380" spans="1:19" x14ac:dyDescent="0.25">
      <c r="A1380" s="33"/>
      <c r="B1380" s="33"/>
      <c r="C1380" s="11"/>
      <c r="D1380" s="12"/>
      <c r="E1380" s="12"/>
      <c r="F1380" s="12"/>
      <c r="G1380" s="12"/>
      <c r="H1380" s="12"/>
      <c r="I1380" s="12"/>
      <c r="J1380" s="12"/>
      <c r="K1380" s="12"/>
      <c r="L1380" s="12"/>
      <c r="M1380" s="12"/>
      <c r="N1380" s="12"/>
      <c r="O1380" s="12"/>
      <c r="P1380" s="12"/>
      <c r="Q1380" s="12"/>
      <c r="R1380" s="12"/>
      <c r="S1380" s="12"/>
    </row>
    <row r="1381" spans="1:19" x14ac:dyDescent="0.25">
      <c r="A1381" s="33"/>
      <c r="B1381" s="33"/>
      <c r="C1381" s="11"/>
      <c r="D1381" s="12"/>
      <c r="E1381" s="12"/>
      <c r="F1381" s="12"/>
      <c r="G1381" s="12"/>
      <c r="H1381" s="12"/>
      <c r="I1381" s="12"/>
      <c r="J1381" s="12"/>
      <c r="K1381" s="12"/>
      <c r="L1381" s="12"/>
      <c r="M1381" s="12"/>
      <c r="N1381" s="12"/>
      <c r="O1381" s="12"/>
      <c r="P1381" s="12"/>
      <c r="Q1381" s="12"/>
      <c r="R1381" s="12"/>
      <c r="S1381" s="12"/>
    </row>
    <row r="1382" spans="1:19" x14ac:dyDescent="0.25">
      <c r="A1382" s="33"/>
      <c r="B1382" s="33"/>
      <c r="C1382" s="11"/>
      <c r="D1382" s="12"/>
      <c r="E1382" s="12"/>
      <c r="F1382" s="12"/>
      <c r="G1382" s="12"/>
      <c r="H1382" s="12"/>
      <c r="I1382" s="12"/>
      <c r="J1382" s="12"/>
      <c r="K1382" s="12"/>
      <c r="L1382" s="12"/>
      <c r="M1382" s="12"/>
      <c r="N1382" s="12"/>
      <c r="O1382" s="12"/>
      <c r="P1382" s="12"/>
      <c r="Q1382" s="12"/>
      <c r="R1382" s="12"/>
      <c r="S1382" s="12"/>
    </row>
    <row r="1383" spans="1:19" x14ac:dyDescent="0.25">
      <c r="A1383" s="33"/>
      <c r="B1383" s="33"/>
      <c r="C1383" s="11"/>
      <c r="D1383" s="12"/>
      <c r="E1383" s="12"/>
      <c r="F1383" s="12"/>
      <c r="G1383" s="12"/>
      <c r="H1383" s="12"/>
      <c r="I1383" s="12"/>
      <c r="J1383" s="12"/>
      <c r="K1383" s="12"/>
      <c r="L1383" s="12"/>
      <c r="M1383" s="12"/>
      <c r="N1383" s="12"/>
      <c r="O1383" s="12"/>
      <c r="P1383" s="12"/>
      <c r="Q1383" s="12"/>
      <c r="R1383" s="12"/>
      <c r="S1383" s="12"/>
    </row>
    <row r="1384" spans="1:19" x14ac:dyDescent="0.25">
      <c r="A1384" s="33"/>
      <c r="B1384" s="33"/>
      <c r="C1384" s="11"/>
      <c r="D1384" s="12"/>
      <c r="E1384" s="12"/>
      <c r="F1384" s="12"/>
      <c r="G1384" s="12"/>
      <c r="H1384" s="12"/>
      <c r="I1384" s="12"/>
      <c r="J1384" s="12"/>
      <c r="K1384" s="12"/>
      <c r="L1384" s="12"/>
      <c r="M1384" s="12"/>
      <c r="N1384" s="12"/>
      <c r="O1384" s="12"/>
      <c r="P1384" s="12"/>
      <c r="Q1384" s="12"/>
      <c r="R1384" s="12"/>
      <c r="S1384" s="12"/>
    </row>
    <row r="1385" spans="1:19" x14ac:dyDescent="0.25">
      <c r="A1385" s="33"/>
      <c r="B1385" s="33"/>
      <c r="C1385" s="11"/>
      <c r="D1385" s="12"/>
      <c r="E1385" s="12"/>
      <c r="F1385" s="12"/>
      <c r="G1385" s="12"/>
      <c r="H1385" s="12"/>
      <c r="I1385" s="12"/>
      <c r="J1385" s="12"/>
      <c r="K1385" s="12"/>
      <c r="L1385" s="12"/>
      <c r="M1385" s="12"/>
      <c r="N1385" s="12"/>
      <c r="O1385" s="12"/>
      <c r="P1385" s="12"/>
      <c r="Q1385" s="12"/>
      <c r="R1385" s="12"/>
      <c r="S1385" s="12"/>
    </row>
    <row r="1386" spans="1:19" x14ac:dyDescent="0.25">
      <c r="A1386" s="33"/>
      <c r="B1386" s="33"/>
      <c r="C1386" s="11"/>
      <c r="D1386" s="12"/>
      <c r="E1386" s="12"/>
      <c r="F1386" s="12"/>
      <c r="G1386" s="12"/>
      <c r="H1386" s="12"/>
      <c r="I1386" s="12"/>
      <c r="J1386" s="12"/>
      <c r="K1386" s="12"/>
      <c r="L1386" s="12"/>
      <c r="M1386" s="12"/>
      <c r="N1386" s="12"/>
      <c r="O1386" s="12"/>
      <c r="P1386" s="12"/>
      <c r="Q1386" s="12"/>
      <c r="R1386" s="12"/>
      <c r="S1386" s="12"/>
    </row>
    <row r="1387" spans="1:19" x14ac:dyDescent="0.25">
      <c r="A1387" s="33"/>
      <c r="B1387" s="33"/>
      <c r="C1387" s="11"/>
      <c r="D1387" s="12"/>
      <c r="E1387" s="12"/>
      <c r="F1387" s="12"/>
      <c r="G1387" s="12"/>
      <c r="H1387" s="12"/>
      <c r="I1387" s="12"/>
      <c r="J1387" s="12"/>
      <c r="K1387" s="12"/>
      <c r="L1387" s="12"/>
      <c r="M1387" s="12"/>
      <c r="N1387" s="12"/>
      <c r="O1387" s="12"/>
      <c r="P1387" s="12"/>
      <c r="Q1387" s="12"/>
      <c r="R1387" s="12"/>
      <c r="S1387" s="12"/>
    </row>
    <row r="1388" spans="1:19" x14ac:dyDescent="0.25">
      <c r="A1388" s="33"/>
      <c r="B1388" s="33"/>
      <c r="C1388" s="11"/>
      <c r="D1388" s="12"/>
      <c r="E1388" s="12"/>
      <c r="F1388" s="12"/>
      <c r="G1388" s="12"/>
      <c r="H1388" s="12"/>
      <c r="I1388" s="12"/>
      <c r="J1388" s="12"/>
      <c r="K1388" s="12"/>
      <c r="L1388" s="12"/>
      <c r="M1388" s="12"/>
      <c r="N1388" s="12"/>
      <c r="O1388" s="12"/>
      <c r="P1388" s="12"/>
      <c r="Q1388" s="12"/>
      <c r="R1388" s="12"/>
      <c r="S1388" s="12"/>
    </row>
    <row r="1389" spans="1:19" x14ac:dyDescent="0.25">
      <c r="A1389" s="33"/>
      <c r="B1389" s="33"/>
      <c r="C1389" s="11"/>
      <c r="D1389" s="12"/>
      <c r="E1389" s="12"/>
      <c r="F1389" s="12"/>
      <c r="G1389" s="12"/>
      <c r="H1389" s="12"/>
      <c r="I1389" s="12"/>
      <c r="J1389" s="12"/>
      <c r="K1389" s="12"/>
      <c r="L1389" s="12"/>
      <c r="M1389" s="12"/>
      <c r="N1389" s="12"/>
      <c r="O1389" s="12"/>
      <c r="P1389" s="12"/>
      <c r="Q1389" s="12"/>
      <c r="R1389" s="12"/>
      <c r="S1389" s="12"/>
    </row>
    <row r="1390" spans="1:19" x14ac:dyDescent="0.25">
      <c r="A1390" s="33"/>
      <c r="B1390" s="33"/>
      <c r="C1390" s="11"/>
      <c r="D1390" s="12"/>
      <c r="E1390" s="12"/>
      <c r="F1390" s="12"/>
      <c r="G1390" s="12"/>
      <c r="H1390" s="12"/>
      <c r="I1390" s="12"/>
      <c r="J1390" s="12"/>
      <c r="K1390" s="12"/>
      <c r="L1390" s="12"/>
      <c r="M1390" s="12"/>
      <c r="N1390" s="12"/>
      <c r="O1390" s="12"/>
      <c r="P1390" s="12"/>
      <c r="Q1390" s="12"/>
      <c r="R1390" s="12"/>
      <c r="S1390" s="12"/>
    </row>
    <row r="1391" spans="1:19" x14ac:dyDescent="0.25">
      <c r="A1391" s="33"/>
      <c r="B1391" s="33"/>
      <c r="C1391" s="11"/>
      <c r="D1391" s="12"/>
      <c r="E1391" s="12"/>
      <c r="F1391" s="12"/>
      <c r="G1391" s="12"/>
      <c r="H1391" s="12"/>
      <c r="I1391" s="12"/>
      <c r="J1391" s="12"/>
      <c r="K1391" s="12"/>
      <c r="L1391" s="12"/>
      <c r="M1391" s="12"/>
      <c r="N1391" s="12"/>
      <c r="O1391" s="12"/>
      <c r="P1391" s="12"/>
      <c r="Q1391" s="12"/>
      <c r="R1391" s="12"/>
      <c r="S1391" s="12"/>
    </row>
    <row r="1392" spans="1:19" x14ac:dyDescent="0.25">
      <c r="A1392" s="33"/>
      <c r="B1392" s="33"/>
      <c r="C1392" s="11"/>
      <c r="D1392" s="12"/>
      <c r="E1392" s="12"/>
      <c r="F1392" s="12"/>
      <c r="G1392" s="12"/>
      <c r="H1392" s="12"/>
      <c r="I1392" s="12"/>
      <c r="J1392" s="12"/>
      <c r="K1392" s="12"/>
      <c r="L1392" s="12"/>
      <c r="M1392" s="12"/>
      <c r="N1392" s="12"/>
      <c r="O1392" s="12"/>
      <c r="P1392" s="12"/>
      <c r="Q1392" s="12"/>
      <c r="R1392" s="12"/>
      <c r="S1392" s="12"/>
    </row>
    <row r="1393" spans="1:19" x14ac:dyDescent="0.25">
      <c r="A1393" s="33"/>
      <c r="B1393" s="33"/>
      <c r="C1393" s="11"/>
      <c r="D1393" s="12"/>
      <c r="E1393" s="12"/>
      <c r="F1393" s="12"/>
      <c r="G1393" s="12"/>
      <c r="H1393" s="12"/>
      <c r="I1393" s="12"/>
      <c r="J1393" s="12"/>
      <c r="K1393" s="12"/>
      <c r="L1393" s="12"/>
      <c r="M1393" s="12"/>
      <c r="N1393" s="12"/>
      <c r="O1393" s="12"/>
      <c r="P1393" s="12"/>
      <c r="Q1393" s="12"/>
      <c r="R1393" s="12"/>
      <c r="S1393" s="12"/>
    </row>
    <row r="1394" spans="1:19" x14ac:dyDescent="0.25">
      <c r="A1394" s="33"/>
      <c r="B1394" s="33"/>
      <c r="C1394" s="11"/>
      <c r="D1394" s="12"/>
      <c r="E1394" s="12"/>
      <c r="F1394" s="12"/>
      <c r="G1394" s="12"/>
      <c r="H1394" s="12"/>
      <c r="I1394" s="12"/>
      <c r="J1394" s="12"/>
      <c r="K1394" s="12"/>
      <c r="L1394" s="12"/>
      <c r="M1394" s="12"/>
      <c r="N1394" s="12"/>
      <c r="O1394" s="12"/>
      <c r="P1394" s="12"/>
      <c r="Q1394" s="12"/>
      <c r="R1394" s="12"/>
      <c r="S1394" s="12"/>
    </row>
    <row r="1395" spans="1:19" x14ac:dyDescent="0.25">
      <c r="A1395" s="33"/>
      <c r="B1395" s="33"/>
      <c r="C1395" s="11"/>
      <c r="D1395" s="12"/>
      <c r="E1395" s="12"/>
      <c r="F1395" s="12"/>
      <c r="G1395" s="12"/>
      <c r="H1395" s="12"/>
      <c r="I1395" s="12"/>
      <c r="J1395" s="12"/>
      <c r="K1395" s="12"/>
      <c r="L1395" s="12"/>
      <c r="M1395" s="12"/>
      <c r="N1395" s="12"/>
      <c r="O1395" s="12"/>
      <c r="P1395" s="12"/>
      <c r="Q1395" s="12"/>
      <c r="R1395" s="12"/>
      <c r="S1395" s="12"/>
    </row>
    <row r="1396" spans="1:19" x14ac:dyDescent="0.25">
      <c r="A1396" s="33"/>
      <c r="B1396" s="33"/>
      <c r="C1396" s="11"/>
      <c r="D1396" s="12"/>
      <c r="E1396" s="12"/>
      <c r="F1396" s="12"/>
      <c r="G1396" s="12"/>
      <c r="H1396" s="12"/>
      <c r="I1396" s="12"/>
      <c r="J1396" s="12"/>
      <c r="K1396" s="12"/>
      <c r="L1396" s="12"/>
      <c r="M1396" s="12"/>
      <c r="N1396" s="12"/>
      <c r="O1396" s="12"/>
      <c r="P1396" s="12"/>
      <c r="Q1396" s="12"/>
      <c r="R1396" s="12"/>
      <c r="S1396" s="12"/>
    </row>
    <row r="1397" spans="1:19" x14ac:dyDescent="0.25">
      <c r="A1397" s="33"/>
      <c r="B1397" s="33"/>
      <c r="C1397" s="11"/>
      <c r="D1397" s="12"/>
      <c r="E1397" s="12"/>
      <c r="F1397" s="12"/>
      <c r="G1397" s="12"/>
      <c r="H1397" s="12"/>
      <c r="I1397" s="12"/>
      <c r="J1397" s="12"/>
      <c r="K1397" s="12"/>
      <c r="L1397" s="12"/>
      <c r="M1397" s="12"/>
      <c r="N1397" s="12"/>
      <c r="O1397" s="12"/>
      <c r="P1397" s="12"/>
      <c r="Q1397" s="12"/>
      <c r="R1397" s="12"/>
      <c r="S1397" s="12"/>
    </row>
    <row r="1398" spans="1:19" x14ac:dyDescent="0.25">
      <c r="A1398" s="33"/>
      <c r="B1398" s="33"/>
      <c r="C1398" s="11"/>
      <c r="D1398" s="12"/>
      <c r="E1398" s="12"/>
      <c r="F1398" s="12"/>
      <c r="G1398" s="12"/>
      <c r="H1398" s="12"/>
      <c r="I1398" s="12"/>
      <c r="J1398" s="12"/>
      <c r="K1398" s="12"/>
      <c r="L1398" s="12"/>
      <c r="M1398" s="12"/>
      <c r="N1398" s="12"/>
      <c r="O1398" s="12"/>
      <c r="P1398" s="12"/>
      <c r="Q1398" s="12"/>
      <c r="R1398" s="12"/>
      <c r="S1398" s="12"/>
    </row>
    <row r="1399" spans="1:19" x14ac:dyDescent="0.25">
      <c r="A1399" s="33"/>
      <c r="B1399" s="33"/>
      <c r="C1399" s="11"/>
      <c r="D1399" s="12"/>
      <c r="E1399" s="12"/>
      <c r="F1399" s="12"/>
      <c r="G1399" s="12"/>
      <c r="H1399" s="12"/>
      <c r="I1399" s="12"/>
      <c r="J1399" s="12"/>
      <c r="K1399" s="12"/>
      <c r="L1399" s="12"/>
      <c r="M1399" s="12"/>
      <c r="N1399" s="12"/>
      <c r="O1399" s="12"/>
      <c r="P1399" s="12"/>
      <c r="Q1399" s="12"/>
      <c r="R1399" s="12"/>
      <c r="S1399" s="12"/>
    </row>
    <row r="1400" spans="1:19" x14ac:dyDescent="0.25">
      <c r="A1400" s="33"/>
      <c r="B1400" s="33"/>
      <c r="C1400" s="11"/>
      <c r="D1400" s="12"/>
      <c r="E1400" s="12"/>
      <c r="F1400" s="12"/>
      <c r="G1400" s="12"/>
      <c r="H1400" s="12"/>
      <c r="I1400" s="12"/>
      <c r="J1400" s="12"/>
      <c r="K1400" s="12"/>
      <c r="L1400" s="12"/>
      <c r="M1400" s="12"/>
      <c r="N1400" s="12"/>
      <c r="O1400" s="12"/>
      <c r="P1400" s="12"/>
      <c r="Q1400" s="12"/>
      <c r="R1400" s="12"/>
      <c r="S1400" s="12"/>
    </row>
    <row r="1401" spans="1:19" x14ac:dyDescent="0.25">
      <c r="A1401" s="33"/>
      <c r="B1401" s="33"/>
      <c r="C1401" s="11"/>
      <c r="D1401" s="12"/>
      <c r="E1401" s="12"/>
      <c r="F1401" s="12"/>
      <c r="G1401" s="12"/>
      <c r="H1401" s="12"/>
      <c r="I1401" s="12"/>
      <c r="J1401" s="12"/>
      <c r="K1401" s="12"/>
      <c r="L1401" s="12"/>
      <c r="M1401" s="12"/>
      <c r="N1401" s="12"/>
      <c r="O1401" s="12"/>
      <c r="P1401" s="12"/>
      <c r="Q1401" s="12"/>
      <c r="R1401" s="12"/>
      <c r="S1401" s="12"/>
    </row>
    <row r="1402" spans="1:19" x14ac:dyDescent="0.25">
      <c r="A1402" s="33"/>
      <c r="B1402" s="33"/>
      <c r="C1402" s="11"/>
      <c r="D1402" s="12"/>
      <c r="E1402" s="12"/>
      <c r="F1402" s="12"/>
      <c r="G1402" s="12"/>
      <c r="H1402" s="12"/>
      <c r="I1402" s="12"/>
      <c r="J1402" s="12"/>
      <c r="K1402" s="12"/>
      <c r="L1402" s="12"/>
      <c r="M1402" s="12"/>
      <c r="N1402" s="12"/>
      <c r="O1402" s="12"/>
      <c r="P1402" s="12"/>
      <c r="Q1402" s="12"/>
      <c r="R1402" s="12"/>
      <c r="S1402" s="12"/>
    </row>
    <row r="1403" spans="1:19" x14ac:dyDescent="0.25">
      <c r="A1403" s="33"/>
      <c r="B1403" s="33"/>
      <c r="C1403" s="11"/>
      <c r="D1403" s="12"/>
      <c r="E1403" s="12"/>
      <c r="F1403" s="12"/>
      <c r="G1403" s="12"/>
      <c r="H1403" s="12"/>
      <c r="I1403" s="12"/>
      <c r="J1403" s="12"/>
      <c r="K1403" s="12"/>
      <c r="L1403" s="12"/>
      <c r="M1403" s="12"/>
      <c r="N1403" s="12"/>
      <c r="O1403" s="12"/>
      <c r="P1403" s="12"/>
      <c r="Q1403" s="12"/>
      <c r="R1403" s="12"/>
      <c r="S1403" s="12"/>
    </row>
    <row r="1404" spans="1:19" x14ac:dyDescent="0.25">
      <c r="A1404" s="33"/>
      <c r="B1404" s="33"/>
      <c r="C1404" s="11"/>
      <c r="D1404" s="12"/>
      <c r="E1404" s="12"/>
      <c r="F1404" s="12"/>
      <c r="G1404" s="12"/>
      <c r="H1404" s="12"/>
      <c r="I1404" s="12"/>
      <c r="J1404" s="12"/>
      <c r="K1404" s="12"/>
      <c r="L1404" s="12"/>
      <c r="M1404" s="12"/>
      <c r="N1404" s="12"/>
      <c r="O1404" s="12"/>
      <c r="P1404" s="12"/>
      <c r="Q1404" s="12"/>
      <c r="R1404" s="12"/>
      <c r="S1404" s="12"/>
    </row>
    <row r="1405" spans="1:19" x14ac:dyDescent="0.25">
      <c r="A1405" s="33"/>
      <c r="B1405" s="33"/>
      <c r="C1405" s="11"/>
      <c r="D1405" s="12"/>
      <c r="E1405" s="12"/>
      <c r="F1405" s="12"/>
      <c r="G1405" s="12"/>
      <c r="H1405" s="12"/>
      <c r="I1405" s="12"/>
      <c r="J1405" s="12"/>
      <c r="K1405" s="12"/>
      <c r="L1405" s="12"/>
      <c r="M1405" s="12"/>
      <c r="N1405" s="12"/>
      <c r="O1405" s="12"/>
      <c r="P1405" s="12"/>
      <c r="Q1405" s="12"/>
      <c r="R1405" s="12"/>
      <c r="S1405" s="12"/>
    </row>
    <row r="1406" spans="1:19" x14ac:dyDescent="0.25">
      <c r="A1406" s="33"/>
      <c r="B1406" s="33"/>
      <c r="C1406" s="11"/>
      <c r="D1406" s="12"/>
      <c r="E1406" s="12"/>
      <c r="F1406" s="12"/>
      <c r="G1406" s="12"/>
      <c r="H1406" s="12"/>
      <c r="I1406" s="12"/>
      <c r="J1406" s="12"/>
      <c r="K1406" s="12"/>
      <c r="L1406" s="12"/>
      <c r="M1406" s="12"/>
      <c r="N1406" s="12"/>
      <c r="O1406" s="12"/>
      <c r="P1406" s="12"/>
      <c r="Q1406" s="12"/>
      <c r="R1406" s="12"/>
      <c r="S1406" s="12"/>
    </row>
    <row r="1407" spans="1:19" x14ac:dyDescent="0.25">
      <c r="A1407" s="33"/>
      <c r="B1407" s="33"/>
      <c r="C1407" s="11"/>
      <c r="D1407" s="12"/>
      <c r="E1407" s="12"/>
      <c r="F1407" s="12"/>
      <c r="G1407" s="12"/>
      <c r="H1407" s="12"/>
      <c r="I1407" s="12"/>
      <c r="J1407" s="12"/>
      <c r="K1407" s="12"/>
      <c r="L1407" s="12"/>
      <c r="M1407" s="12"/>
      <c r="N1407" s="12"/>
      <c r="O1407" s="12"/>
      <c r="P1407" s="12"/>
      <c r="Q1407" s="12"/>
      <c r="R1407" s="12"/>
      <c r="S1407" s="12"/>
    </row>
    <row r="1408" spans="1:19" x14ac:dyDescent="0.25">
      <c r="A1408" s="33"/>
      <c r="B1408" s="33"/>
      <c r="C1408" s="11"/>
      <c r="D1408" s="12"/>
      <c r="E1408" s="12"/>
      <c r="F1408" s="12"/>
      <c r="G1408" s="12"/>
      <c r="H1408" s="12"/>
      <c r="I1408" s="12"/>
      <c r="J1408" s="12"/>
      <c r="K1408" s="12"/>
      <c r="L1408" s="12"/>
      <c r="M1408" s="12"/>
      <c r="N1408" s="12"/>
      <c r="O1408" s="12"/>
      <c r="P1408" s="12"/>
      <c r="Q1408" s="12"/>
      <c r="R1408" s="12"/>
      <c r="S1408" s="12"/>
    </row>
    <row r="1409" spans="1:19" x14ac:dyDescent="0.25">
      <c r="A1409" s="33"/>
      <c r="B1409" s="33"/>
      <c r="C1409" s="11"/>
      <c r="D1409" s="12"/>
      <c r="E1409" s="12"/>
      <c r="F1409" s="12"/>
      <c r="G1409" s="12"/>
      <c r="H1409" s="12"/>
      <c r="I1409" s="12"/>
      <c r="J1409" s="12"/>
      <c r="K1409" s="12"/>
      <c r="L1409" s="12"/>
      <c r="M1409" s="12"/>
      <c r="N1409" s="12"/>
      <c r="O1409" s="12"/>
      <c r="P1409" s="12"/>
      <c r="Q1409" s="12"/>
      <c r="R1409" s="12"/>
      <c r="S1409" s="12"/>
    </row>
    <row r="1410" spans="1:19" x14ac:dyDescent="0.25">
      <c r="A1410" s="33"/>
      <c r="B1410" s="33"/>
      <c r="C1410" s="11"/>
      <c r="D1410" s="12"/>
      <c r="E1410" s="12"/>
      <c r="F1410" s="12"/>
      <c r="G1410" s="12"/>
      <c r="H1410" s="12"/>
      <c r="I1410" s="12"/>
      <c r="J1410" s="12"/>
      <c r="K1410" s="12"/>
      <c r="L1410" s="12"/>
      <c r="M1410" s="12"/>
      <c r="N1410" s="12"/>
      <c r="O1410" s="12"/>
      <c r="P1410" s="12"/>
      <c r="Q1410" s="12"/>
      <c r="R1410" s="12"/>
      <c r="S1410" s="12"/>
    </row>
    <row r="1411" spans="1:19" x14ac:dyDescent="0.25">
      <c r="A1411" s="33"/>
      <c r="B1411" s="33"/>
      <c r="C1411" s="11"/>
      <c r="D1411" s="12"/>
      <c r="E1411" s="12"/>
      <c r="F1411" s="12"/>
      <c r="G1411" s="12"/>
      <c r="H1411" s="12"/>
      <c r="I1411" s="12"/>
      <c r="J1411" s="12"/>
      <c r="K1411" s="12"/>
      <c r="L1411" s="12"/>
      <c r="M1411" s="12"/>
      <c r="N1411" s="12"/>
      <c r="O1411" s="12"/>
      <c r="P1411" s="12"/>
      <c r="Q1411" s="12"/>
      <c r="R1411" s="12"/>
      <c r="S1411" s="12"/>
    </row>
    <row r="1412" spans="1:19" x14ac:dyDescent="0.25">
      <c r="A1412" s="33"/>
      <c r="B1412" s="33"/>
      <c r="C1412" s="11"/>
      <c r="D1412" s="12"/>
      <c r="E1412" s="12"/>
      <c r="F1412" s="12"/>
      <c r="G1412" s="12"/>
      <c r="H1412" s="12"/>
      <c r="I1412" s="12"/>
      <c r="J1412" s="12"/>
      <c r="K1412" s="12"/>
      <c r="L1412" s="12"/>
      <c r="M1412" s="12"/>
      <c r="N1412" s="12"/>
      <c r="O1412" s="12"/>
      <c r="P1412" s="12"/>
      <c r="Q1412" s="12"/>
      <c r="R1412" s="12"/>
      <c r="S1412" s="12"/>
    </row>
    <row r="1413" spans="1:19" x14ac:dyDescent="0.25">
      <c r="A1413" s="33"/>
      <c r="B1413" s="33"/>
      <c r="C1413" s="11"/>
      <c r="D1413" s="12"/>
      <c r="E1413" s="12"/>
      <c r="F1413" s="12"/>
      <c r="G1413" s="12"/>
      <c r="H1413" s="12"/>
      <c r="I1413" s="12"/>
      <c r="J1413" s="12"/>
      <c r="K1413" s="12"/>
      <c r="L1413" s="12"/>
      <c r="M1413" s="12"/>
      <c r="N1413" s="12"/>
      <c r="O1413" s="12"/>
      <c r="P1413" s="12"/>
      <c r="Q1413" s="12"/>
      <c r="R1413" s="12"/>
      <c r="S1413" s="12"/>
    </row>
    <row r="1414" spans="1:19" x14ac:dyDescent="0.25">
      <c r="A1414" s="33"/>
      <c r="B1414" s="33"/>
      <c r="C1414" s="11"/>
      <c r="D1414" s="12"/>
      <c r="E1414" s="12"/>
      <c r="F1414" s="12"/>
      <c r="G1414" s="12"/>
      <c r="H1414" s="12"/>
      <c r="I1414" s="12"/>
      <c r="J1414" s="12"/>
      <c r="K1414" s="12"/>
      <c r="L1414" s="12"/>
      <c r="M1414" s="12"/>
      <c r="N1414" s="12"/>
      <c r="O1414" s="12"/>
      <c r="P1414" s="12"/>
      <c r="Q1414" s="12"/>
      <c r="R1414" s="12"/>
      <c r="S1414" s="12"/>
    </row>
    <row r="1415" spans="1:19" x14ac:dyDescent="0.25">
      <c r="A1415" s="33"/>
      <c r="B1415" s="33"/>
      <c r="C1415" s="11"/>
      <c r="D1415" s="12"/>
      <c r="E1415" s="12"/>
      <c r="F1415" s="12"/>
      <c r="G1415" s="12"/>
      <c r="H1415" s="12"/>
      <c r="I1415" s="12"/>
      <c r="J1415" s="12"/>
      <c r="K1415" s="12"/>
      <c r="L1415" s="12"/>
      <c r="M1415" s="12"/>
      <c r="N1415" s="12"/>
      <c r="O1415" s="12"/>
      <c r="P1415" s="12"/>
      <c r="Q1415" s="12"/>
      <c r="R1415" s="12"/>
      <c r="S1415" s="12"/>
    </row>
    <row r="1416" spans="1:19" x14ac:dyDescent="0.25">
      <c r="A1416" s="33"/>
      <c r="B1416" s="33"/>
      <c r="C1416" s="11"/>
      <c r="D1416" s="12"/>
      <c r="E1416" s="12"/>
      <c r="F1416" s="12"/>
      <c r="G1416" s="12"/>
      <c r="H1416" s="12"/>
      <c r="I1416" s="12"/>
      <c r="J1416" s="12"/>
      <c r="K1416" s="12"/>
      <c r="L1416" s="12"/>
      <c r="M1416" s="12"/>
      <c r="N1416" s="12"/>
      <c r="O1416" s="12"/>
      <c r="P1416" s="12"/>
      <c r="Q1416" s="12"/>
      <c r="R1416" s="12"/>
      <c r="S1416" s="12"/>
    </row>
    <row r="1417" spans="1:19" x14ac:dyDescent="0.25">
      <c r="A1417" s="33"/>
      <c r="B1417" s="33"/>
      <c r="C1417" s="11"/>
      <c r="D1417" s="12"/>
      <c r="E1417" s="12"/>
      <c r="F1417" s="12"/>
      <c r="G1417" s="12"/>
      <c r="H1417" s="12"/>
      <c r="I1417" s="12"/>
      <c r="J1417" s="12"/>
      <c r="K1417" s="12"/>
      <c r="L1417" s="12"/>
      <c r="M1417" s="12"/>
      <c r="N1417" s="12"/>
      <c r="O1417" s="12"/>
      <c r="P1417" s="12"/>
      <c r="Q1417" s="12"/>
      <c r="R1417" s="12"/>
      <c r="S1417" s="12"/>
    </row>
    <row r="1418" spans="1:19" x14ac:dyDescent="0.25">
      <c r="A1418" s="33"/>
      <c r="B1418" s="33"/>
      <c r="C1418" s="11"/>
      <c r="D1418" s="12"/>
      <c r="E1418" s="12"/>
      <c r="F1418" s="12"/>
      <c r="G1418" s="12"/>
      <c r="H1418" s="12"/>
      <c r="I1418" s="12"/>
      <c r="J1418" s="12"/>
      <c r="K1418" s="12"/>
      <c r="L1418" s="12"/>
      <c r="M1418" s="12"/>
      <c r="N1418" s="12"/>
      <c r="O1418" s="12"/>
      <c r="P1418" s="12"/>
      <c r="Q1418" s="12"/>
      <c r="R1418" s="12"/>
      <c r="S1418" s="12"/>
    </row>
    <row r="1419" spans="1:19" x14ac:dyDescent="0.25">
      <c r="A1419" s="33"/>
      <c r="B1419" s="33"/>
      <c r="C1419" s="11"/>
      <c r="D1419" s="12"/>
      <c r="E1419" s="12"/>
      <c r="F1419" s="12"/>
      <c r="G1419" s="12"/>
      <c r="H1419" s="12"/>
      <c r="I1419" s="12"/>
      <c r="J1419" s="12"/>
      <c r="K1419" s="12"/>
      <c r="L1419" s="12"/>
      <c r="M1419" s="12"/>
      <c r="N1419" s="12"/>
      <c r="O1419" s="12"/>
      <c r="P1419" s="12"/>
      <c r="Q1419" s="12"/>
      <c r="R1419" s="12"/>
      <c r="S1419" s="12"/>
    </row>
    <row r="1420" spans="1:19" x14ac:dyDescent="0.25">
      <c r="A1420" s="33"/>
      <c r="B1420" s="33"/>
      <c r="C1420" s="11"/>
      <c r="D1420" s="12"/>
      <c r="E1420" s="12"/>
      <c r="F1420" s="12"/>
      <c r="G1420" s="12"/>
      <c r="H1420" s="12"/>
      <c r="I1420" s="12"/>
      <c r="J1420" s="12"/>
      <c r="K1420" s="12"/>
      <c r="L1420" s="12"/>
      <c r="M1420" s="12"/>
      <c r="N1420" s="12"/>
      <c r="O1420" s="12"/>
      <c r="P1420" s="12"/>
      <c r="Q1420" s="12"/>
      <c r="R1420" s="12"/>
      <c r="S1420" s="12"/>
    </row>
    <row r="1421" spans="1:19" x14ac:dyDescent="0.25">
      <c r="A1421" s="33"/>
      <c r="B1421" s="33"/>
      <c r="C1421" s="11"/>
      <c r="D1421" s="12"/>
      <c r="E1421" s="12"/>
      <c r="F1421" s="12"/>
      <c r="G1421" s="12"/>
      <c r="H1421" s="12"/>
      <c r="I1421" s="12"/>
      <c r="J1421" s="12"/>
      <c r="K1421" s="12"/>
      <c r="L1421" s="12"/>
      <c r="M1421" s="12"/>
      <c r="N1421" s="12"/>
      <c r="O1421" s="12"/>
      <c r="P1421" s="12"/>
      <c r="Q1421" s="12"/>
      <c r="R1421" s="12"/>
      <c r="S1421" s="12"/>
    </row>
    <row r="1422" spans="1:19" x14ac:dyDescent="0.25">
      <c r="A1422" s="33"/>
      <c r="B1422" s="33"/>
      <c r="C1422" s="11"/>
      <c r="D1422" s="12"/>
      <c r="E1422" s="12"/>
      <c r="F1422" s="12"/>
      <c r="G1422" s="12"/>
      <c r="H1422" s="12"/>
      <c r="I1422" s="12"/>
      <c r="J1422" s="12"/>
      <c r="K1422" s="12"/>
      <c r="L1422" s="12"/>
      <c r="M1422" s="12"/>
      <c r="N1422" s="12"/>
      <c r="O1422" s="12"/>
      <c r="P1422" s="12"/>
      <c r="Q1422" s="12"/>
      <c r="R1422" s="12"/>
      <c r="S1422" s="12"/>
    </row>
    <row r="1423" spans="1:19" x14ac:dyDescent="0.25">
      <c r="A1423" s="33"/>
      <c r="B1423" s="33"/>
      <c r="C1423" s="11"/>
      <c r="D1423" s="12"/>
      <c r="E1423" s="12"/>
      <c r="F1423" s="12"/>
      <c r="G1423" s="12"/>
      <c r="H1423" s="12"/>
      <c r="I1423" s="12"/>
      <c r="J1423" s="12"/>
      <c r="K1423" s="12"/>
      <c r="L1423" s="12"/>
      <c r="M1423" s="12"/>
      <c r="N1423" s="12"/>
      <c r="O1423" s="12"/>
      <c r="P1423" s="12"/>
      <c r="Q1423" s="12"/>
      <c r="R1423" s="12"/>
      <c r="S1423" s="12"/>
    </row>
    <row r="1424" spans="1:19" x14ac:dyDescent="0.25">
      <c r="A1424" s="33"/>
      <c r="B1424" s="33"/>
      <c r="C1424" s="11"/>
      <c r="D1424" s="12"/>
      <c r="E1424" s="12"/>
      <c r="F1424" s="12"/>
      <c r="G1424" s="12"/>
      <c r="H1424" s="12"/>
      <c r="I1424" s="12"/>
      <c r="J1424" s="12"/>
      <c r="K1424" s="12"/>
      <c r="L1424" s="12"/>
      <c r="M1424" s="12"/>
      <c r="N1424" s="12"/>
      <c r="O1424" s="12"/>
      <c r="P1424" s="12"/>
      <c r="Q1424" s="12"/>
      <c r="R1424" s="12"/>
      <c r="S1424" s="12"/>
    </row>
    <row r="1425" spans="1:19" x14ac:dyDescent="0.25">
      <c r="A1425" s="33"/>
      <c r="B1425" s="33"/>
      <c r="C1425" s="11"/>
      <c r="D1425" s="12"/>
      <c r="E1425" s="12"/>
      <c r="F1425" s="12"/>
      <c r="G1425" s="12"/>
      <c r="H1425" s="12"/>
      <c r="I1425" s="12"/>
      <c r="J1425" s="12"/>
      <c r="K1425" s="12"/>
      <c r="L1425" s="12"/>
      <c r="M1425" s="12"/>
      <c r="N1425" s="12"/>
      <c r="O1425" s="12"/>
      <c r="P1425" s="12"/>
      <c r="Q1425" s="12"/>
      <c r="R1425" s="12"/>
      <c r="S1425" s="12"/>
    </row>
    <row r="1426" spans="1:19" x14ac:dyDescent="0.25">
      <c r="A1426" s="33"/>
      <c r="B1426" s="33"/>
      <c r="C1426" s="11"/>
      <c r="D1426" s="12"/>
      <c r="E1426" s="12"/>
      <c r="F1426" s="12"/>
      <c r="G1426" s="12"/>
      <c r="H1426" s="12"/>
      <c r="I1426" s="12"/>
      <c r="J1426" s="12"/>
      <c r="K1426" s="12"/>
      <c r="L1426" s="12"/>
      <c r="M1426" s="12"/>
      <c r="N1426" s="12"/>
      <c r="O1426" s="12"/>
      <c r="P1426" s="12"/>
      <c r="Q1426" s="12"/>
      <c r="R1426" s="12"/>
      <c r="S1426" s="12"/>
    </row>
    <row r="1427" spans="1:19" x14ac:dyDescent="0.25">
      <c r="A1427" s="33"/>
      <c r="B1427" s="33"/>
      <c r="C1427" s="11"/>
      <c r="D1427" s="12"/>
      <c r="E1427" s="12"/>
      <c r="F1427" s="12"/>
      <c r="G1427" s="12"/>
      <c r="H1427" s="12"/>
      <c r="I1427" s="12"/>
      <c r="J1427" s="12"/>
      <c r="K1427" s="12"/>
      <c r="L1427" s="12"/>
      <c r="M1427" s="12"/>
      <c r="N1427" s="12"/>
      <c r="O1427" s="12"/>
      <c r="P1427" s="12"/>
      <c r="Q1427" s="12"/>
      <c r="R1427" s="12"/>
      <c r="S1427" s="12"/>
    </row>
    <row r="1428" spans="1:19" x14ac:dyDescent="0.25">
      <c r="A1428" s="33"/>
      <c r="B1428" s="33"/>
      <c r="C1428" s="11"/>
      <c r="D1428" s="12"/>
      <c r="E1428" s="12"/>
      <c r="F1428" s="12"/>
      <c r="G1428" s="12"/>
      <c r="H1428" s="12"/>
      <c r="I1428" s="12"/>
      <c r="J1428" s="12"/>
      <c r="K1428" s="12"/>
      <c r="L1428" s="12"/>
      <c r="M1428" s="12"/>
      <c r="N1428" s="12"/>
      <c r="O1428" s="12"/>
      <c r="P1428" s="12"/>
      <c r="Q1428" s="12"/>
      <c r="R1428" s="12"/>
      <c r="S1428" s="12"/>
    </row>
    <row r="1429" spans="1:19" x14ac:dyDescent="0.25">
      <c r="A1429" s="33"/>
      <c r="B1429" s="33"/>
      <c r="C1429" s="11"/>
      <c r="D1429" s="12"/>
      <c r="E1429" s="12"/>
      <c r="F1429" s="12"/>
      <c r="G1429" s="12"/>
      <c r="H1429" s="12"/>
      <c r="I1429" s="12"/>
      <c r="J1429" s="12"/>
      <c r="K1429" s="12"/>
      <c r="L1429" s="12"/>
      <c r="M1429" s="12"/>
      <c r="N1429" s="12"/>
      <c r="O1429" s="12"/>
      <c r="P1429" s="12"/>
      <c r="Q1429" s="12"/>
      <c r="R1429" s="12"/>
      <c r="S1429" s="12"/>
    </row>
    <row r="1430" spans="1:19" x14ac:dyDescent="0.25">
      <c r="A1430" s="33"/>
      <c r="B1430" s="33"/>
      <c r="C1430" s="11"/>
      <c r="D1430" s="12"/>
      <c r="E1430" s="12"/>
      <c r="F1430" s="12"/>
      <c r="G1430" s="12"/>
      <c r="H1430" s="12"/>
      <c r="I1430" s="12"/>
      <c r="J1430" s="12"/>
      <c r="K1430" s="12"/>
      <c r="L1430" s="12"/>
      <c r="M1430" s="12"/>
      <c r="N1430" s="12"/>
      <c r="O1430" s="12"/>
      <c r="P1430" s="12"/>
      <c r="Q1430" s="12"/>
      <c r="R1430" s="12"/>
      <c r="S1430" s="12"/>
    </row>
    <row r="1431" spans="1:19" x14ac:dyDescent="0.25">
      <c r="A1431" s="33"/>
      <c r="B1431" s="33"/>
      <c r="C1431" s="11"/>
      <c r="D1431" s="12"/>
      <c r="E1431" s="12"/>
      <c r="F1431" s="12"/>
      <c r="G1431" s="12"/>
      <c r="H1431" s="12"/>
      <c r="I1431" s="12"/>
      <c r="J1431" s="12"/>
      <c r="K1431" s="12"/>
      <c r="L1431" s="12"/>
      <c r="M1431" s="12"/>
      <c r="N1431" s="12"/>
      <c r="O1431" s="12"/>
      <c r="P1431" s="12"/>
      <c r="Q1431" s="12"/>
      <c r="R1431" s="12"/>
      <c r="S1431" s="12"/>
    </row>
    <row r="1432" spans="1:19" x14ac:dyDescent="0.25">
      <c r="A1432" s="33"/>
      <c r="B1432" s="33"/>
      <c r="C1432" s="11"/>
      <c r="D1432" s="12"/>
      <c r="E1432" s="12"/>
      <c r="F1432" s="12"/>
      <c r="G1432" s="12"/>
      <c r="H1432" s="12"/>
      <c r="I1432" s="12"/>
      <c r="J1432" s="12"/>
      <c r="K1432" s="12"/>
      <c r="L1432" s="12"/>
      <c r="M1432" s="12"/>
      <c r="N1432" s="12"/>
      <c r="O1432" s="12"/>
      <c r="P1432" s="12"/>
      <c r="Q1432" s="12"/>
      <c r="R1432" s="12"/>
      <c r="S1432" s="12"/>
    </row>
    <row r="1433" spans="1:19" x14ac:dyDescent="0.25">
      <c r="A1433" s="33"/>
      <c r="B1433" s="33"/>
      <c r="C1433" s="11"/>
      <c r="D1433" s="12"/>
      <c r="E1433" s="12"/>
      <c r="F1433" s="12"/>
      <c r="G1433" s="12"/>
      <c r="H1433" s="12"/>
      <c r="I1433" s="12"/>
      <c r="J1433" s="12"/>
      <c r="K1433" s="12"/>
      <c r="L1433" s="12"/>
      <c r="M1433" s="12"/>
      <c r="N1433" s="12"/>
      <c r="O1433" s="12"/>
      <c r="P1433" s="12"/>
      <c r="Q1433" s="12"/>
      <c r="R1433" s="12"/>
      <c r="S1433" s="12"/>
    </row>
    <row r="1434" spans="1:19" x14ac:dyDescent="0.25">
      <c r="A1434" s="33"/>
      <c r="B1434" s="33"/>
      <c r="C1434" s="11"/>
      <c r="D1434" s="12"/>
      <c r="E1434" s="12"/>
      <c r="F1434" s="12"/>
      <c r="G1434" s="12"/>
      <c r="H1434" s="12"/>
      <c r="I1434" s="12"/>
      <c r="J1434" s="12"/>
      <c r="K1434" s="12"/>
      <c r="L1434" s="12"/>
      <c r="M1434" s="12"/>
      <c r="N1434" s="12"/>
      <c r="O1434" s="12"/>
      <c r="P1434" s="12"/>
      <c r="Q1434" s="12"/>
      <c r="R1434" s="12"/>
      <c r="S1434" s="12"/>
    </row>
    <row r="1435" spans="1:19" x14ac:dyDescent="0.25">
      <c r="A1435" s="33"/>
      <c r="B1435" s="33"/>
      <c r="C1435" s="11"/>
      <c r="D1435" s="12"/>
      <c r="E1435" s="12"/>
      <c r="F1435" s="12"/>
      <c r="G1435" s="12"/>
      <c r="H1435" s="12"/>
      <c r="I1435" s="12"/>
      <c r="J1435" s="12"/>
      <c r="K1435" s="12"/>
      <c r="L1435" s="12"/>
      <c r="M1435" s="12"/>
      <c r="N1435" s="12"/>
      <c r="O1435" s="12"/>
      <c r="P1435" s="12"/>
      <c r="Q1435" s="12"/>
      <c r="R1435" s="12"/>
      <c r="S1435" s="12"/>
    </row>
    <row r="1436" spans="1:19" x14ac:dyDescent="0.25">
      <c r="A1436" s="33"/>
      <c r="B1436" s="33"/>
      <c r="C1436" s="11"/>
      <c r="D1436" s="12"/>
      <c r="E1436" s="12"/>
      <c r="F1436" s="12"/>
      <c r="G1436" s="12"/>
      <c r="H1436" s="12"/>
      <c r="I1436" s="12"/>
      <c r="J1436" s="12"/>
      <c r="K1436" s="12"/>
      <c r="L1436" s="12"/>
      <c r="M1436" s="12"/>
      <c r="N1436" s="12"/>
      <c r="O1436" s="12"/>
      <c r="P1436" s="12"/>
      <c r="Q1436" s="12"/>
      <c r="R1436" s="12"/>
      <c r="S1436" s="12"/>
    </row>
    <row r="1437" spans="1:19" x14ac:dyDescent="0.25">
      <c r="A1437" s="33"/>
      <c r="B1437" s="33"/>
      <c r="C1437" s="11"/>
      <c r="D1437" s="12"/>
      <c r="E1437" s="12"/>
      <c r="F1437" s="12"/>
      <c r="G1437" s="12"/>
      <c r="H1437" s="12"/>
      <c r="I1437" s="12"/>
      <c r="J1437" s="12"/>
      <c r="K1437" s="12"/>
      <c r="L1437" s="12"/>
      <c r="M1437" s="12"/>
      <c r="N1437" s="12"/>
      <c r="O1437" s="12"/>
      <c r="P1437" s="12"/>
      <c r="Q1437" s="12"/>
      <c r="R1437" s="12"/>
      <c r="S1437" s="12"/>
    </row>
    <row r="1438" spans="1:19" x14ac:dyDescent="0.25">
      <c r="A1438" s="33"/>
      <c r="B1438" s="33"/>
      <c r="C1438" s="11"/>
      <c r="D1438" s="12"/>
      <c r="E1438" s="12"/>
      <c r="F1438" s="12"/>
      <c r="G1438" s="12"/>
      <c r="H1438" s="12"/>
      <c r="I1438" s="12"/>
      <c r="J1438" s="12"/>
      <c r="K1438" s="12"/>
      <c r="L1438" s="12"/>
      <c r="M1438" s="12"/>
      <c r="N1438" s="12"/>
      <c r="O1438" s="12"/>
      <c r="P1438" s="12"/>
      <c r="Q1438" s="12"/>
      <c r="R1438" s="12"/>
      <c r="S1438" s="12"/>
    </row>
    <row r="1439" spans="1:19" x14ac:dyDescent="0.25">
      <c r="A1439" s="33"/>
      <c r="B1439" s="33"/>
      <c r="C1439" s="11"/>
      <c r="D1439" s="12"/>
      <c r="E1439" s="12"/>
      <c r="F1439" s="12"/>
      <c r="G1439" s="12"/>
      <c r="H1439" s="12"/>
      <c r="I1439" s="12"/>
      <c r="J1439" s="12"/>
      <c r="K1439" s="12"/>
      <c r="L1439" s="12"/>
      <c r="M1439" s="12"/>
      <c r="N1439" s="12"/>
      <c r="O1439" s="12"/>
      <c r="P1439" s="12"/>
      <c r="Q1439" s="12"/>
      <c r="R1439" s="12"/>
      <c r="S1439" s="12"/>
    </row>
    <row r="1440" spans="1:19" x14ac:dyDescent="0.25">
      <c r="A1440" s="33"/>
      <c r="B1440" s="33"/>
      <c r="C1440" s="11"/>
      <c r="D1440" s="12"/>
      <c r="E1440" s="12"/>
      <c r="F1440" s="12"/>
      <c r="G1440" s="12"/>
      <c r="H1440" s="12"/>
      <c r="I1440" s="12"/>
      <c r="J1440" s="12"/>
      <c r="K1440" s="12"/>
      <c r="L1440" s="12"/>
      <c r="M1440" s="12"/>
      <c r="N1440" s="12"/>
      <c r="O1440" s="12"/>
      <c r="P1440" s="12"/>
      <c r="Q1440" s="12"/>
      <c r="R1440" s="12"/>
      <c r="S1440" s="12"/>
    </row>
    <row r="1441" spans="1:19" x14ac:dyDescent="0.25">
      <c r="A1441" s="33"/>
      <c r="B1441" s="33"/>
      <c r="C1441" s="11"/>
      <c r="D1441" s="12"/>
      <c r="E1441" s="12"/>
      <c r="F1441" s="12"/>
      <c r="G1441" s="12"/>
      <c r="H1441" s="12"/>
      <c r="I1441" s="12"/>
      <c r="J1441" s="12"/>
      <c r="K1441" s="12"/>
      <c r="L1441" s="12"/>
      <c r="M1441" s="12"/>
      <c r="N1441" s="12"/>
      <c r="O1441" s="12"/>
      <c r="P1441" s="12"/>
      <c r="Q1441" s="12"/>
      <c r="R1441" s="12"/>
      <c r="S1441" s="12"/>
    </row>
    <row r="1442" spans="1:19" x14ac:dyDescent="0.25">
      <c r="A1442" s="33"/>
      <c r="B1442" s="33"/>
      <c r="C1442" s="11"/>
      <c r="D1442" s="12"/>
      <c r="E1442" s="12"/>
      <c r="F1442" s="12"/>
      <c r="G1442" s="12"/>
      <c r="H1442" s="12"/>
      <c r="I1442" s="12"/>
      <c r="J1442" s="12"/>
      <c r="K1442" s="12"/>
      <c r="L1442" s="12"/>
      <c r="M1442" s="12"/>
      <c r="N1442" s="12"/>
      <c r="O1442" s="12"/>
      <c r="P1442" s="12"/>
      <c r="Q1442" s="12"/>
      <c r="R1442" s="12"/>
      <c r="S1442" s="12"/>
    </row>
    <row r="1443" spans="1:19" x14ac:dyDescent="0.25">
      <c r="A1443" s="33"/>
      <c r="B1443" s="33"/>
      <c r="C1443" s="11"/>
      <c r="D1443" s="12"/>
      <c r="E1443" s="12"/>
      <c r="F1443" s="12"/>
      <c r="G1443" s="12"/>
      <c r="H1443" s="12"/>
      <c r="I1443" s="12"/>
      <c r="J1443" s="12"/>
      <c r="K1443" s="12"/>
      <c r="L1443" s="12"/>
      <c r="M1443" s="12"/>
      <c r="N1443" s="12"/>
      <c r="O1443" s="12"/>
      <c r="P1443" s="12"/>
      <c r="Q1443" s="12"/>
      <c r="R1443" s="12"/>
      <c r="S1443" s="12"/>
    </row>
    <row r="1444" spans="1:19" x14ac:dyDescent="0.25">
      <c r="A1444" s="33"/>
      <c r="B1444" s="33"/>
      <c r="C1444" s="11"/>
      <c r="D1444" s="12"/>
      <c r="E1444" s="12"/>
      <c r="F1444" s="12"/>
      <c r="G1444" s="12"/>
      <c r="H1444" s="12"/>
      <c r="I1444" s="12"/>
      <c r="J1444" s="12"/>
      <c r="K1444" s="12"/>
      <c r="L1444" s="12"/>
      <c r="M1444" s="12"/>
      <c r="N1444" s="12"/>
      <c r="O1444" s="12"/>
      <c r="P1444" s="12"/>
      <c r="Q1444" s="12"/>
      <c r="R1444" s="12"/>
      <c r="S1444" s="12"/>
    </row>
    <row r="1445" spans="1:19" x14ac:dyDescent="0.25">
      <c r="A1445" s="33"/>
      <c r="B1445" s="33"/>
      <c r="C1445" s="11"/>
      <c r="D1445" s="12"/>
      <c r="E1445" s="12"/>
      <c r="F1445" s="12"/>
      <c r="G1445" s="12"/>
      <c r="H1445" s="12"/>
      <c r="I1445" s="12"/>
      <c r="J1445" s="12"/>
      <c r="K1445" s="12"/>
      <c r="L1445" s="12"/>
      <c r="M1445" s="12"/>
      <c r="N1445" s="12"/>
      <c r="O1445" s="12"/>
      <c r="P1445" s="12"/>
      <c r="Q1445" s="12"/>
      <c r="R1445" s="12"/>
      <c r="S1445" s="12"/>
    </row>
    <row r="1446" spans="1:19" x14ac:dyDescent="0.25">
      <c r="A1446" s="33"/>
      <c r="B1446" s="33"/>
      <c r="C1446" s="11"/>
      <c r="D1446" s="12"/>
      <c r="E1446" s="12"/>
      <c r="F1446" s="12"/>
      <c r="G1446" s="12"/>
      <c r="H1446" s="12"/>
      <c r="I1446" s="12"/>
      <c r="J1446" s="12"/>
      <c r="K1446" s="12"/>
      <c r="L1446" s="12"/>
      <c r="M1446" s="12"/>
      <c r="N1446" s="12"/>
      <c r="O1446" s="12"/>
      <c r="P1446" s="12"/>
      <c r="Q1446" s="12"/>
      <c r="R1446" s="12"/>
      <c r="S1446" s="12"/>
    </row>
    <row r="1447" spans="1:19" x14ac:dyDescent="0.25">
      <c r="A1447" s="33"/>
      <c r="B1447" s="33"/>
      <c r="C1447" s="11"/>
      <c r="D1447" s="12"/>
      <c r="E1447" s="12"/>
      <c r="F1447" s="12"/>
      <c r="G1447" s="12"/>
      <c r="H1447" s="12"/>
      <c r="I1447" s="12"/>
      <c r="J1447" s="12"/>
      <c r="K1447" s="12"/>
      <c r="L1447" s="12"/>
      <c r="M1447" s="12"/>
      <c r="N1447" s="12"/>
      <c r="O1447" s="12"/>
      <c r="P1447" s="12"/>
      <c r="Q1447" s="12"/>
      <c r="R1447" s="12"/>
      <c r="S1447" s="12"/>
    </row>
    <row r="1448" spans="1:19" x14ac:dyDescent="0.25">
      <c r="A1448" s="33"/>
      <c r="B1448" s="33"/>
      <c r="C1448" s="11"/>
      <c r="D1448" s="12"/>
      <c r="E1448" s="12"/>
      <c r="F1448" s="12"/>
      <c r="G1448" s="12"/>
      <c r="H1448" s="12"/>
      <c r="I1448" s="12"/>
      <c r="J1448" s="12"/>
      <c r="K1448" s="12"/>
      <c r="L1448" s="12"/>
      <c r="M1448" s="12"/>
      <c r="N1448" s="12"/>
      <c r="O1448" s="12"/>
      <c r="P1448" s="12"/>
      <c r="Q1448" s="12"/>
      <c r="R1448" s="12"/>
      <c r="S1448" s="12"/>
    </row>
    <row r="1449" spans="1:19" x14ac:dyDescent="0.25">
      <c r="A1449" s="33"/>
      <c r="B1449" s="33"/>
      <c r="C1449" s="11"/>
      <c r="D1449" s="12"/>
      <c r="E1449" s="12"/>
      <c r="F1449" s="12"/>
      <c r="G1449" s="12"/>
      <c r="H1449" s="12"/>
      <c r="I1449" s="12"/>
      <c r="J1449" s="12"/>
      <c r="K1449" s="12"/>
      <c r="L1449" s="12"/>
      <c r="M1449" s="12"/>
      <c r="N1449" s="12"/>
      <c r="O1449" s="12"/>
      <c r="P1449" s="12"/>
      <c r="Q1449" s="12"/>
      <c r="R1449" s="12"/>
      <c r="S1449" s="12"/>
    </row>
    <row r="1450" spans="1:19" x14ac:dyDescent="0.25">
      <c r="A1450" s="33"/>
      <c r="B1450" s="33"/>
      <c r="C1450" s="11"/>
      <c r="D1450" s="12"/>
      <c r="E1450" s="12"/>
      <c r="F1450" s="12"/>
      <c r="G1450" s="12"/>
      <c r="H1450" s="12"/>
      <c r="I1450" s="12"/>
      <c r="J1450" s="12"/>
      <c r="K1450" s="12"/>
      <c r="L1450" s="12"/>
      <c r="M1450" s="12"/>
      <c r="N1450" s="12"/>
      <c r="O1450" s="12"/>
      <c r="P1450" s="12"/>
      <c r="Q1450" s="12"/>
      <c r="R1450" s="12"/>
      <c r="S1450" s="12"/>
    </row>
    <row r="1451" spans="1:19" x14ac:dyDescent="0.25">
      <c r="A1451" s="33"/>
      <c r="B1451" s="33"/>
      <c r="C1451" s="11"/>
      <c r="D1451" s="12"/>
      <c r="E1451" s="12"/>
      <c r="F1451" s="12"/>
      <c r="G1451" s="12"/>
      <c r="H1451" s="12"/>
      <c r="I1451" s="12"/>
      <c r="J1451" s="12"/>
      <c r="K1451" s="12"/>
      <c r="L1451" s="12"/>
      <c r="M1451" s="12"/>
      <c r="N1451" s="12"/>
      <c r="O1451" s="12"/>
      <c r="P1451" s="12"/>
      <c r="Q1451" s="12"/>
      <c r="R1451" s="12"/>
      <c r="S1451" s="12"/>
    </row>
    <row r="1452" spans="1:19" x14ac:dyDescent="0.25">
      <c r="A1452" s="33"/>
      <c r="B1452" s="33"/>
      <c r="C1452" s="11"/>
      <c r="D1452" s="12"/>
      <c r="E1452" s="12"/>
      <c r="F1452" s="12"/>
      <c r="G1452" s="12"/>
      <c r="H1452" s="12"/>
      <c r="I1452" s="12"/>
      <c r="J1452" s="12"/>
      <c r="K1452" s="12"/>
      <c r="L1452" s="12"/>
      <c r="M1452" s="12"/>
      <c r="N1452" s="12"/>
      <c r="O1452" s="12"/>
      <c r="P1452" s="12"/>
      <c r="Q1452" s="12"/>
      <c r="R1452" s="12"/>
      <c r="S1452" s="12"/>
    </row>
    <row r="1453" spans="1:19" x14ac:dyDescent="0.25">
      <c r="A1453" s="33"/>
      <c r="B1453" s="33"/>
      <c r="C1453" s="11"/>
      <c r="D1453" s="12"/>
      <c r="E1453" s="12"/>
      <c r="F1453" s="12"/>
      <c r="G1453" s="12"/>
      <c r="H1453" s="12"/>
      <c r="I1453" s="12"/>
      <c r="J1453" s="12"/>
      <c r="K1453" s="12"/>
      <c r="L1453" s="12"/>
      <c r="M1453" s="12"/>
      <c r="N1453" s="12"/>
      <c r="O1453" s="12"/>
      <c r="P1453" s="12"/>
      <c r="Q1453" s="12"/>
      <c r="R1453" s="12"/>
      <c r="S1453" s="12"/>
    </row>
    <row r="1454" spans="1:19" x14ac:dyDescent="0.25">
      <c r="A1454" s="33"/>
      <c r="B1454" s="33"/>
      <c r="C1454" s="11"/>
      <c r="D1454" s="12"/>
      <c r="E1454" s="12"/>
      <c r="F1454" s="12"/>
      <c r="G1454" s="12"/>
      <c r="H1454" s="12"/>
      <c r="I1454" s="12"/>
      <c r="J1454" s="12"/>
      <c r="K1454" s="12"/>
      <c r="L1454" s="12"/>
      <c r="M1454" s="12"/>
      <c r="N1454" s="12"/>
      <c r="O1454" s="12"/>
      <c r="P1454" s="12"/>
      <c r="Q1454" s="12"/>
      <c r="R1454" s="12"/>
      <c r="S1454" s="12"/>
    </row>
    <row r="1455" spans="1:19" x14ac:dyDescent="0.25">
      <c r="A1455" s="33"/>
      <c r="B1455" s="33"/>
      <c r="C1455" s="11"/>
      <c r="D1455" s="12"/>
      <c r="E1455" s="12"/>
      <c r="F1455" s="12"/>
      <c r="G1455" s="12"/>
      <c r="H1455" s="12"/>
      <c r="I1455" s="12"/>
      <c r="J1455" s="12"/>
      <c r="K1455" s="12"/>
      <c r="L1455" s="12"/>
      <c r="M1455" s="12"/>
      <c r="N1455" s="12"/>
      <c r="O1455" s="12"/>
      <c r="P1455" s="12"/>
      <c r="Q1455" s="12"/>
      <c r="R1455" s="12"/>
      <c r="S1455" s="12"/>
    </row>
    <row r="1456" spans="1:19" x14ac:dyDescent="0.25">
      <c r="A1456" s="33"/>
      <c r="B1456" s="33"/>
      <c r="C1456" s="11"/>
      <c r="D1456" s="12"/>
      <c r="E1456" s="12"/>
      <c r="F1456" s="12"/>
      <c r="G1456" s="12"/>
      <c r="H1456" s="12"/>
      <c r="I1456" s="12"/>
      <c r="J1456" s="12"/>
      <c r="K1456" s="12"/>
      <c r="L1456" s="12"/>
      <c r="M1456" s="12"/>
      <c r="N1456" s="12"/>
      <c r="O1456" s="12"/>
      <c r="P1456" s="12"/>
      <c r="Q1456" s="12"/>
      <c r="R1456" s="12"/>
      <c r="S1456" s="12"/>
    </row>
    <row r="1457" spans="1:19" x14ac:dyDescent="0.25">
      <c r="A1457" s="33"/>
      <c r="B1457" s="33"/>
      <c r="C1457" s="11"/>
      <c r="D1457" s="12"/>
      <c r="E1457" s="12"/>
      <c r="F1457" s="12"/>
      <c r="G1457" s="12"/>
      <c r="H1457" s="12"/>
      <c r="I1457" s="12"/>
      <c r="J1457" s="12"/>
      <c r="K1457" s="12"/>
      <c r="L1457" s="12"/>
      <c r="M1457" s="12"/>
      <c r="N1457" s="12"/>
      <c r="O1457" s="12"/>
      <c r="P1457" s="12"/>
      <c r="Q1457" s="12"/>
      <c r="R1457" s="12"/>
      <c r="S1457" s="12"/>
    </row>
    <row r="1458" spans="1:19" x14ac:dyDescent="0.25">
      <c r="A1458" s="33"/>
      <c r="B1458" s="33"/>
      <c r="C1458" s="11"/>
      <c r="D1458" s="12"/>
      <c r="E1458" s="12"/>
      <c r="F1458" s="12"/>
      <c r="G1458" s="12"/>
      <c r="H1458" s="12"/>
      <c r="I1458" s="12"/>
      <c r="J1458" s="12"/>
      <c r="K1458" s="12"/>
      <c r="L1458" s="12"/>
      <c r="M1458" s="12"/>
      <c r="N1458" s="12"/>
      <c r="O1458" s="12"/>
      <c r="P1458" s="12"/>
      <c r="Q1458" s="12"/>
      <c r="R1458" s="12"/>
      <c r="S1458" s="12"/>
    </row>
    <row r="1459" spans="1:19" x14ac:dyDescent="0.25">
      <c r="A1459" s="33"/>
      <c r="B1459" s="33"/>
      <c r="C1459" s="11"/>
      <c r="D1459" s="12"/>
      <c r="E1459" s="12"/>
      <c r="F1459" s="12"/>
      <c r="G1459" s="12"/>
      <c r="H1459" s="12"/>
      <c r="I1459" s="12"/>
      <c r="J1459" s="12"/>
      <c r="K1459" s="12"/>
      <c r="L1459" s="12"/>
      <c r="M1459" s="12"/>
      <c r="N1459" s="12"/>
      <c r="O1459" s="12"/>
      <c r="P1459" s="12"/>
      <c r="Q1459" s="12"/>
      <c r="R1459" s="12"/>
      <c r="S1459" s="12"/>
    </row>
    <row r="1460" spans="1:19" x14ac:dyDescent="0.25">
      <c r="A1460" s="33"/>
      <c r="B1460" s="33"/>
      <c r="C1460" s="11"/>
      <c r="D1460" s="12"/>
      <c r="E1460" s="12"/>
      <c r="F1460" s="12"/>
      <c r="G1460" s="12"/>
      <c r="H1460" s="12"/>
      <c r="I1460" s="12"/>
      <c r="J1460" s="12"/>
      <c r="K1460" s="12"/>
      <c r="L1460" s="12"/>
      <c r="M1460" s="12"/>
      <c r="N1460" s="12"/>
      <c r="O1460" s="12"/>
      <c r="P1460" s="12"/>
      <c r="Q1460" s="12"/>
      <c r="R1460" s="12"/>
      <c r="S1460" s="12"/>
    </row>
    <row r="1461" spans="1:19" x14ac:dyDescent="0.25">
      <c r="A1461" s="33"/>
      <c r="B1461" s="33"/>
      <c r="C1461" s="11"/>
      <c r="D1461" s="12"/>
      <c r="E1461" s="12"/>
      <c r="F1461" s="12"/>
      <c r="G1461" s="12"/>
      <c r="H1461" s="12"/>
      <c r="I1461" s="12"/>
      <c r="J1461" s="12"/>
      <c r="K1461" s="12"/>
      <c r="L1461" s="12"/>
      <c r="M1461" s="12"/>
      <c r="N1461" s="12"/>
      <c r="O1461" s="12"/>
      <c r="P1461" s="12"/>
      <c r="Q1461" s="12"/>
      <c r="R1461" s="12"/>
      <c r="S1461" s="12"/>
    </row>
    <row r="1462" spans="1:19" x14ac:dyDescent="0.25">
      <c r="A1462" s="33"/>
      <c r="B1462" s="33"/>
      <c r="C1462" s="11"/>
      <c r="D1462" s="12"/>
      <c r="E1462" s="12"/>
      <c r="F1462" s="12"/>
      <c r="G1462" s="12"/>
      <c r="H1462" s="12"/>
      <c r="I1462" s="12"/>
      <c r="J1462" s="12"/>
      <c r="K1462" s="12"/>
      <c r="L1462" s="12"/>
      <c r="M1462" s="12"/>
      <c r="N1462" s="12"/>
      <c r="O1462" s="12"/>
      <c r="P1462" s="12"/>
      <c r="Q1462" s="12"/>
      <c r="R1462" s="12"/>
      <c r="S1462" s="12"/>
    </row>
    <row r="1463" spans="1:19" x14ac:dyDescent="0.25">
      <c r="A1463" s="33"/>
      <c r="B1463" s="33"/>
      <c r="C1463" s="11"/>
      <c r="D1463" s="12"/>
      <c r="E1463" s="12"/>
      <c r="F1463" s="12"/>
      <c r="G1463" s="12"/>
      <c r="H1463" s="12"/>
      <c r="I1463" s="12"/>
      <c r="J1463" s="12"/>
      <c r="K1463" s="12"/>
      <c r="L1463" s="12"/>
      <c r="M1463" s="12"/>
      <c r="N1463" s="12"/>
      <c r="O1463" s="12"/>
      <c r="P1463" s="12"/>
      <c r="Q1463" s="12"/>
      <c r="R1463" s="12"/>
      <c r="S1463" s="12"/>
    </row>
    <row r="1464" spans="1:19" x14ac:dyDescent="0.25">
      <c r="A1464" s="33"/>
      <c r="B1464" s="33"/>
      <c r="C1464" s="11"/>
      <c r="D1464" s="12"/>
      <c r="E1464" s="12"/>
      <c r="F1464" s="12"/>
      <c r="G1464" s="12"/>
      <c r="H1464" s="12"/>
      <c r="I1464" s="12"/>
      <c r="J1464" s="12"/>
      <c r="K1464" s="12"/>
      <c r="L1464" s="12"/>
      <c r="M1464" s="12"/>
      <c r="N1464" s="12"/>
      <c r="O1464" s="12"/>
      <c r="P1464" s="12"/>
      <c r="Q1464" s="12"/>
      <c r="R1464" s="12"/>
      <c r="S1464" s="12"/>
    </row>
    <row r="1465" spans="1:19" x14ac:dyDescent="0.25">
      <c r="A1465" s="33"/>
      <c r="B1465" s="33"/>
      <c r="C1465" s="11"/>
      <c r="D1465" s="12"/>
      <c r="E1465" s="12"/>
      <c r="F1465" s="12"/>
      <c r="G1465" s="12"/>
      <c r="H1465" s="12"/>
      <c r="I1465" s="12"/>
      <c r="J1465" s="12"/>
      <c r="K1465" s="12"/>
      <c r="L1465" s="12"/>
      <c r="M1465" s="12"/>
      <c r="N1465" s="12"/>
      <c r="O1465" s="12"/>
      <c r="P1465" s="12"/>
      <c r="Q1465" s="12"/>
      <c r="R1465" s="12"/>
      <c r="S1465" s="12"/>
    </row>
    <row r="1466" spans="1:19" x14ac:dyDescent="0.25">
      <c r="A1466" s="33"/>
      <c r="B1466" s="33"/>
      <c r="C1466" s="11"/>
      <c r="D1466" s="12"/>
      <c r="E1466" s="12"/>
      <c r="F1466" s="12"/>
      <c r="G1466" s="12"/>
      <c r="H1466" s="12"/>
      <c r="I1466" s="12"/>
      <c r="J1466" s="12"/>
      <c r="K1466" s="12"/>
      <c r="L1466" s="12"/>
      <c r="M1466" s="12"/>
      <c r="N1466" s="12"/>
      <c r="O1466" s="12"/>
      <c r="P1466" s="12"/>
      <c r="Q1466" s="12"/>
      <c r="R1466" s="12"/>
      <c r="S1466" s="12"/>
    </row>
    <row r="1467" spans="1:19" x14ac:dyDescent="0.25">
      <c r="A1467" s="33"/>
      <c r="B1467" s="33"/>
      <c r="C1467" s="11"/>
      <c r="D1467" s="12"/>
      <c r="E1467" s="12"/>
      <c r="F1467" s="12"/>
      <c r="G1467" s="12"/>
      <c r="H1467" s="12"/>
      <c r="I1467" s="12"/>
      <c r="J1467" s="12"/>
      <c r="K1467" s="12"/>
      <c r="L1467" s="12"/>
      <c r="M1467" s="12"/>
      <c r="N1467" s="12"/>
      <c r="O1467" s="12"/>
      <c r="P1467" s="12"/>
      <c r="Q1467" s="12"/>
      <c r="R1467" s="12"/>
      <c r="S1467" s="12"/>
    </row>
    <row r="1468" spans="1:19" x14ac:dyDescent="0.25">
      <c r="A1468" s="33"/>
      <c r="B1468" s="33"/>
      <c r="C1468" s="11"/>
      <c r="D1468" s="12"/>
      <c r="E1468" s="12"/>
      <c r="F1468" s="12"/>
      <c r="G1468" s="12"/>
      <c r="H1468" s="12"/>
      <c r="I1468" s="12"/>
      <c r="J1468" s="12"/>
      <c r="K1468" s="12"/>
      <c r="L1468" s="12"/>
      <c r="M1468" s="12"/>
      <c r="N1468" s="12"/>
      <c r="O1468" s="12"/>
      <c r="P1468" s="12"/>
      <c r="Q1468" s="12"/>
      <c r="R1468" s="12"/>
      <c r="S1468" s="12"/>
    </row>
    <row r="1469" spans="1:19" x14ac:dyDescent="0.25">
      <c r="A1469" s="33"/>
      <c r="B1469" s="33"/>
      <c r="C1469" s="11"/>
      <c r="D1469" s="12"/>
      <c r="E1469" s="12"/>
      <c r="F1469" s="12"/>
      <c r="G1469" s="12"/>
      <c r="H1469" s="12"/>
      <c r="I1469" s="12"/>
      <c r="J1469" s="12"/>
      <c r="K1469" s="12"/>
      <c r="L1469" s="12"/>
      <c r="M1469" s="12"/>
      <c r="N1469" s="12"/>
      <c r="O1469" s="12"/>
      <c r="P1469" s="12"/>
      <c r="Q1469" s="12"/>
      <c r="R1469" s="12"/>
      <c r="S1469" s="12"/>
    </row>
    <row r="1470" spans="1:19" x14ac:dyDescent="0.25">
      <c r="A1470" s="33"/>
      <c r="B1470" s="33"/>
      <c r="C1470" s="11"/>
      <c r="D1470" s="12"/>
      <c r="E1470" s="12"/>
      <c r="F1470" s="12"/>
      <c r="G1470" s="12"/>
      <c r="H1470" s="12"/>
      <c r="I1470" s="12"/>
      <c r="J1470" s="12"/>
      <c r="K1470" s="12"/>
      <c r="L1470" s="12"/>
      <c r="M1470" s="12"/>
      <c r="N1470" s="12"/>
      <c r="O1470" s="12"/>
      <c r="P1470" s="12"/>
      <c r="Q1470" s="12"/>
      <c r="R1470" s="12"/>
      <c r="S1470" s="12"/>
    </row>
    <row r="1471" spans="1:19" x14ac:dyDescent="0.25">
      <c r="A1471" s="33"/>
      <c r="B1471" s="33"/>
      <c r="C1471" s="11"/>
      <c r="D1471" s="12"/>
      <c r="E1471" s="12"/>
      <c r="F1471" s="12"/>
      <c r="G1471" s="12"/>
      <c r="H1471" s="12"/>
      <c r="I1471" s="12"/>
      <c r="J1471" s="12"/>
      <c r="K1471" s="12"/>
      <c r="L1471" s="12"/>
      <c r="M1471" s="12"/>
      <c r="N1471" s="12"/>
      <c r="O1471" s="12"/>
      <c r="P1471" s="12"/>
      <c r="Q1471" s="12"/>
      <c r="R1471" s="12"/>
      <c r="S1471" s="12"/>
    </row>
    <row r="1472" spans="1:19" x14ac:dyDescent="0.25">
      <c r="A1472" s="33"/>
      <c r="B1472" s="33"/>
      <c r="C1472" s="11"/>
      <c r="D1472" s="12"/>
      <c r="E1472" s="12"/>
      <c r="F1472" s="12"/>
      <c r="G1472" s="12"/>
      <c r="H1472" s="12"/>
      <c r="I1472" s="12"/>
      <c r="J1472" s="12"/>
      <c r="K1472" s="12"/>
      <c r="L1472" s="12"/>
      <c r="M1472" s="12"/>
      <c r="N1472" s="12"/>
      <c r="O1472" s="12"/>
      <c r="P1472" s="12"/>
      <c r="Q1472" s="12"/>
      <c r="R1472" s="12"/>
      <c r="S1472" s="12"/>
    </row>
    <row r="1473" spans="1:19" x14ac:dyDescent="0.25">
      <c r="A1473" s="33"/>
      <c r="B1473" s="33"/>
      <c r="C1473" s="11"/>
      <c r="D1473" s="12"/>
      <c r="E1473" s="12"/>
      <c r="F1473" s="12"/>
      <c r="G1473" s="12"/>
      <c r="H1473" s="12"/>
      <c r="I1473" s="12"/>
      <c r="J1473" s="12"/>
      <c r="K1473" s="12"/>
      <c r="L1473" s="12"/>
      <c r="M1473" s="12"/>
      <c r="N1473" s="12"/>
      <c r="O1473" s="12"/>
      <c r="P1473" s="12"/>
      <c r="Q1473" s="12"/>
      <c r="R1473" s="12"/>
      <c r="S1473" s="12"/>
    </row>
    <row r="1474" spans="1:19" x14ac:dyDescent="0.25">
      <c r="A1474" s="33"/>
      <c r="B1474" s="33"/>
      <c r="C1474" s="11"/>
      <c r="D1474" s="12"/>
      <c r="E1474" s="12"/>
      <c r="F1474" s="12"/>
      <c r="G1474" s="12"/>
      <c r="H1474" s="12"/>
      <c r="I1474" s="12"/>
      <c r="J1474" s="12"/>
      <c r="K1474" s="12"/>
      <c r="L1474" s="12"/>
      <c r="M1474" s="12"/>
      <c r="N1474" s="12"/>
      <c r="O1474" s="12"/>
      <c r="P1474" s="12"/>
      <c r="Q1474" s="12"/>
      <c r="R1474" s="12"/>
      <c r="S1474" s="12"/>
    </row>
    <row r="1475" spans="1:19" x14ac:dyDescent="0.25">
      <c r="A1475" s="33"/>
      <c r="B1475" s="33"/>
      <c r="C1475" s="11"/>
      <c r="D1475" s="12"/>
      <c r="E1475" s="12"/>
      <c r="F1475" s="12"/>
      <c r="G1475" s="12"/>
      <c r="H1475" s="12"/>
      <c r="I1475" s="12"/>
      <c r="J1475" s="12"/>
      <c r="K1475" s="12"/>
      <c r="L1475" s="12"/>
      <c r="M1475" s="12"/>
      <c r="N1475" s="12"/>
      <c r="O1475" s="12"/>
      <c r="P1475" s="12"/>
      <c r="Q1475" s="12"/>
      <c r="R1475" s="12"/>
      <c r="S1475" s="12"/>
    </row>
    <row r="1476" spans="1:19" x14ac:dyDescent="0.25">
      <c r="A1476" s="33"/>
      <c r="B1476" s="33"/>
      <c r="C1476" s="11"/>
      <c r="D1476" s="12"/>
      <c r="E1476" s="12"/>
      <c r="F1476" s="12"/>
      <c r="G1476" s="12"/>
      <c r="H1476" s="12"/>
      <c r="I1476" s="12"/>
      <c r="J1476" s="12"/>
      <c r="K1476" s="12"/>
      <c r="L1476" s="12"/>
      <c r="M1476" s="12"/>
      <c r="N1476" s="12"/>
      <c r="O1476" s="12"/>
      <c r="P1476" s="12"/>
      <c r="Q1476" s="12"/>
      <c r="R1476" s="12"/>
      <c r="S1476" s="12"/>
    </row>
    <row r="1477" spans="1:19" x14ac:dyDescent="0.25">
      <c r="A1477" s="33"/>
      <c r="B1477" s="33"/>
      <c r="C1477" s="11"/>
      <c r="D1477" s="12"/>
      <c r="E1477" s="12"/>
      <c r="F1477" s="12"/>
      <c r="G1477" s="12"/>
      <c r="H1477" s="12"/>
      <c r="I1477" s="12"/>
      <c r="J1477" s="12"/>
      <c r="K1477" s="12"/>
      <c r="L1477" s="12"/>
      <c r="M1477" s="12"/>
      <c r="N1477" s="12"/>
      <c r="O1477" s="12"/>
      <c r="P1477" s="12"/>
      <c r="Q1477" s="12"/>
      <c r="R1477" s="12"/>
      <c r="S1477" s="12"/>
    </row>
    <row r="1478" spans="1:19" x14ac:dyDescent="0.25">
      <c r="A1478" s="33"/>
      <c r="B1478" s="33"/>
      <c r="C1478" s="11"/>
      <c r="D1478" s="12"/>
      <c r="E1478" s="12"/>
      <c r="F1478" s="12"/>
      <c r="G1478" s="12"/>
      <c r="H1478" s="12"/>
      <c r="I1478" s="12"/>
      <c r="J1478" s="12"/>
      <c r="K1478" s="12"/>
      <c r="L1478" s="12"/>
      <c r="M1478" s="12"/>
      <c r="N1478" s="12"/>
      <c r="O1478" s="12"/>
      <c r="P1478" s="12"/>
      <c r="Q1478" s="12"/>
      <c r="R1478" s="12"/>
      <c r="S1478" s="12"/>
    </row>
    <row r="1479" spans="1:19" x14ac:dyDescent="0.25">
      <c r="A1479" s="33"/>
      <c r="B1479" s="33"/>
      <c r="C1479" s="11"/>
      <c r="D1479" s="12"/>
      <c r="E1479" s="12"/>
      <c r="F1479" s="12"/>
      <c r="G1479" s="12"/>
      <c r="H1479" s="12"/>
      <c r="I1479" s="12"/>
      <c r="J1479" s="12"/>
      <c r="K1479" s="12"/>
      <c r="L1479" s="12"/>
      <c r="M1479" s="12"/>
      <c r="N1479" s="12"/>
      <c r="O1479" s="12"/>
      <c r="P1479" s="12"/>
      <c r="Q1479" s="12"/>
      <c r="R1479" s="12"/>
      <c r="S1479" s="12"/>
    </row>
    <row r="1480" spans="1:19" x14ac:dyDescent="0.25">
      <c r="A1480" s="33"/>
      <c r="B1480" s="33"/>
      <c r="C1480" s="11"/>
      <c r="D1480" s="12"/>
      <c r="E1480" s="12"/>
      <c r="F1480" s="12"/>
      <c r="G1480" s="12"/>
      <c r="H1480" s="12"/>
      <c r="I1480" s="12"/>
      <c r="J1480" s="12"/>
      <c r="K1480" s="12"/>
      <c r="L1480" s="12"/>
      <c r="M1480" s="12"/>
      <c r="N1480" s="12"/>
      <c r="O1480" s="12"/>
      <c r="P1480" s="12"/>
      <c r="Q1480" s="12"/>
      <c r="R1480" s="12"/>
      <c r="S1480" s="12"/>
    </row>
    <row r="1481" spans="1:19" x14ac:dyDescent="0.25">
      <c r="A1481" s="33"/>
      <c r="B1481" s="33"/>
      <c r="C1481" s="11"/>
      <c r="D1481" s="12"/>
      <c r="E1481" s="12"/>
      <c r="F1481" s="12"/>
      <c r="G1481" s="12"/>
      <c r="H1481" s="12"/>
      <c r="I1481" s="12"/>
      <c r="J1481" s="12"/>
      <c r="K1481" s="12"/>
      <c r="L1481" s="12"/>
      <c r="M1481" s="12"/>
      <c r="N1481" s="12"/>
      <c r="O1481" s="12"/>
      <c r="P1481" s="12"/>
      <c r="Q1481" s="12"/>
      <c r="R1481" s="12"/>
      <c r="S1481" s="12"/>
    </row>
    <row r="1482" spans="1:19" x14ac:dyDescent="0.25">
      <c r="A1482" s="33"/>
      <c r="B1482" s="33"/>
      <c r="C1482" s="11"/>
      <c r="D1482" s="12"/>
      <c r="E1482" s="12"/>
      <c r="F1482" s="12"/>
      <c r="G1482" s="12"/>
      <c r="H1482" s="12"/>
      <c r="I1482" s="12"/>
      <c r="J1482" s="12"/>
      <c r="K1482" s="12"/>
      <c r="L1482" s="12"/>
      <c r="M1482" s="12"/>
      <c r="N1482" s="12"/>
      <c r="O1482" s="12"/>
      <c r="P1482" s="12"/>
      <c r="Q1482" s="12"/>
      <c r="R1482" s="12"/>
      <c r="S1482" s="12"/>
    </row>
    <row r="1483" spans="1:19" x14ac:dyDescent="0.25">
      <c r="A1483" s="33"/>
      <c r="B1483" s="33"/>
      <c r="C1483" s="11"/>
      <c r="D1483" s="12"/>
      <c r="E1483" s="12"/>
      <c r="F1483" s="12"/>
      <c r="G1483" s="12"/>
      <c r="H1483" s="12"/>
      <c r="I1483" s="12"/>
      <c r="J1483" s="12"/>
      <c r="K1483" s="12"/>
      <c r="L1483" s="12"/>
      <c r="M1483" s="12"/>
      <c r="N1483" s="12"/>
      <c r="O1483" s="12"/>
      <c r="P1483" s="12"/>
      <c r="Q1483" s="12"/>
      <c r="R1483" s="12"/>
      <c r="S1483" s="12"/>
    </row>
    <row r="1484" spans="1:19" x14ac:dyDescent="0.25">
      <c r="A1484" s="33"/>
      <c r="B1484" s="33"/>
      <c r="C1484" s="11"/>
      <c r="D1484" s="12"/>
      <c r="E1484" s="12"/>
      <c r="F1484" s="12"/>
      <c r="G1484" s="12"/>
      <c r="H1484" s="12"/>
      <c r="I1484" s="12"/>
      <c r="J1484" s="12"/>
      <c r="K1484" s="12"/>
      <c r="L1484" s="12"/>
      <c r="M1484" s="12"/>
      <c r="N1484" s="12"/>
      <c r="O1484" s="12"/>
      <c r="P1484" s="12"/>
      <c r="Q1484" s="12"/>
      <c r="R1484" s="12"/>
      <c r="S1484" s="12"/>
    </row>
    <row r="1485" spans="1:19" x14ac:dyDescent="0.25">
      <c r="A1485" s="33"/>
      <c r="B1485" s="33"/>
      <c r="C1485" s="11"/>
      <c r="D1485" s="12"/>
      <c r="E1485" s="12"/>
      <c r="F1485" s="12"/>
      <c r="G1485" s="12"/>
      <c r="H1485" s="12"/>
      <c r="I1485" s="12"/>
      <c r="J1485" s="12"/>
      <c r="K1485" s="12"/>
      <c r="L1485" s="12"/>
      <c r="M1485" s="12"/>
      <c r="N1485" s="12"/>
      <c r="O1485" s="12"/>
      <c r="P1485" s="12"/>
      <c r="Q1485" s="12"/>
      <c r="R1485" s="12"/>
      <c r="S1485" s="12"/>
    </row>
    <row r="1486" spans="1:19" x14ac:dyDescent="0.25">
      <c r="A1486" s="33"/>
      <c r="B1486" s="33"/>
      <c r="C1486" s="11"/>
      <c r="D1486" s="12"/>
      <c r="E1486" s="12"/>
      <c r="F1486" s="12"/>
      <c r="G1486" s="12"/>
      <c r="H1486" s="12"/>
      <c r="I1486" s="12"/>
      <c r="J1486" s="12"/>
      <c r="K1486" s="12"/>
      <c r="L1486" s="12"/>
      <c r="M1486" s="12"/>
      <c r="N1486" s="12"/>
      <c r="O1486" s="12"/>
      <c r="P1486" s="12"/>
      <c r="Q1486" s="12"/>
      <c r="R1486" s="12"/>
      <c r="S1486" s="12"/>
    </row>
    <row r="1487" spans="1:19" x14ac:dyDescent="0.25">
      <c r="A1487" s="33"/>
      <c r="B1487" s="33"/>
      <c r="C1487" s="11"/>
      <c r="D1487" s="12"/>
      <c r="E1487" s="12"/>
      <c r="F1487" s="12"/>
      <c r="G1487" s="12"/>
      <c r="H1487" s="12"/>
      <c r="I1487" s="12"/>
      <c r="J1487" s="12"/>
      <c r="K1487" s="12"/>
      <c r="L1487" s="12"/>
      <c r="M1487" s="12"/>
      <c r="N1487" s="12"/>
      <c r="O1487" s="12"/>
      <c r="P1487" s="12"/>
      <c r="Q1487" s="12"/>
      <c r="R1487" s="12"/>
      <c r="S1487" s="12"/>
    </row>
    <row r="1488" spans="1:19" x14ac:dyDescent="0.25">
      <c r="A1488" s="33"/>
      <c r="B1488" s="33"/>
      <c r="C1488" s="11"/>
      <c r="D1488" s="12"/>
      <c r="E1488" s="12"/>
      <c r="F1488" s="12"/>
      <c r="G1488" s="12"/>
      <c r="H1488" s="12"/>
      <c r="I1488" s="12"/>
      <c r="J1488" s="12"/>
      <c r="K1488" s="12"/>
      <c r="L1488" s="12"/>
      <c r="M1488" s="12"/>
      <c r="N1488" s="12"/>
      <c r="O1488" s="12"/>
      <c r="P1488" s="12"/>
      <c r="Q1488" s="12"/>
      <c r="R1488" s="12"/>
      <c r="S1488" s="12"/>
    </row>
    <row r="1489" spans="1:19" x14ac:dyDescent="0.25">
      <c r="A1489" s="33"/>
      <c r="B1489" s="33"/>
      <c r="C1489" s="11"/>
      <c r="D1489" s="12"/>
      <c r="E1489" s="12"/>
      <c r="F1489" s="12"/>
      <c r="G1489" s="12"/>
      <c r="H1489" s="12"/>
      <c r="I1489" s="12"/>
      <c r="J1489" s="12"/>
      <c r="K1489" s="12"/>
      <c r="L1489" s="12"/>
      <c r="M1489" s="12"/>
      <c r="N1489" s="12"/>
      <c r="O1489" s="12"/>
      <c r="P1489" s="12"/>
      <c r="Q1489" s="12"/>
      <c r="R1489" s="12"/>
      <c r="S1489" s="12"/>
    </row>
    <row r="1490" spans="1:19" x14ac:dyDescent="0.25">
      <c r="A1490" s="33"/>
      <c r="B1490" s="33"/>
      <c r="C1490" s="11"/>
      <c r="D1490" s="12"/>
      <c r="E1490" s="12"/>
      <c r="F1490" s="12"/>
      <c r="G1490" s="12"/>
      <c r="H1490" s="12"/>
      <c r="I1490" s="12"/>
      <c r="J1490" s="12"/>
      <c r="K1490" s="12"/>
      <c r="L1490" s="12"/>
      <c r="M1490" s="12"/>
      <c r="N1490" s="12"/>
      <c r="O1490" s="12"/>
      <c r="P1490" s="12"/>
      <c r="Q1490" s="12"/>
      <c r="R1490" s="12"/>
      <c r="S1490" s="12"/>
    </row>
    <row r="1491" spans="1:19" x14ac:dyDescent="0.25">
      <c r="A1491" s="33"/>
      <c r="B1491" s="33"/>
      <c r="C1491" s="11"/>
      <c r="D1491" s="12"/>
      <c r="E1491" s="12"/>
      <c r="F1491" s="12"/>
      <c r="G1491" s="12"/>
      <c r="H1491" s="12"/>
      <c r="I1491" s="12"/>
      <c r="J1491" s="12"/>
      <c r="K1491" s="12"/>
      <c r="L1491" s="12"/>
      <c r="M1491" s="12"/>
      <c r="N1491" s="12"/>
      <c r="O1491" s="12"/>
      <c r="P1491" s="12"/>
      <c r="Q1491" s="12"/>
      <c r="R1491" s="12"/>
      <c r="S1491" s="12"/>
    </row>
    <row r="1492" spans="1:19" x14ac:dyDescent="0.25">
      <c r="A1492" s="33"/>
      <c r="B1492" s="33"/>
      <c r="C1492" s="11"/>
      <c r="D1492" s="12"/>
      <c r="E1492" s="12"/>
      <c r="F1492" s="12"/>
      <c r="G1492" s="12"/>
      <c r="H1492" s="12"/>
      <c r="I1492" s="12"/>
      <c r="J1492" s="12"/>
      <c r="K1492" s="12"/>
      <c r="L1492" s="12"/>
      <c r="M1492" s="12"/>
      <c r="N1492" s="12"/>
      <c r="O1492" s="12"/>
      <c r="P1492" s="12"/>
      <c r="Q1492" s="12"/>
      <c r="R1492" s="12"/>
      <c r="S1492" s="12"/>
    </row>
    <row r="1493" spans="1:19" x14ac:dyDescent="0.25">
      <c r="A1493" s="33"/>
      <c r="B1493" s="33"/>
      <c r="C1493" s="11"/>
      <c r="D1493" s="12"/>
      <c r="E1493" s="12"/>
      <c r="F1493" s="12"/>
      <c r="G1493" s="12"/>
      <c r="H1493" s="12"/>
      <c r="I1493" s="12"/>
      <c r="J1493" s="12"/>
      <c r="K1493" s="12"/>
      <c r="L1493" s="12"/>
      <c r="M1493" s="12"/>
      <c r="N1493" s="12"/>
      <c r="O1493" s="12"/>
      <c r="P1493" s="12"/>
      <c r="Q1493" s="12"/>
      <c r="R1493" s="12"/>
      <c r="S1493" s="12"/>
    </row>
    <row r="1494" spans="1:19" x14ac:dyDescent="0.25">
      <c r="A1494" s="33"/>
      <c r="B1494" s="33"/>
      <c r="C1494" s="11"/>
      <c r="D1494" s="12"/>
      <c r="E1494" s="12"/>
      <c r="F1494" s="12"/>
      <c r="G1494" s="12"/>
      <c r="H1494" s="12"/>
      <c r="I1494" s="12"/>
      <c r="J1494" s="12"/>
      <c r="K1494" s="12"/>
      <c r="L1494" s="12"/>
      <c r="M1494" s="12"/>
      <c r="N1494" s="12"/>
      <c r="O1494" s="12"/>
      <c r="P1494" s="12"/>
      <c r="Q1494" s="12"/>
      <c r="R1494" s="12"/>
      <c r="S1494" s="12"/>
    </row>
    <row r="1495" spans="1:19" x14ac:dyDescent="0.25">
      <c r="A1495" s="33"/>
      <c r="B1495" s="33"/>
      <c r="C1495" s="11"/>
      <c r="D1495" s="12"/>
      <c r="E1495" s="12"/>
      <c r="F1495" s="12"/>
      <c r="G1495" s="12"/>
      <c r="H1495" s="12"/>
      <c r="I1495" s="12"/>
      <c r="J1495" s="12"/>
      <c r="K1495" s="12"/>
      <c r="L1495" s="12"/>
      <c r="M1495" s="12"/>
      <c r="N1495" s="12"/>
      <c r="O1495" s="12"/>
      <c r="P1495" s="12"/>
      <c r="Q1495" s="12"/>
      <c r="R1495" s="12"/>
      <c r="S1495" s="12"/>
    </row>
    <row r="1496" spans="1:19" x14ac:dyDescent="0.25">
      <c r="A1496" s="33"/>
      <c r="B1496" s="33"/>
      <c r="C1496" s="11"/>
      <c r="D1496" s="12"/>
      <c r="E1496" s="12"/>
      <c r="F1496" s="12"/>
      <c r="G1496" s="12"/>
      <c r="H1496" s="12"/>
      <c r="I1496" s="12"/>
      <c r="J1496" s="12"/>
      <c r="K1496" s="12"/>
      <c r="L1496" s="12"/>
      <c r="M1496" s="12"/>
      <c r="N1496" s="12"/>
      <c r="O1496" s="12"/>
      <c r="P1496" s="12"/>
      <c r="Q1496" s="12"/>
      <c r="R1496" s="12"/>
      <c r="S1496" s="12"/>
    </row>
    <row r="1497" spans="1:19" x14ac:dyDescent="0.25">
      <c r="A1497" s="33"/>
      <c r="B1497" s="33"/>
      <c r="C1497" s="11"/>
      <c r="D1497" s="12"/>
      <c r="E1497" s="12"/>
      <c r="F1497" s="12"/>
      <c r="G1497" s="12"/>
      <c r="H1497" s="12"/>
      <c r="I1497" s="12"/>
      <c r="J1497" s="12"/>
      <c r="K1497" s="12"/>
      <c r="L1497" s="12"/>
      <c r="M1497" s="12"/>
      <c r="N1497" s="12"/>
      <c r="O1497" s="12"/>
      <c r="P1497" s="12"/>
      <c r="Q1497" s="12"/>
      <c r="R1497" s="12"/>
      <c r="S1497" s="12"/>
    </row>
    <row r="1498" spans="1:19" x14ac:dyDescent="0.25">
      <c r="A1498" s="33"/>
      <c r="B1498" s="33"/>
      <c r="C1498" s="11"/>
      <c r="D1498" s="12"/>
      <c r="E1498" s="12"/>
      <c r="F1498" s="12"/>
      <c r="G1498" s="12"/>
      <c r="H1498" s="12"/>
      <c r="I1498" s="12"/>
      <c r="J1498" s="12"/>
      <c r="K1498" s="12"/>
      <c r="L1498" s="12"/>
      <c r="M1498" s="12"/>
      <c r="N1498" s="12"/>
      <c r="O1498" s="12"/>
      <c r="P1498" s="12"/>
      <c r="Q1498" s="12"/>
      <c r="R1498" s="12"/>
      <c r="S1498" s="12"/>
    </row>
    <row r="1499" spans="1:19" x14ac:dyDescent="0.25">
      <c r="A1499" s="33"/>
      <c r="B1499" s="33"/>
      <c r="C1499" s="11"/>
      <c r="D1499" s="12"/>
      <c r="E1499" s="12"/>
      <c r="F1499" s="12"/>
      <c r="G1499" s="12"/>
      <c r="H1499" s="12"/>
      <c r="I1499" s="12"/>
      <c r="J1499" s="12"/>
      <c r="K1499" s="12"/>
      <c r="L1499" s="12"/>
      <c r="M1499" s="12"/>
      <c r="N1499" s="12"/>
      <c r="O1499" s="12"/>
      <c r="P1499" s="12"/>
      <c r="Q1499" s="12"/>
      <c r="R1499" s="12"/>
      <c r="S1499" s="12"/>
    </row>
    <row r="1500" spans="1:19" x14ac:dyDescent="0.25">
      <c r="A1500" s="33"/>
      <c r="B1500" s="33"/>
      <c r="C1500" s="11"/>
      <c r="D1500" s="12"/>
      <c r="E1500" s="12"/>
      <c r="F1500" s="12"/>
      <c r="G1500" s="12"/>
      <c r="H1500" s="12"/>
      <c r="I1500" s="12"/>
      <c r="J1500" s="12"/>
      <c r="K1500" s="12"/>
      <c r="L1500" s="12"/>
      <c r="M1500" s="12"/>
      <c r="N1500" s="12"/>
      <c r="O1500" s="12"/>
      <c r="P1500" s="12"/>
      <c r="Q1500" s="12"/>
      <c r="R1500" s="12"/>
      <c r="S1500" s="12"/>
    </row>
    <row r="1501" spans="1:19" x14ac:dyDescent="0.25">
      <c r="A1501" s="33"/>
      <c r="B1501" s="33"/>
      <c r="C1501" s="11"/>
      <c r="D1501" s="12"/>
      <c r="E1501" s="12"/>
      <c r="F1501" s="12"/>
      <c r="G1501" s="12"/>
      <c r="H1501" s="12"/>
      <c r="I1501" s="12"/>
      <c r="J1501" s="12"/>
      <c r="K1501" s="12"/>
      <c r="L1501" s="12"/>
      <c r="M1501" s="12"/>
      <c r="N1501" s="12"/>
      <c r="O1501" s="12"/>
      <c r="P1501" s="12"/>
      <c r="Q1501" s="12"/>
      <c r="R1501" s="12"/>
      <c r="S1501" s="12"/>
    </row>
    <row r="1502" spans="1:19" x14ac:dyDescent="0.25">
      <c r="A1502" s="33"/>
      <c r="B1502" s="33"/>
      <c r="C1502" s="11"/>
      <c r="D1502" s="12"/>
      <c r="E1502" s="12"/>
      <c r="F1502" s="12"/>
      <c r="G1502" s="12"/>
      <c r="H1502" s="12"/>
      <c r="I1502" s="12"/>
      <c r="J1502" s="12"/>
      <c r="K1502" s="12"/>
      <c r="L1502" s="12"/>
      <c r="M1502" s="12"/>
      <c r="N1502" s="12"/>
      <c r="O1502" s="12"/>
      <c r="P1502" s="12"/>
      <c r="Q1502" s="12"/>
      <c r="R1502" s="12"/>
      <c r="S1502" s="12"/>
    </row>
    <row r="1503" spans="1:19" x14ac:dyDescent="0.25">
      <c r="A1503" s="33"/>
      <c r="B1503" s="33"/>
      <c r="C1503" s="11"/>
      <c r="D1503" s="12"/>
      <c r="E1503" s="12"/>
      <c r="F1503" s="12"/>
      <c r="G1503" s="12"/>
      <c r="H1503" s="12"/>
      <c r="I1503" s="12"/>
      <c r="J1503" s="12"/>
      <c r="K1503" s="12"/>
      <c r="L1503" s="12"/>
      <c r="M1503" s="12"/>
      <c r="N1503" s="12"/>
      <c r="O1503" s="12"/>
      <c r="P1503" s="12"/>
      <c r="Q1503" s="12"/>
      <c r="R1503" s="12"/>
      <c r="S1503" s="12"/>
    </row>
    <row r="1504" spans="1:19" x14ac:dyDescent="0.25">
      <c r="A1504" s="33"/>
      <c r="B1504" s="33"/>
      <c r="C1504" s="11"/>
      <c r="D1504" s="12"/>
      <c r="E1504" s="12"/>
      <c r="F1504" s="12"/>
      <c r="G1504" s="12"/>
      <c r="H1504" s="12"/>
      <c r="I1504" s="12"/>
      <c r="J1504" s="12"/>
      <c r="K1504" s="12"/>
      <c r="L1504" s="12"/>
      <c r="M1504" s="12"/>
      <c r="N1504" s="12"/>
      <c r="O1504" s="12"/>
      <c r="P1504" s="12"/>
      <c r="Q1504" s="12"/>
      <c r="R1504" s="12"/>
      <c r="S1504" s="12"/>
    </row>
    <row r="1505" spans="1:19" x14ac:dyDescent="0.25">
      <c r="A1505" s="33"/>
      <c r="B1505" s="33"/>
      <c r="C1505" s="11"/>
      <c r="D1505" s="12"/>
      <c r="E1505" s="12"/>
      <c r="F1505" s="12"/>
      <c r="G1505" s="12"/>
      <c r="H1505" s="12"/>
      <c r="I1505" s="12"/>
      <c r="J1505" s="12"/>
      <c r="K1505" s="12"/>
      <c r="L1505" s="12"/>
      <c r="M1505" s="12"/>
      <c r="N1505" s="12"/>
      <c r="O1505" s="12"/>
      <c r="P1505" s="12"/>
      <c r="Q1505" s="12"/>
      <c r="R1505" s="12"/>
      <c r="S1505" s="12"/>
    </row>
    <row r="1506" spans="1:19" x14ac:dyDescent="0.25">
      <c r="A1506" s="33"/>
      <c r="B1506" s="33"/>
      <c r="C1506" s="11"/>
      <c r="D1506" s="12"/>
      <c r="E1506" s="12"/>
      <c r="F1506" s="12"/>
      <c r="G1506" s="12"/>
      <c r="H1506" s="12"/>
      <c r="I1506" s="12"/>
      <c r="J1506" s="12"/>
      <c r="K1506" s="12"/>
      <c r="L1506" s="12"/>
      <c r="M1506" s="12"/>
      <c r="N1506" s="12"/>
      <c r="O1506" s="12"/>
      <c r="P1506" s="12"/>
      <c r="Q1506" s="12"/>
      <c r="R1506" s="12"/>
      <c r="S1506" s="12"/>
    </row>
    <row r="1507" spans="1:19" x14ac:dyDescent="0.25">
      <c r="A1507" s="33"/>
      <c r="B1507" s="33"/>
      <c r="C1507" s="11"/>
      <c r="D1507" s="12"/>
      <c r="E1507" s="12"/>
      <c r="F1507" s="12"/>
      <c r="G1507" s="12"/>
      <c r="H1507" s="12"/>
      <c r="I1507" s="12"/>
      <c r="J1507" s="12"/>
      <c r="K1507" s="12"/>
      <c r="L1507" s="12"/>
      <c r="M1507" s="12"/>
      <c r="N1507" s="12"/>
      <c r="O1507" s="12"/>
      <c r="P1507" s="12"/>
      <c r="Q1507" s="12"/>
      <c r="R1507" s="12"/>
      <c r="S1507" s="12"/>
    </row>
    <row r="1508" spans="1:19" x14ac:dyDescent="0.25">
      <c r="A1508" s="33"/>
      <c r="B1508" s="33"/>
      <c r="C1508" s="11"/>
      <c r="D1508" s="12"/>
      <c r="E1508" s="12"/>
      <c r="F1508" s="12"/>
      <c r="G1508" s="12"/>
      <c r="H1508" s="12"/>
      <c r="I1508" s="12"/>
      <c r="J1508" s="12"/>
      <c r="K1508" s="12"/>
      <c r="L1508" s="12"/>
      <c r="M1508" s="12"/>
      <c r="N1508" s="12"/>
      <c r="O1508" s="12"/>
      <c r="P1508" s="12"/>
      <c r="Q1508" s="12"/>
      <c r="R1508" s="12"/>
      <c r="S1508" s="12"/>
    </row>
    <row r="1509" spans="1:19" x14ac:dyDescent="0.25">
      <c r="A1509" s="33"/>
      <c r="B1509" s="33"/>
      <c r="C1509" s="11"/>
      <c r="D1509" s="12"/>
      <c r="E1509" s="12"/>
      <c r="F1509" s="12"/>
      <c r="G1509" s="12"/>
      <c r="H1509" s="12"/>
      <c r="I1509" s="12"/>
      <c r="J1509" s="12"/>
      <c r="K1509" s="12"/>
      <c r="L1509" s="12"/>
      <c r="M1509" s="12"/>
      <c r="N1509" s="12"/>
      <c r="O1509" s="12"/>
      <c r="P1509" s="12"/>
      <c r="Q1509" s="12"/>
      <c r="R1509" s="12"/>
      <c r="S1509" s="12"/>
    </row>
    <row r="1510" spans="1:19" x14ac:dyDescent="0.25">
      <c r="A1510" s="33"/>
      <c r="B1510" s="33"/>
      <c r="C1510" s="11"/>
      <c r="D1510" s="12"/>
      <c r="E1510" s="12"/>
      <c r="F1510" s="12"/>
      <c r="G1510" s="12"/>
      <c r="H1510" s="12"/>
      <c r="I1510" s="12"/>
      <c r="J1510" s="12"/>
      <c r="K1510" s="12"/>
      <c r="L1510" s="12"/>
      <c r="M1510" s="12"/>
      <c r="N1510" s="12"/>
      <c r="O1510" s="12"/>
      <c r="P1510" s="12"/>
      <c r="Q1510" s="12"/>
      <c r="R1510" s="12"/>
      <c r="S1510" s="12"/>
    </row>
    <row r="1511" spans="1:19" x14ac:dyDescent="0.25">
      <c r="A1511" s="33"/>
      <c r="B1511" s="33"/>
      <c r="C1511" s="11"/>
      <c r="D1511" s="12"/>
      <c r="E1511" s="12"/>
      <c r="F1511" s="12"/>
      <c r="G1511" s="12"/>
      <c r="H1511" s="12"/>
      <c r="I1511" s="12"/>
      <c r="J1511" s="12"/>
      <c r="K1511" s="12"/>
      <c r="L1511" s="12"/>
      <c r="M1511" s="12"/>
      <c r="N1511" s="12"/>
      <c r="O1511" s="12"/>
      <c r="P1511" s="12"/>
      <c r="Q1511" s="12"/>
      <c r="R1511" s="12"/>
      <c r="S1511" s="12"/>
    </row>
    <row r="1512" spans="1:19" x14ac:dyDescent="0.25">
      <c r="A1512" s="33"/>
      <c r="B1512" s="33"/>
      <c r="C1512" s="11"/>
      <c r="D1512" s="12"/>
      <c r="E1512" s="12"/>
      <c r="F1512" s="12"/>
      <c r="G1512" s="12"/>
      <c r="H1512" s="12"/>
      <c r="I1512" s="12"/>
      <c r="J1512" s="12"/>
      <c r="K1512" s="12"/>
      <c r="L1512" s="12"/>
      <c r="M1512" s="12"/>
      <c r="N1512" s="12"/>
      <c r="O1512" s="12"/>
      <c r="P1512" s="12"/>
      <c r="Q1512" s="12"/>
      <c r="R1512" s="12"/>
      <c r="S1512" s="12"/>
    </row>
    <row r="1513" spans="1:19" x14ac:dyDescent="0.25">
      <c r="A1513" s="33"/>
      <c r="B1513" s="33"/>
      <c r="C1513" s="11"/>
      <c r="D1513" s="12"/>
      <c r="E1513" s="12"/>
      <c r="F1513" s="12"/>
      <c r="G1513" s="12"/>
      <c r="H1513" s="12"/>
      <c r="I1513" s="12"/>
      <c r="J1513" s="12"/>
      <c r="K1513" s="12"/>
      <c r="L1513" s="12"/>
      <c r="M1513" s="12"/>
      <c r="N1513" s="12"/>
      <c r="O1513" s="12"/>
      <c r="P1513" s="12"/>
      <c r="Q1513" s="12"/>
      <c r="R1513" s="12"/>
      <c r="S1513" s="12"/>
    </row>
    <row r="1514" spans="1:19" x14ac:dyDescent="0.25">
      <c r="A1514" s="33"/>
      <c r="B1514" s="33"/>
      <c r="C1514" s="11"/>
      <c r="D1514" s="12"/>
      <c r="E1514" s="12"/>
      <c r="F1514" s="12"/>
      <c r="G1514" s="12"/>
      <c r="H1514" s="12"/>
      <c r="I1514" s="12"/>
      <c r="J1514" s="12"/>
      <c r="K1514" s="12"/>
      <c r="L1514" s="12"/>
      <c r="M1514" s="12"/>
      <c r="N1514" s="12"/>
      <c r="O1514" s="12"/>
      <c r="P1514" s="12"/>
      <c r="Q1514" s="12"/>
      <c r="R1514" s="12"/>
      <c r="S1514" s="12"/>
    </row>
    <row r="1515" spans="1:19" x14ac:dyDescent="0.25">
      <c r="A1515" s="33"/>
      <c r="B1515" s="33"/>
      <c r="C1515" s="11"/>
      <c r="D1515" s="12"/>
      <c r="E1515" s="12"/>
      <c r="F1515" s="12"/>
      <c r="G1515" s="12"/>
      <c r="H1515" s="12"/>
      <c r="I1515" s="12"/>
      <c r="J1515" s="12"/>
      <c r="K1515" s="12"/>
      <c r="L1515" s="12"/>
      <c r="M1515" s="12"/>
      <c r="N1515" s="12"/>
      <c r="O1515" s="12"/>
      <c r="P1515" s="12"/>
      <c r="Q1515" s="12"/>
      <c r="R1515" s="12"/>
      <c r="S1515" s="12"/>
    </row>
    <row r="1516" spans="1:19" x14ac:dyDescent="0.25">
      <c r="A1516" s="33"/>
      <c r="B1516" s="33"/>
      <c r="C1516" s="11"/>
      <c r="D1516" s="12"/>
      <c r="E1516" s="12"/>
      <c r="F1516" s="12"/>
      <c r="G1516" s="12"/>
      <c r="H1516" s="12"/>
      <c r="I1516" s="12"/>
      <c r="J1516" s="12"/>
      <c r="K1516" s="12"/>
      <c r="L1516" s="12"/>
      <c r="M1516" s="12"/>
      <c r="N1516" s="12"/>
      <c r="O1516" s="12"/>
      <c r="P1516" s="12"/>
      <c r="Q1516" s="12"/>
      <c r="R1516" s="12"/>
      <c r="S1516" s="12"/>
    </row>
    <row r="1517" spans="1:19" x14ac:dyDescent="0.25">
      <c r="A1517" s="33"/>
      <c r="B1517" s="33"/>
      <c r="C1517" s="11"/>
      <c r="D1517" s="12"/>
      <c r="E1517" s="12"/>
      <c r="F1517" s="12"/>
      <c r="G1517" s="12"/>
      <c r="H1517" s="12"/>
      <c r="I1517" s="12"/>
      <c r="J1517" s="12"/>
      <c r="K1517" s="12"/>
      <c r="L1517" s="12"/>
      <c r="M1517" s="12"/>
      <c r="N1517" s="12"/>
      <c r="O1517" s="12"/>
      <c r="P1517" s="12"/>
      <c r="Q1517" s="12"/>
      <c r="R1517" s="12"/>
      <c r="S1517" s="12"/>
    </row>
    <row r="1518" spans="1:19" x14ac:dyDescent="0.25">
      <c r="A1518" s="33"/>
      <c r="B1518" s="33"/>
      <c r="C1518" s="11"/>
      <c r="D1518" s="12"/>
      <c r="E1518" s="12"/>
      <c r="F1518" s="12"/>
      <c r="G1518" s="12"/>
      <c r="H1518" s="12"/>
      <c r="I1518" s="12"/>
      <c r="J1518" s="12"/>
      <c r="K1518" s="12"/>
      <c r="L1518" s="12"/>
      <c r="M1518" s="12"/>
      <c r="N1518" s="12"/>
      <c r="O1518" s="12"/>
      <c r="P1518" s="12"/>
      <c r="Q1518" s="12"/>
      <c r="R1518" s="12"/>
      <c r="S1518" s="12"/>
    </row>
    <row r="1519" spans="1:19" x14ac:dyDescent="0.25">
      <c r="A1519" s="33"/>
      <c r="B1519" s="33"/>
      <c r="C1519" s="11"/>
      <c r="D1519" s="12"/>
      <c r="E1519" s="12"/>
      <c r="F1519" s="12"/>
      <c r="G1519" s="12"/>
      <c r="H1519" s="12"/>
      <c r="I1519" s="12"/>
      <c r="J1519" s="12"/>
      <c r="K1519" s="12"/>
      <c r="L1519" s="12"/>
      <c r="M1519" s="12"/>
      <c r="N1519" s="12"/>
      <c r="O1519" s="12"/>
      <c r="P1519" s="12"/>
      <c r="Q1519" s="12"/>
      <c r="R1519" s="12"/>
      <c r="S1519" s="12"/>
    </row>
    <row r="1520" spans="1:19" x14ac:dyDescent="0.25">
      <c r="A1520" s="33"/>
      <c r="B1520" s="33"/>
      <c r="C1520" s="11"/>
      <c r="D1520" s="12"/>
      <c r="E1520" s="12"/>
      <c r="F1520" s="12"/>
      <c r="G1520" s="12"/>
      <c r="H1520" s="12"/>
      <c r="I1520" s="12"/>
      <c r="J1520" s="12"/>
      <c r="K1520" s="12"/>
      <c r="L1520" s="12"/>
      <c r="M1520" s="12"/>
      <c r="N1520" s="12"/>
      <c r="O1520" s="12"/>
      <c r="P1520" s="12"/>
      <c r="Q1520" s="12"/>
      <c r="R1520" s="12"/>
      <c r="S1520" s="12"/>
    </row>
    <row r="1521" spans="1:19" x14ac:dyDescent="0.25">
      <c r="A1521" s="33"/>
      <c r="B1521" s="33"/>
      <c r="C1521" s="11"/>
      <c r="D1521" s="12"/>
      <c r="E1521" s="12"/>
      <c r="F1521" s="12"/>
      <c r="G1521" s="12"/>
      <c r="H1521" s="12"/>
      <c r="I1521" s="12"/>
      <c r="J1521" s="12"/>
      <c r="K1521" s="12"/>
      <c r="L1521" s="12"/>
      <c r="M1521" s="12"/>
      <c r="N1521" s="12"/>
      <c r="O1521" s="12"/>
      <c r="P1521" s="12"/>
      <c r="Q1521" s="12"/>
      <c r="R1521" s="12"/>
      <c r="S1521" s="12"/>
    </row>
    <row r="1522" spans="1:19" x14ac:dyDescent="0.25">
      <c r="A1522" s="33"/>
      <c r="B1522" s="33"/>
      <c r="C1522" s="11"/>
      <c r="D1522" s="12"/>
      <c r="E1522" s="12"/>
      <c r="F1522" s="12"/>
      <c r="G1522" s="12"/>
      <c r="H1522" s="12"/>
      <c r="I1522" s="12"/>
      <c r="J1522" s="12"/>
      <c r="K1522" s="12"/>
      <c r="L1522" s="12"/>
      <c r="M1522" s="12"/>
      <c r="N1522" s="12"/>
      <c r="O1522" s="12"/>
      <c r="P1522" s="12"/>
      <c r="Q1522" s="12"/>
      <c r="R1522" s="12"/>
      <c r="S1522" s="12"/>
    </row>
    <row r="1523" spans="1:19" x14ac:dyDescent="0.25">
      <c r="A1523" s="33"/>
      <c r="B1523" s="33"/>
      <c r="C1523" s="11"/>
      <c r="D1523" s="12"/>
      <c r="E1523" s="12"/>
      <c r="F1523" s="12"/>
      <c r="G1523" s="12"/>
      <c r="H1523" s="12"/>
      <c r="I1523" s="12"/>
      <c r="J1523" s="12"/>
      <c r="K1523" s="12"/>
      <c r="L1523" s="12"/>
      <c r="M1523" s="12"/>
      <c r="N1523" s="12"/>
      <c r="O1523" s="12"/>
      <c r="P1523" s="12"/>
      <c r="Q1523" s="12"/>
      <c r="R1523" s="12"/>
      <c r="S1523" s="12"/>
    </row>
    <row r="1524" spans="1:19" x14ac:dyDescent="0.25">
      <c r="A1524" s="33"/>
      <c r="B1524" s="33"/>
      <c r="C1524" s="11"/>
      <c r="D1524" s="12"/>
      <c r="E1524" s="12"/>
      <c r="F1524" s="12"/>
      <c r="G1524" s="12"/>
      <c r="H1524" s="12"/>
      <c r="I1524" s="12"/>
      <c r="J1524" s="12"/>
      <c r="K1524" s="12"/>
      <c r="L1524" s="12"/>
      <c r="M1524" s="12"/>
      <c r="N1524" s="12"/>
      <c r="O1524" s="12"/>
      <c r="P1524" s="12"/>
      <c r="Q1524" s="12"/>
      <c r="R1524" s="12"/>
      <c r="S1524" s="12"/>
    </row>
    <row r="1525" spans="1:19" x14ac:dyDescent="0.25">
      <c r="A1525" s="33"/>
      <c r="B1525" s="33"/>
      <c r="C1525" s="11"/>
      <c r="D1525" s="12"/>
      <c r="E1525" s="12"/>
      <c r="F1525" s="12"/>
      <c r="G1525" s="12"/>
      <c r="H1525" s="12"/>
      <c r="I1525" s="12"/>
      <c r="J1525" s="12"/>
      <c r="K1525" s="12"/>
      <c r="L1525" s="12"/>
      <c r="M1525" s="12"/>
      <c r="N1525" s="12"/>
      <c r="O1525" s="12"/>
      <c r="P1525" s="12"/>
      <c r="Q1525" s="12"/>
      <c r="R1525" s="12"/>
      <c r="S1525" s="12"/>
    </row>
    <row r="1526" spans="1:19" x14ac:dyDescent="0.25">
      <c r="A1526" s="33"/>
      <c r="B1526" s="33"/>
      <c r="C1526" s="11"/>
      <c r="D1526" s="12"/>
      <c r="E1526" s="12"/>
      <c r="F1526" s="12"/>
      <c r="G1526" s="12"/>
      <c r="H1526" s="12"/>
      <c r="I1526" s="12"/>
      <c r="J1526" s="12"/>
      <c r="K1526" s="12"/>
      <c r="L1526" s="12"/>
      <c r="M1526" s="12"/>
      <c r="N1526" s="12"/>
      <c r="O1526" s="12"/>
      <c r="P1526" s="12"/>
      <c r="Q1526" s="12"/>
      <c r="R1526" s="12"/>
      <c r="S1526" s="12"/>
    </row>
    <row r="1527" spans="1:19" x14ac:dyDescent="0.25">
      <c r="A1527" s="33"/>
      <c r="B1527" s="33"/>
      <c r="C1527" s="11"/>
      <c r="D1527" s="12"/>
      <c r="E1527" s="12"/>
      <c r="F1527" s="12"/>
      <c r="G1527" s="12"/>
      <c r="H1527" s="12"/>
      <c r="I1527" s="12"/>
      <c r="J1527" s="12"/>
      <c r="K1527" s="12"/>
      <c r="L1527" s="12"/>
      <c r="M1527" s="12"/>
      <c r="N1527" s="12"/>
      <c r="O1527" s="12"/>
      <c r="P1527" s="12"/>
      <c r="Q1527" s="12"/>
      <c r="R1527" s="12"/>
      <c r="S1527" s="12"/>
    </row>
    <row r="1528" spans="1:19" x14ac:dyDescent="0.25">
      <c r="A1528" s="33"/>
      <c r="B1528" s="33"/>
      <c r="C1528" s="11"/>
      <c r="D1528" s="12"/>
      <c r="E1528" s="12"/>
      <c r="F1528" s="12"/>
      <c r="G1528" s="12"/>
      <c r="H1528" s="12"/>
      <c r="I1528" s="12"/>
      <c r="J1528" s="12"/>
      <c r="K1528" s="12"/>
      <c r="L1528" s="12"/>
      <c r="M1528" s="12"/>
      <c r="N1528" s="12"/>
      <c r="O1528" s="12"/>
      <c r="P1528" s="12"/>
      <c r="Q1528" s="12"/>
      <c r="R1528" s="12"/>
      <c r="S1528" s="12"/>
    </row>
    <row r="1529" spans="1:19" x14ac:dyDescent="0.25">
      <c r="A1529" s="33"/>
      <c r="B1529" s="33"/>
      <c r="C1529" s="11"/>
      <c r="D1529" s="12"/>
      <c r="E1529" s="12"/>
      <c r="F1529" s="12"/>
      <c r="G1529" s="12"/>
      <c r="H1529" s="12"/>
      <c r="I1529" s="12"/>
      <c r="J1529" s="12"/>
      <c r="K1529" s="12"/>
      <c r="L1529" s="12"/>
      <c r="M1529" s="12"/>
      <c r="N1529" s="12"/>
      <c r="O1529" s="12"/>
      <c r="P1529" s="12"/>
      <c r="Q1529" s="12"/>
      <c r="R1529" s="12"/>
      <c r="S1529" s="12"/>
    </row>
    <row r="1530" spans="1:19" x14ac:dyDescent="0.25">
      <c r="A1530" s="33"/>
      <c r="B1530" s="33"/>
      <c r="C1530" s="11"/>
      <c r="D1530" s="12"/>
      <c r="E1530" s="12"/>
      <c r="F1530" s="12"/>
      <c r="G1530" s="12"/>
      <c r="H1530" s="12"/>
      <c r="I1530" s="12"/>
      <c r="J1530" s="12"/>
      <c r="K1530" s="12"/>
      <c r="L1530" s="12"/>
      <c r="M1530" s="12"/>
      <c r="N1530" s="12"/>
      <c r="O1530" s="12"/>
      <c r="P1530" s="12"/>
      <c r="Q1530" s="12"/>
      <c r="R1530" s="12"/>
      <c r="S1530" s="12"/>
    </row>
    <row r="1531" spans="1:19" x14ac:dyDescent="0.25">
      <c r="A1531" s="33"/>
      <c r="B1531" s="33"/>
      <c r="C1531" s="11"/>
      <c r="D1531" s="12"/>
      <c r="E1531" s="12"/>
      <c r="F1531" s="12"/>
      <c r="G1531" s="12"/>
      <c r="H1531" s="12"/>
      <c r="I1531" s="12"/>
      <c r="J1531" s="12"/>
      <c r="K1531" s="12"/>
      <c r="L1531" s="12"/>
      <c r="M1531" s="12"/>
      <c r="N1531" s="12"/>
      <c r="O1531" s="12"/>
      <c r="P1531" s="12"/>
      <c r="Q1531" s="12"/>
      <c r="R1531" s="12"/>
      <c r="S1531" s="12"/>
    </row>
    <row r="1532" spans="1:19" x14ac:dyDescent="0.25">
      <c r="A1532" s="33"/>
      <c r="B1532" s="33"/>
      <c r="C1532" s="11"/>
      <c r="D1532" s="12"/>
      <c r="E1532" s="12"/>
      <c r="F1532" s="12"/>
      <c r="G1532" s="12"/>
      <c r="H1532" s="12"/>
      <c r="I1532" s="12"/>
      <c r="J1532" s="12"/>
      <c r="K1532" s="12"/>
      <c r="L1532" s="12"/>
      <c r="M1532" s="12"/>
      <c r="N1532" s="12"/>
      <c r="O1532" s="12"/>
      <c r="P1532" s="12"/>
      <c r="Q1532" s="12"/>
      <c r="R1532" s="12"/>
      <c r="S1532" s="12"/>
    </row>
    <row r="1533" spans="1:19" x14ac:dyDescent="0.25">
      <c r="A1533" s="33"/>
      <c r="B1533" s="33"/>
      <c r="C1533" s="11"/>
      <c r="D1533" s="12"/>
      <c r="E1533" s="12"/>
      <c r="F1533" s="12"/>
      <c r="G1533" s="12"/>
      <c r="H1533" s="12"/>
      <c r="I1533" s="12"/>
      <c r="J1533" s="12"/>
      <c r="K1533" s="12"/>
      <c r="L1533" s="12"/>
      <c r="M1533" s="12"/>
      <c r="N1533" s="12"/>
      <c r="O1533" s="12"/>
      <c r="P1533" s="12"/>
      <c r="Q1533" s="12"/>
      <c r="R1533" s="12"/>
      <c r="S1533" s="12"/>
    </row>
    <row r="1534" spans="1:19" x14ac:dyDescent="0.25">
      <c r="A1534" s="33"/>
      <c r="B1534" s="33"/>
      <c r="C1534" s="11"/>
      <c r="D1534" s="12"/>
      <c r="E1534" s="12"/>
      <c r="F1534" s="12"/>
      <c r="G1534" s="12"/>
      <c r="H1534" s="12"/>
      <c r="I1534" s="12"/>
      <c r="J1534" s="12"/>
      <c r="K1534" s="12"/>
      <c r="L1534" s="12"/>
      <c r="M1534" s="12"/>
      <c r="N1534" s="12"/>
      <c r="O1534" s="12"/>
      <c r="P1534" s="12"/>
      <c r="Q1534" s="12"/>
      <c r="R1534" s="12"/>
      <c r="S1534" s="12"/>
    </row>
    <row r="1535" spans="1:19" x14ac:dyDescent="0.25">
      <c r="A1535" s="33"/>
      <c r="B1535" s="33"/>
      <c r="C1535" s="11"/>
      <c r="D1535" s="12"/>
      <c r="E1535" s="12"/>
      <c r="F1535" s="12"/>
      <c r="G1535" s="12"/>
      <c r="H1535" s="12"/>
      <c r="I1535" s="12"/>
      <c r="J1535" s="12"/>
      <c r="K1535" s="12"/>
      <c r="L1535" s="12"/>
      <c r="M1535" s="12"/>
      <c r="N1535" s="12"/>
      <c r="O1535" s="12"/>
      <c r="P1535" s="12"/>
      <c r="Q1535" s="12"/>
      <c r="R1535" s="12"/>
      <c r="S1535" s="12"/>
    </row>
    <row r="1536" spans="1:19" x14ac:dyDescent="0.25">
      <c r="A1536" s="33"/>
      <c r="B1536" s="33"/>
      <c r="C1536" s="11"/>
      <c r="D1536" s="12"/>
      <c r="E1536" s="12"/>
      <c r="F1536" s="12"/>
      <c r="G1536" s="12"/>
      <c r="H1536" s="12"/>
      <c r="I1536" s="12"/>
      <c r="J1536" s="12"/>
      <c r="K1536" s="12"/>
      <c r="L1536" s="12"/>
      <c r="M1536" s="12"/>
      <c r="N1536" s="12"/>
      <c r="O1536" s="12"/>
      <c r="P1536" s="12"/>
      <c r="Q1536" s="12"/>
      <c r="R1536" s="12"/>
      <c r="S1536" s="12"/>
    </row>
    <row r="1537" spans="1:19" x14ac:dyDescent="0.25">
      <c r="A1537" s="33"/>
      <c r="B1537" s="33"/>
      <c r="C1537" s="11"/>
      <c r="D1537" s="12"/>
      <c r="E1537" s="12"/>
      <c r="F1537" s="12"/>
      <c r="G1537" s="12"/>
      <c r="H1537" s="12"/>
      <c r="I1537" s="12"/>
      <c r="J1537" s="12"/>
      <c r="K1537" s="12"/>
      <c r="L1537" s="12"/>
      <c r="M1537" s="12"/>
      <c r="N1537" s="12"/>
      <c r="O1537" s="12"/>
      <c r="P1537" s="12"/>
      <c r="Q1537" s="12"/>
      <c r="R1537" s="12"/>
      <c r="S1537" s="12"/>
    </row>
    <row r="1538" spans="1:19" x14ac:dyDescent="0.25">
      <c r="A1538" s="33"/>
      <c r="B1538" s="33"/>
      <c r="C1538" s="11"/>
      <c r="D1538" s="12"/>
      <c r="E1538" s="12"/>
      <c r="F1538" s="12"/>
      <c r="G1538" s="12"/>
      <c r="H1538" s="12"/>
      <c r="I1538" s="12"/>
      <c r="J1538" s="12"/>
      <c r="K1538" s="12"/>
      <c r="L1538" s="12"/>
      <c r="M1538" s="12"/>
      <c r="N1538" s="12"/>
      <c r="O1538" s="12"/>
      <c r="P1538" s="12"/>
      <c r="Q1538" s="12"/>
      <c r="R1538" s="12"/>
      <c r="S1538" s="12"/>
    </row>
    <row r="1539" spans="1:19" x14ac:dyDescent="0.25">
      <c r="A1539" s="33"/>
      <c r="B1539" s="33"/>
      <c r="C1539" s="11"/>
      <c r="D1539" s="12"/>
      <c r="E1539" s="12"/>
      <c r="F1539" s="12"/>
      <c r="G1539" s="12"/>
      <c r="H1539" s="12"/>
      <c r="I1539" s="12"/>
      <c r="J1539" s="12"/>
      <c r="K1539" s="12"/>
      <c r="L1539" s="12"/>
      <c r="M1539" s="12"/>
      <c r="N1539" s="12"/>
      <c r="O1539" s="12"/>
      <c r="P1539" s="12"/>
      <c r="Q1539" s="12"/>
      <c r="R1539" s="12"/>
      <c r="S1539" s="12"/>
    </row>
    <row r="1540" spans="1:19" x14ac:dyDescent="0.25">
      <c r="A1540" s="33"/>
      <c r="B1540" s="33"/>
      <c r="C1540" s="11"/>
      <c r="D1540" s="12"/>
      <c r="E1540" s="12"/>
      <c r="F1540" s="12"/>
      <c r="G1540" s="12"/>
      <c r="H1540" s="12"/>
      <c r="I1540" s="12"/>
      <c r="J1540" s="12"/>
      <c r="K1540" s="12"/>
      <c r="L1540" s="12"/>
      <c r="M1540" s="12"/>
      <c r="N1540" s="12"/>
      <c r="O1540" s="12"/>
      <c r="P1540" s="12"/>
      <c r="Q1540" s="12"/>
      <c r="R1540" s="12"/>
      <c r="S1540" s="12"/>
    </row>
    <row r="1541" spans="1:19" x14ac:dyDescent="0.25">
      <c r="A1541" s="33"/>
      <c r="B1541" s="33"/>
      <c r="C1541" s="11"/>
      <c r="D1541" s="12"/>
      <c r="E1541" s="12"/>
      <c r="F1541" s="12"/>
      <c r="G1541" s="12"/>
      <c r="H1541" s="12"/>
      <c r="I1541" s="12"/>
      <c r="J1541" s="12"/>
      <c r="K1541" s="12"/>
      <c r="L1541" s="12"/>
      <c r="M1541" s="12"/>
      <c r="N1541" s="12"/>
      <c r="O1541" s="12"/>
      <c r="P1541" s="12"/>
      <c r="Q1541" s="12"/>
      <c r="R1541" s="12"/>
      <c r="S1541" s="12"/>
    </row>
    <row r="1542" spans="1:19" x14ac:dyDescent="0.25">
      <c r="A1542" s="33"/>
      <c r="B1542" s="33"/>
      <c r="C1542" s="11"/>
      <c r="D1542" s="12"/>
      <c r="E1542" s="12"/>
      <c r="F1542" s="12"/>
      <c r="G1542" s="12"/>
      <c r="H1542" s="12"/>
      <c r="I1542" s="12"/>
      <c r="J1542" s="12"/>
      <c r="K1542" s="12"/>
      <c r="L1542" s="12"/>
      <c r="M1542" s="12"/>
      <c r="N1542" s="12"/>
      <c r="O1542" s="12"/>
      <c r="P1542" s="12"/>
      <c r="Q1542" s="12"/>
      <c r="R1542" s="12"/>
      <c r="S1542" s="12"/>
    </row>
    <row r="1543" spans="1:19" x14ac:dyDescent="0.25">
      <c r="A1543" s="33"/>
      <c r="B1543" s="33"/>
      <c r="C1543" s="11"/>
      <c r="D1543" s="12"/>
      <c r="E1543" s="12"/>
      <c r="F1543" s="12"/>
      <c r="G1543" s="12"/>
      <c r="H1543" s="12"/>
      <c r="I1543" s="12"/>
      <c r="J1543" s="12"/>
      <c r="K1543" s="12"/>
      <c r="L1543" s="12"/>
      <c r="M1543" s="12"/>
      <c r="N1543" s="12"/>
      <c r="O1543" s="12"/>
      <c r="P1543" s="12"/>
      <c r="Q1543" s="12"/>
      <c r="R1543" s="12"/>
      <c r="S1543" s="12"/>
    </row>
    <row r="1544" spans="1:19" x14ac:dyDescent="0.25">
      <c r="A1544" s="33"/>
      <c r="B1544" s="33"/>
      <c r="C1544" s="11"/>
      <c r="D1544" s="12"/>
      <c r="E1544" s="12"/>
      <c r="F1544" s="12"/>
      <c r="G1544" s="12"/>
      <c r="H1544" s="12"/>
      <c r="I1544" s="12"/>
      <c r="J1544" s="12"/>
      <c r="K1544" s="12"/>
      <c r="L1544" s="12"/>
      <c r="M1544" s="12"/>
      <c r="N1544" s="12"/>
      <c r="O1544" s="12"/>
      <c r="P1544" s="12"/>
      <c r="Q1544" s="12"/>
      <c r="R1544" s="12"/>
      <c r="S1544" s="12"/>
    </row>
    <row r="1545" spans="1:19" x14ac:dyDescent="0.25">
      <c r="A1545" s="33"/>
      <c r="B1545" s="33"/>
      <c r="C1545" s="11"/>
      <c r="D1545" s="12"/>
      <c r="E1545" s="12"/>
      <c r="F1545" s="12"/>
      <c r="G1545" s="12"/>
      <c r="H1545" s="12"/>
      <c r="I1545" s="12"/>
      <c r="J1545" s="12"/>
      <c r="K1545" s="12"/>
      <c r="L1545" s="12"/>
      <c r="M1545" s="12"/>
      <c r="N1545" s="12"/>
      <c r="O1545" s="12"/>
      <c r="P1545" s="12"/>
      <c r="Q1545" s="12"/>
      <c r="R1545" s="12"/>
      <c r="S1545" s="12"/>
    </row>
    <row r="1546" spans="1:19" x14ac:dyDescent="0.25">
      <c r="A1546" s="33"/>
      <c r="B1546" s="33"/>
      <c r="C1546" s="11"/>
      <c r="D1546" s="12"/>
      <c r="E1546" s="12"/>
      <c r="F1546" s="12"/>
      <c r="G1546" s="12"/>
      <c r="H1546" s="12"/>
      <c r="I1546" s="12"/>
      <c r="J1546" s="12"/>
      <c r="K1546" s="12"/>
      <c r="L1546" s="12"/>
      <c r="M1546" s="12"/>
      <c r="N1546" s="12"/>
      <c r="O1546" s="12"/>
      <c r="P1546" s="12"/>
      <c r="Q1546" s="12"/>
      <c r="R1546" s="12"/>
      <c r="S1546" s="12"/>
    </row>
    <row r="1547" spans="1:19" x14ac:dyDescent="0.25">
      <c r="A1547" s="33"/>
      <c r="B1547" s="33"/>
      <c r="C1547" s="11"/>
      <c r="D1547" s="12"/>
      <c r="E1547" s="12"/>
      <c r="F1547" s="12"/>
      <c r="G1547" s="12"/>
      <c r="H1547" s="12"/>
      <c r="I1547" s="12"/>
      <c r="J1547" s="12"/>
      <c r="K1547" s="12"/>
      <c r="L1547" s="12"/>
      <c r="M1547" s="12"/>
      <c r="N1547" s="12"/>
      <c r="O1547" s="12"/>
      <c r="P1547" s="12"/>
      <c r="Q1547" s="12"/>
      <c r="R1547" s="12"/>
      <c r="S1547" s="12"/>
    </row>
    <row r="1548" spans="1:19" x14ac:dyDescent="0.25">
      <c r="A1548" s="33"/>
      <c r="B1548" s="33"/>
      <c r="C1548" s="11"/>
      <c r="D1548" s="12"/>
      <c r="E1548" s="12"/>
      <c r="F1548" s="12"/>
      <c r="G1548" s="12"/>
      <c r="H1548" s="12"/>
      <c r="I1548" s="12"/>
      <c r="J1548" s="12"/>
      <c r="K1548" s="12"/>
      <c r="L1548" s="12"/>
      <c r="M1548" s="12"/>
      <c r="N1548" s="12"/>
      <c r="O1548" s="12"/>
      <c r="P1548" s="12"/>
      <c r="Q1548" s="12"/>
      <c r="R1548" s="12"/>
      <c r="S1548" s="12"/>
    </row>
    <row r="1549" spans="1:19" x14ac:dyDescent="0.25">
      <c r="A1549" s="33"/>
      <c r="B1549" s="33"/>
      <c r="C1549" s="11"/>
      <c r="D1549" s="12"/>
      <c r="E1549" s="12"/>
      <c r="F1549" s="12"/>
      <c r="G1549" s="12"/>
      <c r="H1549" s="12"/>
      <c r="I1549" s="12"/>
      <c r="J1549" s="12"/>
      <c r="K1549" s="12"/>
      <c r="L1549" s="12"/>
      <c r="M1549" s="12"/>
      <c r="N1549" s="12"/>
      <c r="O1549" s="12"/>
      <c r="P1549" s="12"/>
      <c r="Q1549" s="12"/>
      <c r="R1549" s="12"/>
      <c r="S1549" s="12"/>
    </row>
    <row r="1550" spans="1:19" x14ac:dyDescent="0.25">
      <c r="A1550" s="33"/>
      <c r="B1550" s="33"/>
      <c r="C1550" s="11"/>
      <c r="D1550" s="12"/>
      <c r="E1550" s="12"/>
      <c r="F1550" s="12"/>
      <c r="G1550" s="12"/>
      <c r="H1550" s="12"/>
      <c r="I1550" s="12"/>
      <c r="J1550" s="12"/>
      <c r="K1550" s="12"/>
      <c r="L1550" s="12"/>
      <c r="M1550" s="12"/>
      <c r="N1550" s="12"/>
      <c r="O1550" s="12"/>
      <c r="P1550" s="12"/>
      <c r="Q1550" s="12"/>
      <c r="R1550" s="12"/>
      <c r="S1550" s="12"/>
    </row>
    <row r="1551" spans="1:19" x14ac:dyDescent="0.25">
      <c r="A1551" s="33"/>
      <c r="B1551" s="33"/>
      <c r="C1551" s="11"/>
      <c r="D1551" s="12"/>
      <c r="E1551" s="12"/>
      <c r="F1551" s="12"/>
      <c r="G1551" s="12"/>
      <c r="H1551" s="12"/>
      <c r="I1551" s="12"/>
      <c r="J1551" s="12"/>
      <c r="K1551" s="12"/>
      <c r="L1551" s="12"/>
      <c r="M1551" s="12"/>
      <c r="N1551" s="12"/>
      <c r="O1551" s="12"/>
      <c r="P1551" s="12"/>
      <c r="Q1551" s="12"/>
      <c r="R1551" s="12"/>
      <c r="S1551" s="12"/>
    </row>
    <row r="1552" spans="1:19" x14ac:dyDescent="0.25">
      <c r="A1552" s="33"/>
      <c r="B1552" s="33"/>
      <c r="C1552" s="11"/>
      <c r="D1552" s="12"/>
      <c r="E1552" s="12"/>
      <c r="F1552" s="12"/>
      <c r="G1552" s="12"/>
      <c r="H1552" s="12"/>
      <c r="I1552" s="12"/>
      <c r="J1552" s="12"/>
      <c r="K1552" s="12"/>
      <c r="L1552" s="12"/>
      <c r="M1552" s="12"/>
      <c r="N1552" s="12"/>
      <c r="O1552" s="12"/>
      <c r="P1552" s="12"/>
      <c r="Q1552" s="12"/>
      <c r="R1552" s="12"/>
      <c r="S1552" s="12"/>
    </row>
    <row r="1553" spans="1:19" x14ac:dyDescent="0.25">
      <c r="A1553" s="33"/>
      <c r="B1553" s="33"/>
      <c r="C1553" s="11"/>
      <c r="D1553" s="12"/>
      <c r="E1553" s="12"/>
      <c r="F1553" s="12"/>
      <c r="G1553" s="12"/>
      <c r="H1553" s="12"/>
      <c r="I1553" s="12"/>
      <c r="J1553" s="12"/>
      <c r="K1553" s="12"/>
      <c r="L1553" s="12"/>
      <c r="M1553" s="12"/>
      <c r="N1553" s="12"/>
      <c r="O1553" s="12"/>
      <c r="P1553" s="12"/>
      <c r="Q1553" s="12"/>
      <c r="R1553" s="12"/>
      <c r="S1553" s="12"/>
    </row>
    <row r="1554" spans="1:19" x14ac:dyDescent="0.25">
      <c r="A1554" s="33"/>
      <c r="B1554" s="33"/>
      <c r="C1554" s="11"/>
      <c r="D1554" s="12"/>
      <c r="E1554" s="12"/>
      <c r="F1554" s="12"/>
      <c r="G1554" s="12"/>
      <c r="H1554" s="12"/>
      <c r="I1554" s="12"/>
      <c r="J1554" s="12"/>
      <c r="K1554" s="12"/>
      <c r="L1554" s="12"/>
      <c r="M1554" s="12"/>
      <c r="N1554" s="12"/>
      <c r="O1554" s="12"/>
      <c r="P1554" s="12"/>
      <c r="Q1554" s="12"/>
      <c r="R1554" s="12"/>
      <c r="S1554" s="12"/>
    </row>
  </sheetData>
  <mergeCells count="12">
    <mergeCell ref="Q5:S5"/>
    <mergeCell ref="A1:S1"/>
    <mergeCell ref="A2:S2"/>
    <mergeCell ref="A5:A6"/>
    <mergeCell ref="B5:B6"/>
    <mergeCell ref="C5:C6"/>
    <mergeCell ref="D5:D6"/>
    <mergeCell ref="E5:E6"/>
    <mergeCell ref="F5:J5"/>
    <mergeCell ref="K5:M5"/>
    <mergeCell ref="N5:P5"/>
    <mergeCell ref="K4:S4"/>
  </mergeCells>
  <pageMargins left="0.78740157480314965" right="0.39370078740157483" top="0.6692913385826772" bottom="0.43307086614173229" header="0.23622047244094491" footer="0.19685039370078741"/>
  <pageSetup paperSize="9" scale="51" fitToHeight="5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Y1554"/>
  <sheetViews>
    <sheetView zoomScaleNormal="100" workbookViewId="0">
      <pane ySplit="7" topLeftCell="A50" activePane="bottomLeft" state="frozenSplit"/>
      <selection pane="bottomLeft" activeCell="H13" sqref="H13"/>
    </sheetView>
  </sheetViews>
  <sheetFormatPr defaultColWidth="9" defaultRowHeight="12.75" x14ac:dyDescent="0.25"/>
  <cols>
    <col min="1" max="1" width="8" style="11" customWidth="1"/>
    <col min="2" max="2" width="6.7109375" style="11" customWidth="1"/>
    <col min="3" max="3" width="38.28515625" style="13" customWidth="1"/>
    <col min="4" max="4" width="14.85546875" style="14" customWidth="1"/>
    <col min="5" max="5" width="11.42578125" style="14" customWidth="1"/>
    <col min="6" max="6" width="9.7109375" style="14" customWidth="1"/>
    <col min="7" max="7" width="11.42578125" style="14" customWidth="1"/>
    <col min="8" max="8" width="13.42578125" style="14" customWidth="1"/>
    <col min="9" max="9" width="13" style="14" customWidth="1"/>
    <col min="10" max="10" width="10.85546875" style="14" customWidth="1"/>
    <col min="11" max="13" width="10" style="14" customWidth="1"/>
    <col min="14" max="14" width="15.42578125" style="14" customWidth="1"/>
    <col min="15" max="15" width="13.42578125" style="14" customWidth="1"/>
    <col min="16" max="16" width="14.140625" style="14" customWidth="1"/>
    <col min="17" max="19" width="14" style="14" customWidth="1"/>
    <col min="20" max="16384" width="9" style="33"/>
  </cols>
  <sheetData>
    <row r="1" spans="1:19" s="1" customFormat="1" ht="21" customHeight="1" x14ac:dyDescent="0.25">
      <c r="A1" s="418" t="s">
        <v>267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  <c r="P1" s="418"/>
      <c r="Q1" s="418"/>
      <c r="R1" s="418"/>
      <c r="S1" s="418"/>
    </row>
    <row r="2" spans="1:19" s="1" customFormat="1" ht="21" customHeight="1" x14ac:dyDescent="0.25">
      <c r="A2" s="424" t="s">
        <v>195</v>
      </c>
      <c r="B2" s="424"/>
      <c r="C2" s="424"/>
      <c r="D2" s="424"/>
      <c r="E2" s="424"/>
      <c r="F2" s="424"/>
      <c r="G2" s="424"/>
      <c r="H2" s="424"/>
      <c r="I2" s="424"/>
      <c r="J2" s="424"/>
      <c r="K2" s="424"/>
      <c r="L2" s="424"/>
      <c r="M2" s="424"/>
      <c r="N2" s="424"/>
      <c r="O2" s="424"/>
      <c r="P2" s="424"/>
      <c r="Q2" s="424"/>
      <c r="R2" s="424"/>
      <c r="S2" s="424"/>
    </row>
    <row r="3" spans="1:19" s="1" customFormat="1" ht="15.75" x14ac:dyDescent="0.25">
      <c r="A3" s="299"/>
      <c r="B3" s="299"/>
      <c r="C3" s="299"/>
      <c r="D3" s="299"/>
      <c r="E3" s="299"/>
      <c r="F3" s="15"/>
      <c r="G3" s="15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99" t="s">
        <v>163</v>
      </c>
    </row>
    <row r="4" spans="1:19" s="48" customFormat="1" ht="33.75" customHeight="1" thickBot="1" x14ac:dyDescent="0.3">
      <c r="A4" s="15"/>
      <c r="B4" s="15"/>
      <c r="E4" s="1"/>
      <c r="F4" s="49"/>
      <c r="G4" s="47" t="s">
        <v>157</v>
      </c>
      <c r="H4" s="50">
        <v>1.0416000000000001</v>
      </c>
      <c r="I4" s="50">
        <v>1.0399</v>
      </c>
      <c r="J4" s="50">
        <v>1.042</v>
      </c>
      <c r="K4" s="431" t="s">
        <v>194</v>
      </c>
      <c r="L4" s="431"/>
      <c r="M4" s="431"/>
      <c r="N4" s="431"/>
      <c r="O4" s="431"/>
      <c r="P4" s="431"/>
      <c r="Q4" s="431"/>
      <c r="R4" s="431"/>
      <c r="S4" s="431"/>
    </row>
    <row r="5" spans="1:19" s="28" customFormat="1" ht="29.25" customHeight="1" thickBot="1" x14ac:dyDescent="0.3">
      <c r="A5" s="425" t="s">
        <v>2</v>
      </c>
      <c r="B5" s="427" t="s">
        <v>1</v>
      </c>
      <c r="C5" s="429" t="s">
        <v>3</v>
      </c>
      <c r="D5" s="429" t="s">
        <v>4</v>
      </c>
      <c r="E5" s="429" t="s">
        <v>26</v>
      </c>
      <c r="F5" s="421" t="s">
        <v>55</v>
      </c>
      <c r="G5" s="422"/>
      <c r="H5" s="422"/>
      <c r="I5" s="422"/>
      <c r="J5" s="423"/>
      <c r="K5" s="421" t="s">
        <v>24</v>
      </c>
      <c r="L5" s="422"/>
      <c r="M5" s="423"/>
      <c r="N5" s="421" t="s">
        <v>107</v>
      </c>
      <c r="O5" s="422"/>
      <c r="P5" s="422"/>
      <c r="Q5" s="421" t="s">
        <v>158</v>
      </c>
      <c r="R5" s="422"/>
      <c r="S5" s="423"/>
    </row>
    <row r="6" spans="1:19" s="28" customFormat="1" ht="40.5" customHeight="1" thickBot="1" x14ac:dyDescent="0.3">
      <c r="A6" s="426"/>
      <c r="B6" s="428"/>
      <c r="C6" s="430"/>
      <c r="D6" s="430"/>
      <c r="E6" s="430"/>
      <c r="F6" s="300" t="s">
        <v>4</v>
      </c>
      <c r="G6" s="29" t="s">
        <v>164</v>
      </c>
      <c r="H6" s="29" t="s">
        <v>174</v>
      </c>
      <c r="I6" s="29" t="s">
        <v>193</v>
      </c>
      <c r="J6" s="29" t="s">
        <v>268</v>
      </c>
      <c r="K6" s="297" t="s">
        <v>174</v>
      </c>
      <c r="L6" s="29" t="s">
        <v>193</v>
      </c>
      <c r="M6" s="179" t="s">
        <v>268</v>
      </c>
      <c r="N6" s="298" t="s">
        <v>174</v>
      </c>
      <c r="O6" s="29" t="s">
        <v>193</v>
      </c>
      <c r="P6" s="29" t="s">
        <v>268</v>
      </c>
      <c r="Q6" s="297" t="s">
        <v>174</v>
      </c>
      <c r="R6" s="29" t="s">
        <v>193</v>
      </c>
      <c r="S6" s="179" t="s">
        <v>268</v>
      </c>
    </row>
    <row r="7" spans="1:19" s="30" customFormat="1" ht="13.5" thickBot="1" x14ac:dyDescent="0.3">
      <c r="A7" s="191">
        <v>1</v>
      </c>
      <c r="B7" s="192">
        <v>2</v>
      </c>
      <c r="C7" s="182">
        <v>4</v>
      </c>
      <c r="D7" s="191">
        <v>5</v>
      </c>
      <c r="E7" s="192">
        <v>6</v>
      </c>
      <c r="F7" s="191">
        <v>7</v>
      </c>
      <c r="G7" s="193"/>
      <c r="H7" s="194">
        <v>9</v>
      </c>
      <c r="I7" s="194">
        <v>10</v>
      </c>
      <c r="J7" s="195">
        <v>11</v>
      </c>
      <c r="K7" s="196">
        <v>12</v>
      </c>
      <c r="L7" s="194">
        <v>13</v>
      </c>
      <c r="M7" s="183">
        <v>14</v>
      </c>
      <c r="N7" s="36">
        <v>15</v>
      </c>
      <c r="O7" s="34">
        <v>16</v>
      </c>
      <c r="P7" s="35">
        <v>17</v>
      </c>
      <c r="Q7" s="36">
        <v>18</v>
      </c>
      <c r="R7" s="34">
        <v>19</v>
      </c>
      <c r="S7" s="37">
        <v>20</v>
      </c>
    </row>
    <row r="8" spans="1:19" s="57" customFormat="1" ht="51" x14ac:dyDescent="0.25">
      <c r="A8" s="185"/>
      <c r="B8" s="187"/>
      <c r="C8" s="184" t="s">
        <v>269</v>
      </c>
      <c r="D8" s="185"/>
      <c r="E8" s="186"/>
      <c r="F8" s="185"/>
      <c r="G8" s="187"/>
      <c r="H8" s="188"/>
      <c r="I8" s="188"/>
      <c r="J8" s="189"/>
      <c r="K8" s="190"/>
      <c r="L8" s="188"/>
      <c r="M8" s="189"/>
      <c r="N8" s="210">
        <f t="shared" ref="N8:S8" si="0">N9+N11</f>
        <v>3257282.25</v>
      </c>
      <c r="O8" s="211">
        <f t="shared" si="0"/>
        <v>3385081.26</v>
      </c>
      <c r="P8" s="212">
        <f t="shared" si="0"/>
        <v>3518746.25</v>
      </c>
      <c r="Q8" s="210">
        <f t="shared" si="0"/>
        <v>3257.3</v>
      </c>
      <c r="R8" s="211">
        <f t="shared" si="0"/>
        <v>3385.1</v>
      </c>
      <c r="S8" s="212">
        <f t="shared" si="0"/>
        <v>3518.8</v>
      </c>
    </row>
    <row r="9" spans="1:19" s="67" customFormat="1" x14ac:dyDescent="0.2">
      <c r="A9" s="202">
        <v>242</v>
      </c>
      <c r="B9" s="198">
        <v>226</v>
      </c>
      <c r="C9" s="81" t="s">
        <v>13</v>
      </c>
      <c r="D9" s="59"/>
      <c r="E9" s="60"/>
      <c r="F9" s="61"/>
      <c r="G9" s="62"/>
      <c r="H9" s="72"/>
      <c r="I9" s="72"/>
      <c r="J9" s="82"/>
      <c r="K9" s="83"/>
      <c r="L9" s="84"/>
      <c r="M9" s="85"/>
      <c r="N9" s="64">
        <f t="shared" ref="N9:S9" si="1">N10</f>
        <v>327895.67999999999</v>
      </c>
      <c r="O9" s="65">
        <f t="shared" si="1"/>
        <v>340978.74</v>
      </c>
      <c r="P9" s="66">
        <f t="shared" si="1"/>
        <v>355299.84000000003</v>
      </c>
      <c r="Q9" s="51">
        <f t="shared" si="1"/>
        <v>327.9</v>
      </c>
      <c r="R9" s="52">
        <f t="shared" si="1"/>
        <v>341</v>
      </c>
      <c r="S9" s="53">
        <f t="shared" si="1"/>
        <v>355.3</v>
      </c>
    </row>
    <row r="10" spans="1:19" s="67" customFormat="1" ht="38.25" x14ac:dyDescent="0.2">
      <c r="A10" s="203"/>
      <c r="B10" s="197"/>
      <c r="C10" s="68" t="s">
        <v>133</v>
      </c>
      <c r="D10" s="69" t="s">
        <v>102</v>
      </c>
      <c r="E10" s="70">
        <v>6</v>
      </c>
      <c r="F10" s="71" t="s">
        <v>53</v>
      </c>
      <c r="G10" s="72">
        <v>52466.67</v>
      </c>
      <c r="H10" s="72">
        <f>G10*$H$4</f>
        <v>54649.279999999999</v>
      </c>
      <c r="I10" s="72">
        <f>H10*$I$4</f>
        <v>56829.79</v>
      </c>
      <c r="J10" s="72">
        <f>I10*$J$4</f>
        <v>59216.639999999999</v>
      </c>
      <c r="K10" s="73"/>
      <c r="L10" s="74"/>
      <c r="M10" s="75"/>
      <c r="N10" s="76">
        <f>E10*H10</f>
        <v>327895.67999999999</v>
      </c>
      <c r="O10" s="72">
        <f>E10*I10</f>
        <v>340978.74</v>
      </c>
      <c r="P10" s="159">
        <f>E10*J10</f>
        <v>355299.84000000003</v>
      </c>
      <c r="Q10" s="150">
        <f>N10/1000</f>
        <v>327.9</v>
      </c>
      <c r="R10" s="151">
        <f>O10/1000</f>
        <v>341</v>
      </c>
      <c r="S10" s="129">
        <f t="shared" ref="S10" si="2">P10/1000</f>
        <v>355.3</v>
      </c>
    </row>
    <row r="11" spans="1:19" s="67" customFormat="1" ht="25.5" x14ac:dyDescent="0.2">
      <c r="A11" s="202">
        <v>242</v>
      </c>
      <c r="B11" s="197">
        <v>346</v>
      </c>
      <c r="C11" s="58" t="s">
        <v>134</v>
      </c>
      <c r="D11" s="59"/>
      <c r="E11" s="60"/>
      <c r="F11" s="61"/>
      <c r="G11" s="62"/>
      <c r="H11" s="84"/>
      <c r="I11" s="84"/>
      <c r="J11" s="85"/>
      <c r="K11" s="83"/>
      <c r="L11" s="84"/>
      <c r="M11" s="85"/>
      <c r="N11" s="51">
        <f t="shared" ref="N11:S11" si="3">N12+N14+N16</f>
        <v>2929386.57</v>
      </c>
      <c r="O11" s="52">
        <f t="shared" si="3"/>
        <v>3044102.52</v>
      </c>
      <c r="P11" s="125">
        <f t="shared" si="3"/>
        <v>3163446.41</v>
      </c>
      <c r="Q11" s="86">
        <f t="shared" si="3"/>
        <v>2929.4</v>
      </c>
      <c r="R11" s="55">
        <f t="shared" si="3"/>
        <v>3044.1</v>
      </c>
      <c r="S11" s="60">
        <f t="shared" si="3"/>
        <v>3163.5</v>
      </c>
    </row>
    <row r="12" spans="1:19" s="67" customFormat="1" ht="89.25" x14ac:dyDescent="0.2">
      <c r="A12" s="202"/>
      <c r="B12" s="197"/>
      <c r="C12" s="87" t="s">
        <v>105</v>
      </c>
      <c r="D12" s="69" t="s">
        <v>121</v>
      </c>
      <c r="E12" s="70"/>
      <c r="F12" s="71"/>
      <c r="G12" s="88"/>
      <c r="H12" s="72"/>
      <c r="I12" s="72"/>
      <c r="J12" s="82"/>
      <c r="K12" s="89">
        <v>1</v>
      </c>
      <c r="L12" s="79">
        <v>1</v>
      </c>
      <c r="M12" s="90">
        <v>1</v>
      </c>
      <c r="N12" s="76">
        <f>H13*K12%</f>
        <v>199146.57</v>
      </c>
      <c r="O12" s="72">
        <f>N12*I4</f>
        <v>207092.52</v>
      </c>
      <c r="P12" s="159">
        <f>O12*J4</f>
        <v>215790.41</v>
      </c>
      <c r="Q12" s="78">
        <f>N12/1000</f>
        <v>199.1</v>
      </c>
      <c r="R12" s="79">
        <f>O12/1000</f>
        <v>207.1</v>
      </c>
      <c r="S12" s="80">
        <f t="shared" ref="S12" si="4">P12/1000</f>
        <v>215.8</v>
      </c>
    </row>
    <row r="13" spans="1:19" s="67" customFormat="1" ht="38.25" x14ac:dyDescent="0.2">
      <c r="A13" s="202"/>
      <c r="B13" s="197"/>
      <c r="C13" s="91" t="s">
        <v>106</v>
      </c>
      <c r="D13" s="92"/>
      <c r="E13" s="93"/>
      <c r="F13" s="94" t="s">
        <v>53</v>
      </c>
      <c r="G13" s="95"/>
      <c r="H13" s="256">
        <v>19914657.010000002</v>
      </c>
      <c r="I13" s="96"/>
      <c r="J13" s="97"/>
      <c r="K13" s="98"/>
      <c r="L13" s="99"/>
      <c r="M13" s="100"/>
      <c r="N13" s="101"/>
      <c r="O13" s="96"/>
      <c r="P13" s="107"/>
      <c r="Q13" s="102"/>
      <c r="R13" s="99"/>
      <c r="S13" s="103"/>
    </row>
    <row r="14" spans="1:19" s="67" customFormat="1" ht="66.75" customHeight="1" x14ac:dyDescent="0.2">
      <c r="A14" s="202"/>
      <c r="B14" s="197"/>
      <c r="C14" s="68" t="s">
        <v>120</v>
      </c>
      <c r="D14" s="69" t="s">
        <v>27</v>
      </c>
      <c r="E14" s="104"/>
      <c r="F14" s="71"/>
      <c r="G14" s="88"/>
      <c r="H14" s="72"/>
      <c r="I14" s="72"/>
      <c r="J14" s="82"/>
      <c r="K14" s="78">
        <v>150</v>
      </c>
      <c r="L14" s="79">
        <v>150</v>
      </c>
      <c r="M14" s="88">
        <v>150</v>
      </c>
      <c r="N14" s="76">
        <f>N15*K14%</f>
        <v>2730240</v>
      </c>
      <c r="O14" s="72">
        <f>O15*L14%</f>
        <v>2837010</v>
      </c>
      <c r="P14" s="159">
        <f>P15*M14%</f>
        <v>2947656</v>
      </c>
      <c r="Q14" s="78">
        <f>N14/1000+0.1</f>
        <v>2730.3</v>
      </c>
      <c r="R14" s="79">
        <f>O14/1000</f>
        <v>2837</v>
      </c>
      <c r="S14" s="80">
        <f t="shared" ref="S14" si="5">P14/1000</f>
        <v>2947.7</v>
      </c>
    </row>
    <row r="15" spans="1:19" s="67" customFormat="1" ht="25.5" x14ac:dyDescent="0.2">
      <c r="A15" s="202"/>
      <c r="B15" s="197"/>
      <c r="C15" s="105" t="s">
        <v>28</v>
      </c>
      <c r="D15" s="92" t="s">
        <v>56</v>
      </c>
      <c r="E15" s="213">
        <f>198/5</f>
        <v>40</v>
      </c>
      <c r="F15" s="94" t="s">
        <v>53</v>
      </c>
      <c r="G15" s="95"/>
      <c r="H15" s="96"/>
      <c r="I15" s="96"/>
      <c r="J15" s="97"/>
      <c r="K15" s="101">
        <v>45504</v>
      </c>
      <c r="L15" s="96">
        <v>47283.5</v>
      </c>
      <c r="M15" s="107">
        <v>49127.6</v>
      </c>
      <c r="N15" s="101">
        <f>E15*K15</f>
        <v>1820160</v>
      </c>
      <c r="O15" s="96">
        <f>E15*L15</f>
        <v>1891340</v>
      </c>
      <c r="P15" s="107">
        <f>E15*M15</f>
        <v>1965104</v>
      </c>
      <c r="Q15" s="102"/>
      <c r="R15" s="99"/>
      <c r="S15" s="103"/>
    </row>
    <row r="16" spans="1:19" s="67" customFormat="1" ht="25.5" x14ac:dyDescent="0.2">
      <c r="A16" s="202"/>
      <c r="B16" s="197"/>
      <c r="C16" s="68" t="s">
        <v>104</v>
      </c>
      <c r="D16" s="69" t="s">
        <v>51</v>
      </c>
      <c r="E16" s="70"/>
      <c r="F16" s="71" t="s">
        <v>53</v>
      </c>
      <c r="G16" s="72"/>
      <c r="H16" s="72"/>
      <c r="I16" s="72"/>
      <c r="J16" s="72"/>
      <c r="K16" s="108"/>
      <c r="L16" s="72"/>
      <c r="M16" s="82"/>
      <c r="N16" s="76"/>
      <c r="O16" s="72"/>
      <c r="P16" s="159"/>
      <c r="Q16" s="78"/>
      <c r="R16" s="79"/>
      <c r="S16" s="80"/>
    </row>
    <row r="17" spans="1:25" s="113" customFormat="1" ht="51" x14ac:dyDescent="0.2">
      <c r="A17" s="204"/>
      <c r="B17" s="199"/>
      <c r="C17" s="109" t="s">
        <v>145</v>
      </c>
      <c r="D17" s="59"/>
      <c r="E17" s="60"/>
      <c r="F17" s="61"/>
      <c r="G17" s="62"/>
      <c r="H17" s="52"/>
      <c r="I17" s="52"/>
      <c r="J17" s="63"/>
      <c r="K17" s="110"/>
      <c r="L17" s="52"/>
      <c r="M17" s="63"/>
      <c r="N17" s="247"/>
      <c r="O17" s="248"/>
      <c r="P17" s="249"/>
      <c r="Q17" s="111"/>
      <c r="R17" s="178"/>
      <c r="S17" s="112"/>
    </row>
    <row r="18" spans="1:25" s="67" customFormat="1" x14ac:dyDescent="0.2">
      <c r="A18" s="205"/>
      <c r="B18" s="200"/>
      <c r="C18" s="59" t="s">
        <v>101</v>
      </c>
      <c r="D18" s="59"/>
      <c r="E18" s="60"/>
      <c r="F18" s="61"/>
      <c r="G18" s="62"/>
      <c r="H18" s="52"/>
      <c r="I18" s="52"/>
      <c r="J18" s="63"/>
      <c r="K18" s="110"/>
      <c r="L18" s="52"/>
      <c r="M18" s="63"/>
      <c r="N18" s="110">
        <f t="shared" ref="N18:S18" si="6">N19+N22+N23+N33+N34+N57+N70+N74+N85+N93+N81+N89</f>
        <v>477176188.06999999</v>
      </c>
      <c r="O18" s="52">
        <f t="shared" si="6"/>
        <v>494395497.13999999</v>
      </c>
      <c r="P18" s="63">
        <f t="shared" si="6"/>
        <v>514967415.81999999</v>
      </c>
      <c r="Q18" s="110">
        <f t="shared" si="6"/>
        <v>477176</v>
      </c>
      <c r="R18" s="52">
        <f t="shared" si="6"/>
        <v>494395.1</v>
      </c>
      <c r="S18" s="251">
        <f t="shared" si="6"/>
        <v>514967.3</v>
      </c>
      <c r="T18" s="114"/>
      <c r="U18" s="114"/>
      <c r="V18" s="114"/>
      <c r="W18" s="115"/>
      <c r="X18" s="115"/>
      <c r="Y18" s="115"/>
    </row>
    <row r="19" spans="1:25" s="67" customFormat="1" x14ac:dyDescent="0.2">
      <c r="A19" s="202">
        <v>244</v>
      </c>
      <c r="B19" s="197">
        <v>221</v>
      </c>
      <c r="C19" s="58" t="s">
        <v>6</v>
      </c>
      <c r="D19" s="69"/>
      <c r="E19" s="70"/>
      <c r="F19" s="71"/>
      <c r="G19" s="88"/>
      <c r="H19" s="72"/>
      <c r="I19" s="72"/>
      <c r="J19" s="82"/>
      <c r="K19" s="108"/>
      <c r="L19" s="72"/>
      <c r="M19" s="82"/>
      <c r="N19" s="64">
        <f>N20+N21</f>
        <v>415263.12</v>
      </c>
      <c r="O19" s="65">
        <f t="shared" ref="O19:S19" si="7">O20+O21</f>
        <v>431832.61</v>
      </c>
      <c r="P19" s="66">
        <f t="shared" si="7"/>
        <v>449969.05</v>
      </c>
      <c r="Q19" s="54">
        <f>Q20+Q21</f>
        <v>415.2</v>
      </c>
      <c r="R19" s="250">
        <f t="shared" si="7"/>
        <v>431.8</v>
      </c>
      <c r="S19" s="56">
        <f t="shared" si="7"/>
        <v>449.9</v>
      </c>
    </row>
    <row r="20" spans="1:25" s="67" customFormat="1" x14ac:dyDescent="0.2">
      <c r="A20" s="202"/>
      <c r="B20" s="197"/>
      <c r="C20" s="68" t="s">
        <v>7</v>
      </c>
      <c r="D20" s="69" t="s">
        <v>70</v>
      </c>
      <c r="E20" s="70">
        <v>1</v>
      </c>
      <c r="F20" s="116" t="s">
        <v>53</v>
      </c>
      <c r="G20" s="117">
        <v>380300</v>
      </c>
      <c r="H20" s="72">
        <f>G20*$H$4</f>
        <v>396120.48</v>
      </c>
      <c r="I20" s="72">
        <f>H20*$I$4</f>
        <v>411925.69</v>
      </c>
      <c r="J20" s="72">
        <f>I20*$J$4</f>
        <v>429226.57</v>
      </c>
      <c r="K20" s="108"/>
      <c r="L20" s="72"/>
      <c r="M20" s="82"/>
      <c r="N20" s="76">
        <f>E20*H20</f>
        <v>396120.48</v>
      </c>
      <c r="O20" s="72">
        <f>E20*I20</f>
        <v>411925.69</v>
      </c>
      <c r="P20" s="159">
        <f>E20*J20</f>
        <v>429226.57</v>
      </c>
      <c r="Q20" s="78">
        <f t="shared" ref="Q20:S21" si="8">N20/1000</f>
        <v>396.1</v>
      </c>
      <c r="R20" s="79">
        <f t="shared" si="8"/>
        <v>411.9</v>
      </c>
      <c r="S20" s="80">
        <f t="shared" si="8"/>
        <v>429.2</v>
      </c>
    </row>
    <row r="21" spans="1:25" s="67" customFormat="1" ht="25.5" x14ac:dyDescent="0.2">
      <c r="A21" s="202"/>
      <c r="B21" s="197"/>
      <c r="C21" s="68" t="s">
        <v>8</v>
      </c>
      <c r="D21" s="118" t="s">
        <v>40</v>
      </c>
      <c r="E21" s="70">
        <v>11</v>
      </c>
      <c r="F21" s="71" t="s">
        <v>52</v>
      </c>
      <c r="G21" s="72"/>
      <c r="H21" s="72">
        <f>120.85*1.2</f>
        <v>145.02000000000001</v>
      </c>
      <c r="I21" s="72">
        <f>H21*$I$4</f>
        <v>150.81</v>
      </c>
      <c r="J21" s="72">
        <f>I21*$J$4</f>
        <v>157.13999999999999</v>
      </c>
      <c r="K21" s="108"/>
      <c r="L21" s="72"/>
      <c r="M21" s="82"/>
      <c r="N21" s="76">
        <f>E21*H21*12</f>
        <v>19142.64</v>
      </c>
      <c r="O21" s="72">
        <f>E21*I21*12</f>
        <v>19906.919999999998</v>
      </c>
      <c r="P21" s="159">
        <f>E21*J21*12</f>
        <v>20742.48</v>
      </c>
      <c r="Q21" s="78">
        <f t="shared" si="8"/>
        <v>19.100000000000001</v>
      </c>
      <c r="R21" s="79">
        <f t="shared" si="8"/>
        <v>19.899999999999999</v>
      </c>
      <c r="S21" s="80">
        <f t="shared" si="8"/>
        <v>20.7</v>
      </c>
    </row>
    <row r="22" spans="1:25" s="67" customFormat="1" x14ac:dyDescent="0.2">
      <c r="A22" s="202">
        <v>244</v>
      </c>
      <c r="B22" s="197">
        <v>222</v>
      </c>
      <c r="C22" s="58" t="s">
        <v>9</v>
      </c>
      <c r="D22" s="118" t="s">
        <v>42</v>
      </c>
      <c r="E22" s="70">
        <v>6000</v>
      </c>
      <c r="F22" s="71" t="s">
        <v>53</v>
      </c>
      <c r="G22" s="159">
        <v>67.599999999999994</v>
      </c>
      <c r="H22" s="72">
        <f>G22*$H$4</f>
        <v>70.41</v>
      </c>
      <c r="I22" s="72">
        <f>H22*$I$4</f>
        <v>73.22</v>
      </c>
      <c r="J22" s="72">
        <f>I22*$J$4</f>
        <v>76.3</v>
      </c>
      <c r="K22" s="108"/>
      <c r="L22" s="72"/>
      <c r="M22" s="82"/>
      <c r="N22" s="51">
        <f>E22*H22</f>
        <v>422460</v>
      </c>
      <c r="O22" s="52">
        <f>E22*I22</f>
        <v>439320</v>
      </c>
      <c r="P22" s="125">
        <f>E22*J22</f>
        <v>457800</v>
      </c>
      <c r="Q22" s="86">
        <f>N22/1000</f>
        <v>422.5</v>
      </c>
      <c r="R22" s="55">
        <f>O22/1000</f>
        <v>439.3</v>
      </c>
      <c r="S22" s="60">
        <f>P22/1000</f>
        <v>457.8</v>
      </c>
    </row>
    <row r="23" spans="1:25" s="67" customFormat="1" x14ac:dyDescent="0.2">
      <c r="A23" s="202" t="s">
        <v>170</v>
      </c>
      <c r="B23" s="197">
        <v>223</v>
      </c>
      <c r="C23" s="58" t="s">
        <v>10</v>
      </c>
      <c r="D23" s="59"/>
      <c r="E23" s="60"/>
      <c r="F23" s="61"/>
      <c r="G23" s="125"/>
      <c r="H23" s="52"/>
      <c r="I23" s="52"/>
      <c r="J23" s="63"/>
      <c r="K23" s="110"/>
      <c r="L23" s="52"/>
      <c r="M23" s="63"/>
      <c r="N23" s="51">
        <f t="shared" ref="N23:S23" si="9">SUM(N26:N27)+N30+N32</f>
        <v>3892870.56</v>
      </c>
      <c r="O23" s="51">
        <f t="shared" si="9"/>
        <v>4115476.46</v>
      </c>
      <c r="P23" s="51">
        <f t="shared" si="9"/>
        <v>4347398.54</v>
      </c>
      <c r="Q23" s="86">
        <f t="shared" si="9"/>
        <v>3892.9</v>
      </c>
      <c r="R23" s="55">
        <f t="shared" si="9"/>
        <v>4115.3999999999996</v>
      </c>
      <c r="S23" s="60">
        <f t="shared" si="9"/>
        <v>4347.3999999999996</v>
      </c>
    </row>
    <row r="24" spans="1:25" s="67" customFormat="1" ht="25.5" x14ac:dyDescent="0.2">
      <c r="A24" s="202"/>
      <c r="B24" s="197"/>
      <c r="C24" s="68" t="s">
        <v>46</v>
      </c>
      <c r="D24" s="69" t="s">
        <v>47</v>
      </c>
      <c r="E24" s="77">
        <v>1300</v>
      </c>
      <c r="F24" s="71" t="s">
        <v>108</v>
      </c>
      <c r="G24" s="159">
        <v>2767.21</v>
      </c>
      <c r="H24" s="72">
        <f>G24*$H$4</f>
        <v>2882.33</v>
      </c>
      <c r="I24" s="72">
        <f>H24*$I$4</f>
        <v>2997.33</v>
      </c>
      <c r="J24" s="72">
        <f>I24*$J$4</f>
        <v>3123.22</v>
      </c>
      <c r="K24" s="76"/>
      <c r="L24" s="72"/>
      <c r="M24" s="82"/>
      <c r="N24" s="76">
        <f>E24*H24</f>
        <v>3747029</v>
      </c>
      <c r="O24" s="72">
        <f>E24*I24</f>
        <v>3896529</v>
      </c>
      <c r="P24" s="159">
        <f>E24*J24</f>
        <v>4060186</v>
      </c>
      <c r="Q24" s="78">
        <f t="shared" ref="Q24:S33" si="10">N24/1000</f>
        <v>3747</v>
      </c>
      <c r="R24" s="79">
        <f t="shared" si="10"/>
        <v>3896.5</v>
      </c>
      <c r="S24" s="80">
        <f t="shared" si="10"/>
        <v>4060.2</v>
      </c>
    </row>
    <row r="25" spans="1:25" s="67" customFormat="1" ht="25.5" x14ac:dyDescent="0.2">
      <c r="A25" s="202"/>
      <c r="B25" s="197"/>
      <c r="C25" s="68" t="s">
        <v>46</v>
      </c>
      <c r="D25" s="69" t="s">
        <v>142</v>
      </c>
      <c r="E25" s="77">
        <v>688.86</v>
      </c>
      <c r="F25" s="71" t="s">
        <v>108</v>
      </c>
      <c r="G25" s="159">
        <v>54.91</v>
      </c>
      <c r="H25" s="72">
        <f>G25*$H$4</f>
        <v>57.19</v>
      </c>
      <c r="I25" s="72">
        <f>H25*$I$4</f>
        <v>59.47</v>
      </c>
      <c r="J25" s="72">
        <f>I25*$J$4</f>
        <v>61.97</v>
      </c>
      <c r="K25" s="76"/>
      <c r="L25" s="72"/>
      <c r="M25" s="82"/>
      <c r="N25" s="76">
        <f t="shared" ref="N25" si="11">E25*H25</f>
        <v>39395.9</v>
      </c>
      <c r="O25" s="72">
        <f t="shared" ref="O25" si="12">E25*I25</f>
        <v>40966.5</v>
      </c>
      <c r="P25" s="159">
        <f>E25*J25</f>
        <v>42688.65</v>
      </c>
      <c r="Q25" s="78">
        <f t="shared" si="10"/>
        <v>39.4</v>
      </c>
      <c r="R25" s="79">
        <f t="shared" si="10"/>
        <v>41</v>
      </c>
      <c r="S25" s="80">
        <f t="shared" si="10"/>
        <v>42.7</v>
      </c>
    </row>
    <row r="26" spans="1:25" s="67" customFormat="1" ht="25.5" x14ac:dyDescent="0.2">
      <c r="A26" s="202"/>
      <c r="B26" s="197"/>
      <c r="C26" s="68" t="s">
        <v>45</v>
      </c>
      <c r="D26" s="69" t="s">
        <v>124</v>
      </c>
      <c r="E26" s="77">
        <v>244337.09</v>
      </c>
      <c r="F26" s="71" t="s">
        <v>123</v>
      </c>
      <c r="G26" s="176">
        <v>8.8123400000000007</v>
      </c>
      <c r="H26" s="72">
        <f>G26*$H$4</f>
        <v>9.18</v>
      </c>
      <c r="I26" s="72">
        <f>H26*$I$4</f>
        <v>9.5500000000000007</v>
      </c>
      <c r="J26" s="72">
        <f>I26*$J$4</f>
        <v>9.9499999999999993</v>
      </c>
      <c r="K26" s="108"/>
      <c r="L26" s="72"/>
      <c r="M26" s="82"/>
      <c r="N26" s="76">
        <f>E26*H26</f>
        <v>2243014.4900000002</v>
      </c>
      <c r="O26" s="72">
        <f>E26*I26</f>
        <v>2333419.21</v>
      </c>
      <c r="P26" s="159">
        <f t="shared" ref="P26" si="13">E26*J26</f>
        <v>2431154.0499999998</v>
      </c>
      <c r="Q26" s="78">
        <f t="shared" si="10"/>
        <v>2243</v>
      </c>
      <c r="R26" s="79">
        <f t="shared" si="10"/>
        <v>2333.4</v>
      </c>
      <c r="S26" s="80">
        <f t="shared" si="10"/>
        <v>2431.1999999999998</v>
      </c>
    </row>
    <row r="27" spans="1:25" s="67" customFormat="1" ht="25.5" x14ac:dyDescent="0.2">
      <c r="A27" s="202"/>
      <c r="B27" s="197"/>
      <c r="C27" s="68" t="s">
        <v>48</v>
      </c>
      <c r="D27" s="69" t="s">
        <v>125</v>
      </c>
      <c r="E27" s="70">
        <f>E28+E29</f>
        <v>6733.5</v>
      </c>
      <c r="F27" s="71" t="s">
        <v>126</v>
      </c>
      <c r="G27" s="88">
        <f>G28+G29</f>
        <v>111.2</v>
      </c>
      <c r="H27" s="72">
        <f t="shared" ref="H27:H30" si="14">G27*$H$4</f>
        <v>115.83</v>
      </c>
      <c r="I27" s="72">
        <f t="shared" ref="I27:I31" si="15">H27*$I$4</f>
        <v>120.45</v>
      </c>
      <c r="J27" s="72">
        <f t="shared" ref="J27:J31" si="16">I27*$J$4</f>
        <v>125.51</v>
      </c>
      <c r="K27" s="108"/>
      <c r="L27" s="72"/>
      <c r="M27" s="82"/>
      <c r="N27" s="119">
        <f>N28+N29</f>
        <v>354894.9</v>
      </c>
      <c r="O27" s="117">
        <f>O28+O29</f>
        <v>369047.8</v>
      </c>
      <c r="P27" s="120">
        <f>P28+P29</f>
        <v>384548.6</v>
      </c>
      <c r="Q27" s="78">
        <f t="shared" si="10"/>
        <v>354.9</v>
      </c>
      <c r="R27" s="79">
        <f t="shared" si="10"/>
        <v>369</v>
      </c>
      <c r="S27" s="80">
        <f t="shared" si="10"/>
        <v>384.5</v>
      </c>
    </row>
    <row r="28" spans="1:25" s="122" customFormat="1" x14ac:dyDescent="0.2">
      <c r="A28" s="206"/>
      <c r="B28" s="201"/>
      <c r="C28" s="286" t="s">
        <v>154</v>
      </c>
      <c r="D28" s="92" t="s">
        <v>125</v>
      </c>
      <c r="E28" s="103">
        <v>3063.4</v>
      </c>
      <c r="F28" s="94" t="s">
        <v>126</v>
      </c>
      <c r="G28" s="177">
        <v>51.22</v>
      </c>
      <c r="H28" s="96">
        <f t="shared" si="14"/>
        <v>53.35</v>
      </c>
      <c r="I28" s="96">
        <f t="shared" si="15"/>
        <v>55.48</v>
      </c>
      <c r="J28" s="96">
        <f t="shared" si="16"/>
        <v>57.81</v>
      </c>
      <c r="K28" s="121"/>
      <c r="L28" s="96"/>
      <c r="M28" s="97"/>
      <c r="N28" s="102">
        <f t="shared" ref="N28:P29" si="17">$E$28*H28</f>
        <v>163432.4</v>
      </c>
      <c r="O28" s="99">
        <f t="shared" si="17"/>
        <v>169957.4</v>
      </c>
      <c r="P28" s="95">
        <f t="shared" si="17"/>
        <v>177095.2</v>
      </c>
      <c r="Q28" s="102">
        <f t="shared" si="10"/>
        <v>163.4</v>
      </c>
      <c r="R28" s="99">
        <f t="shared" si="10"/>
        <v>170</v>
      </c>
      <c r="S28" s="142">
        <f t="shared" si="10"/>
        <v>177.1</v>
      </c>
    </row>
    <row r="29" spans="1:25" s="122" customFormat="1" x14ac:dyDescent="0.2">
      <c r="A29" s="206"/>
      <c r="B29" s="201"/>
      <c r="C29" s="286" t="s">
        <v>155</v>
      </c>
      <c r="D29" s="92" t="s">
        <v>125</v>
      </c>
      <c r="E29" s="103">
        <v>3670.1</v>
      </c>
      <c r="F29" s="94" t="s">
        <v>126</v>
      </c>
      <c r="G29" s="95">
        <v>60</v>
      </c>
      <c r="H29" s="96">
        <f t="shared" si="14"/>
        <v>62.5</v>
      </c>
      <c r="I29" s="96">
        <f t="shared" si="15"/>
        <v>64.989999999999995</v>
      </c>
      <c r="J29" s="96">
        <f t="shared" si="16"/>
        <v>67.72</v>
      </c>
      <c r="K29" s="121"/>
      <c r="L29" s="96"/>
      <c r="M29" s="97"/>
      <c r="N29" s="102">
        <f t="shared" si="17"/>
        <v>191462.5</v>
      </c>
      <c r="O29" s="99">
        <f t="shared" si="17"/>
        <v>199090.4</v>
      </c>
      <c r="P29" s="95">
        <f t="shared" si="17"/>
        <v>207453.4</v>
      </c>
      <c r="Q29" s="102">
        <f t="shared" si="10"/>
        <v>191.5</v>
      </c>
      <c r="R29" s="99">
        <f t="shared" si="10"/>
        <v>199.1</v>
      </c>
      <c r="S29" s="142">
        <f t="shared" si="10"/>
        <v>207.5</v>
      </c>
    </row>
    <row r="30" spans="1:25" s="67" customFormat="1" ht="38.25" x14ac:dyDescent="0.2">
      <c r="A30" s="202"/>
      <c r="B30" s="197"/>
      <c r="C30" s="68" t="s">
        <v>159</v>
      </c>
      <c r="D30" s="69" t="s">
        <v>125</v>
      </c>
      <c r="E30" s="70">
        <v>709.8</v>
      </c>
      <c r="F30" s="71" t="s">
        <v>126</v>
      </c>
      <c r="G30" s="159">
        <v>30</v>
      </c>
      <c r="H30" s="72">
        <f t="shared" si="14"/>
        <v>31.25</v>
      </c>
      <c r="I30" s="72">
        <f t="shared" si="15"/>
        <v>32.5</v>
      </c>
      <c r="J30" s="72">
        <f t="shared" si="16"/>
        <v>33.869999999999997</v>
      </c>
      <c r="K30" s="108"/>
      <c r="L30" s="72"/>
      <c r="M30" s="82"/>
      <c r="N30" s="76">
        <f t="shared" ref="N30:N33" si="18">E30*H30</f>
        <v>22181.25</v>
      </c>
      <c r="O30" s="72">
        <f t="shared" ref="O30:O33" si="19">E30*I30</f>
        <v>23068.5</v>
      </c>
      <c r="P30" s="159">
        <f t="shared" ref="P30:P33" si="20">E30*J30</f>
        <v>24040.93</v>
      </c>
      <c r="Q30" s="78">
        <f t="shared" si="10"/>
        <v>22.2</v>
      </c>
      <c r="R30" s="79">
        <f t="shared" si="10"/>
        <v>23.1</v>
      </c>
      <c r="S30" s="80">
        <f t="shared" si="10"/>
        <v>24</v>
      </c>
    </row>
    <row r="31" spans="1:25" s="67" customFormat="1" x14ac:dyDescent="0.2">
      <c r="A31" s="202"/>
      <c r="B31" s="197"/>
      <c r="C31" s="68" t="s">
        <v>270</v>
      </c>
      <c r="D31" s="69" t="s">
        <v>125</v>
      </c>
      <c r="E31" s="124">
        <v>296036.09999999998</v>
      </c>
      <c r="F31" s="71" t="s">
        <v>126</v>
      </c>
      <c r="G31" s="120">
        <v>81.22</v>
      </c>
      <c r="H31" s="72">
        <f>G31*$H$4</f>
        <v>84.6</v>
      </c>
      <c r="I31" s="72">
        <f t="shared" si="15"/>
        <v>87.98</v>
      </c>
      <c r="J31" s="72">
        <f t="shared" si="16"/>
        <v>91.68</v>
      </c>
      <c r="K31" s="108"/>
      <c r="L31" s="72"/>
      <c r="M31" s="82"/>
      <c r="N31" s="76">
        <f>H31*E31</f>
        <v>25044654.059999999</v>
      </c>
      <c r="O31" s="72">
        <f>E31*I31</f>
        <v>26045256.079999998</v>
      </c>
      <c r="P31" s="159">
        <f t="shared" si="20"/>
        <v>27140589.649999999</v>
      </c>
      <c r="Q31" s="78">
        <f>N31/1000</f>
        <v>25044.7</v>
      </c>
      <c r="R31" s="79">
        <f>O31/1000</f>
        <v>26045.3</v>
      </c>
      <c r="S31" s="80">
        <f>P31/1000</f>
        <v>27140.6</v>
      </c>
    </row>
    <row r="32" spans="1:25" s="67" customFormat="1" ht="25.5" x14ac:dyDescent="0.2">
      <c r="A32" s="202"/>
      <c r="B32" s="216"/>
      <c r="C32" s="226" t="s">
        <v>177</v>
      </c>
      <c r="D32" s="69" t="s">
        <v>56</v>
      </c>
      <c r="E32" s="70">
        <v>643</v>
      </c>
      <c r="F32" s="71" t="s">
        <v>178</v>
      </c>
      <c r="G32" s="88"/>
      <c r="H32" s="72">
        <v>1979.44</v>
      </c>
      <c r="I32" s="72">
        <v>2161.65</v>
      </c>
      <c r="J32" s="72">
        <v>2344.7199999999998</v>
      </c>
      <c r="K32" s="108"/>
      <c r="L32" s="72"/>
      <c r="M32" s="82"/>
      <c r="N32" s="76">
        <f t="shared" si="18"/>
        <v>1272779.92</v>
      </c>
      <c r="O32" s="72">
        <f t="shared" si="19"/>
        <v>1389940.95</v>
      </c>
      <c r="P32" s="159">
        <f t="shared" si="20"/>
        <v>1507654.96</v>
      </c>
      <c r="Q32" s="78">
        <f t="shared" si="10"/>
        <v>1272.8</v>
      </c>
      <c r="R32" s="79">
        <f t="shared" si="10"/>
        <v>1389.9</v>
      </c>
      <c r="S32" s="80">
        <f t="shared" si="10"/>
        <v>1507.7</v>
      </c>
    </row>
    <row r="33" spans="1:19" s="67" customFormat="1" ht="51" x14ac:dyDescent="0.2">
      <c r="A33" s="258">
        <v>244</v>
      </c>
      <c r="B33" s="259">
        <v>224</v>
      </c>
      <c r="C33" s="260" t="s">
        <v>288</v>
      </c>
      <c r="D33" s="104" t="s">
        <v>70</v>
      </c>
      <c r="E33" s="70">
        <f>1285.89*25%</f>
        <v>321.5</v>
      </c>
      <c r="F33" s="71" t="s">
        <v>52</v>
      </c>
      <c r="G33" s="88"/>
      <c r="H33" s="72">
        <v>1172.68</v>
      </c>
      <c r="I33" s="72">
        <v>1218.5</v>
      </c>
      <c r="J33" s="72">
        <v>1266</v>
      </c>
      <c r="K33" s="108"/>
      <c r="L33" s="72"/>
      <c r="M33" s="82"/>
      <c r="N33" s="51">
        <f t="shared" si="18"/>
        <v>377016.62</v>
      </c>
      <c r="O33" s="52">
        <f t="shared" si="19"/>
        <v>391747.75</v>
      </c>
      <c r="P33" s="125">
        <f t="shared" si="20"/>
        <v>407019</v>
      </c>
      <c r="Q33" s="86">
        <f t="shared" si="10"/>
        <v>377</v>
      </c>
      <c r="R33" s="55">
        <f t="shared" si="10"/>
        <v>391.7</v>
      </c>
      <c r="S33" s="257">
        <f t="shared" si="10"/>
        <v>407</v>
      </c>
    </row>
    <row r="34" spans="1:19" s="67" customFormat="1" x14ac:dyDescent="0.2">
      <c r="A34" s="202">
        <v>244</v>
      </c>
      <c r="B34" s="217">
        <v>225</v>
      </c>
      <c r="C34" s="225" t="s">
        <v>11</v>
      </c>
      <c r="D34" s="69"/>
      <c r="E34" s="106"/>
      <c r="F34" s="71"/>
      <c r="G34" s="88"/>
      <c r="H34" s="72"/>
      <c r="I34" s="72"/>
      <c r="J34" s="82"/>
      <c r="K34" s="108"/>
      <c r="L34" s="72"/>
      <c r="M34" s="82"/>
      <c r="N34" s="86">
        <f t="shared" ref="N34:S34" si="21">SUM(N35:N56)</f>
        <v>74495766</v>
      </c>
      <c r="O34" s="55">
        <f t="shared" si="21"/>
        <v>77467438.299999997</v>
      </c>
      <c r="P34" s="62">
        <f t="shared" si="21"/>
        <v>80720361.799999997</v>
      </c>
      <c r="Q34" s="86">
        <f t="shared" si="21"/>
        <v>74495.600000000006</v>
      </c>
      <c r="R34" s="55">
        <f t="shared" si="21"/>
        <v>77467.3</v>
      </c>
      <c r="S34" s="60">
        <f t="shared" si="21"/>
        <v>80720.5</v>
      </c>
    </row>
    <row r="35" spans="1:19" s="67" customFormat="1" ht="49.5" customHeight="1" x14ac:dyDescent="0.2">
      <c r="A35" s="203"/>
      <c r="B35" s="197"/>
      <c r="C35" s="220" t="s">
        <v>12</v>
      </c>
      <c r="D35" s="69" t="s">
        <v>70</v>
      </c>
      <c r="E35" s="70">
        <v>1</v>
      </c>
      <c r="F35" s="71" t="s">
        <v>54</v>
      </c>
      <c r="G35" s="88">
        <v>1586500</v>
      </c>
      <c r="H35" s="72">
        <f>G35*$H$4</f>
        <v>1652498.4</v>
      </c>
      <c r="I35" s="72">
        <f>H35*$I$4</f>
        <v>1718433.09</v>
      </c>
      <c r="J35" s="72">
        <f>I35*$J$4</f>
        <v>1790607.28</v>
      </c>
      <c r="K35" s="108"/>
      <c r="L35" s="72"/>
      <c r="M35" s="82"/>
      <c r="N35" s="76">
        <f>E35*H35</f>
        <v>1652498.4</v>
      </c>
      <c r="O35" s="72">
        <f>E35*I35</f>
        <v>1718433.09</v>
      </c>
      <c r="P35" s="159">
        <f>E35*J35</f>
        <v>1790607.28</v>
      </c>
      <c r="Q35" s="78">
        <f t="shared" ref="Q35:S35" si="22">N35/1000</f>
        <v>1652.5</v>
      </c>
      <c r="R35" s="79">
        <f t="shared" si="22"/>
        <v>1718.4</v>
      </c>
      <c r="S35" s="80">
        <f t="shared" si="22"/>
        <v>1790.6</v>
      </c>
    </row>
    <row r="36" spans="1:19" s="67" customFormat="1" ht="49.5" hidden="1" customHeight="1" x14ac:dyDescent="0.2">
      <c r="A36" s="203"/>
      <c r="B36" s="197"/>
      <c r="C36" s="220" t="s">
        <v>135</v>
      </c>
      <c r="D36" s="69" t="s">
        <v>125</v>
      </c>
      <c r="E36" s="70"/>
      <c r="F36" s="71"/>
      <c r="G36" s="88"/>
      <c r="H36" s="72"/>
      <c r="I36" s="72"/>
      <c r="J36" s="72"/>
      <c r="K36" s="108"/>
      <c r="L36" s="72"/>
      <c r="M36" s="82"/>
      <c r="N36" s="76"/>
      <c r="O36" s="72"/>
      <c r="P36" s="159"/>
      <c r="Q36" s="78"/>
      <c r="R36" s="79"/>
      <c r="S36" s="80"/>
    </row>
    <row r="37" spans="1:19" s="67" customFormat="1" ht="89.25" x14ac:dyDescent="0.2">
      <c r="A37" s="202"/>
      <c r="B37" s="197"/>
      <c r="C37" s="220" t="s">
        <v>136</v>
      </c>
      <c r="D37" s="69" t="s">
        <v>50</v>
      </c>
      <c r="E37" s="214">
        <v>5255.1</v>
      </c>
      <c r="F37" s="71" t="s">
        <v>54</v>
      </c>
      <c r="G37" s="88">
        <f>1374700/E37</f>
        <v>261.60000000000002</v>
      </c>
      <c r="H37" s="72">
        <f>G37*$H$4</f>
        <v>272.48</v>
      </c>
      <c r="I37" s="72">
        <f>H37*$I$4</f>
        <v>283.35000000000002</v>
      </c>
      <c r="J37" s="72">
        <f>I37*$J$4</f>
        <v>295.25</v>
      </c>
      <c r="K37" s="108"/>
      <c r="L37" s="72"/>
      <c r="M37" s="82"/>
      <c r="N37" s="76">
        <f>E37*H37</f>
        <v>1431909.65</v>
      </c>
      <c r="O37" s="72">
        <f>E37*I37</f>
        <v>1489032.59</v>
      </c>
      <c r="P37" s="159">
        <f>E37*J37</f>
        <v>1551568.28</v>
      </c>
      <c r="Q37" s="78">
        <f t="shared" ref="Q37:S52" si="23">N37/1000</f>
        <v>1431.9</v>
      </c>
      <c r="R37" s="79">
        <f t="shared" si="23"/>
        <v>1489</v>
      </c>
      <c r="S37" s="80">
        <f t="shared" si="23"/>
        <v>1551.6</v>
      </c>
    </row>
    <row r="38" spans="1:19" s="67" customFormat="1" ht="25.5" x14ac:dyDescent="0.2">
      <c r="A38" s="202"/>
      <c r="B38" s="197"/>
      <c r="C38" s="220" t="s">
        <v>271</v>
      </c>
      <c r="D38" s="69" t="s">
        <v>70</v>
      </c>
      <c r="E38" s="215">
        <v>8</v>
      </c>
      <c r="F38" s="71" t="s">
        <v>53</v>
      </c>
      <c r="G38" s="88">
        <f>1070300/E38</f>
        <v>133787.5</v>
      </c>
      <c r="H38" s="72">
        <f t="shared" ref="H38:H56" si="24">G38*$H$4</f>
        <v>139353.06</v>
      </c>
      <c r="I38" s="72">
        <f t="shared" ref="I38:I48" si="25">H38*$I$4</f>
        <v>144913.25</v>
      </c>
      <c r="J38" s="72">
        <f t="shared" ref="J38:J48" si="26">I38*$J$4</f>
        <v>150999.60999999999</v>
      </c>
      <c r="K38" s="108"/>
      <c r="L38" s="72"/>
      <c r="M38" s="82"/>
      <c r="N38" s="76">
        <f t="shared" ref="N38:N43" si="27">E38*H38</f>
        <v>1114824.48</v>
      </c>
      <c r="O38" s="72">
        <f t="shared" ref="O38:O51" si="28">E38*I38</f>
        <v>1159306</v>
      </c>
      <c r="P38" s="159">
        <f t="shared" ref="P38:P43" si="29">E38*J38</f>
        <v>1207996.8799999999</v>
      </c>
      <c r="Q38" s="78">
        <f t="shared" si="23"/>
        <v>1114.8</v>
      </c>
      <c r="R38" s="79">
        <f t="shared" si="23"/>
        <v>1159.3</v>
      </c>
      <c r="S38" s="80">
        <f t="shared" si="23"/>
        <v>1208</v>
      </c>
    </row>
    <row r="39" spans="1:19" s="67" customFormat="1" ht="25.5" x14ac:dyDescent="0.2">
      <c r="A39" s="202"/>
      <c r="B39" s="197"/>
      <c r="C39" s="220" t="s">
        <v>272</v>
      </c>
      <c r="D39" s="69" t="s">
        <v>70</v>
      </c>
      <c r="E39" s="70">
        <v>84</v>
      </c>
      <c r="F39" s="71" t="s">
        <v>53</v>
      </c>
      <c r="G39" s="117">
        <v>60364.4</v>
      </c>
      <c r="H39" s="72">
        <f t="shared" si="24"/>
        <v>62875.56</v>
      </c>
      <c r="I39" s="72">
        <f t="shared" si="25"/>
        <v>65384.29</v>
      </c>
      <c r="J39" s="72">
        <f t="shared" si="26"/>
        <v>68130.429999999993</v>
      </c>
      <c r="K39" s="108"/>
      <c r="L39" s="72"/>
      <c r="M39" s="82"/>
      <c r="N39" s="76">
        <f t="shared" si="27"/>
        <v>5281547.04</v>
      </c>
      <c r="O39" s="72">
        <f t="shared" si="28"/>
        <v>5492280.3600000003</v>
      </c>
      <c r="P39" s="159">
        <f t="shared" si="29"/>
        <v>5722956.1200000001</v>
      </c>
      <c r="Q39" s="78">
        <f t="shared" si="23"/>
        <v>5281.5</v>
      </c>
      <c r="R39" s="79">
        <f t="shared" si="23"/>
        <v>5492.3</v>
      </c>
      <c r="S39" s="80">
        <f t="shared" si="23"/>
        <v>5723</v>
      </c>
    </row>
    <row r="40" spans="1:19" s="67" customFormat="1" x14ac:dyDescent="0.2">
      <c r="A40" s="202"/>
      <c r="B40" s="197"/>
      <c r="C40" s="220" t="s">
        <v>273</v>
      </c>
      <c r="D40" s="69" t="s">
        <v>70</v>
      </c>
      <c r="E40" s="70">
        <v>164</v>
      </c>
      <c r="F40" s="71" t="s">
        <v>53</v>
      </c>
      <c r="G40" s="117">
        <v>595.83000000000004</v>
      </c>
      <c r="H40" s="72">
        <f t="shared" si="24"/>
        <v>620.62</v>
      </c>
      <c r="I40" s="72">
        <f t="shared" si="25"/>
        <v>645.38</v>
      </c>
      <c r="J40" s="72">
        <f t="shared" si="26"/>
        <v>672.49</v>
      </c>
      <c r="K40" s="108"/>
      <c r="L40" s="72"/>
      <c r="M40" s="82"/>
      <c r="N40" s="76">
        <f>H40*$E$40</f>
        <v>101781.68</v>
      </c>
      <c r="O40" s="72">
        <f t="shared" si="28"/>
        <v>105842.32</v>
      </c>
      <c r="P40" s="159">
        <f t="shared" si="29"/>
        <v>110288.36</v>
      </c>
      <c r="Q40" s="78">
        <f t="shared" si="23"/>
        <v>101.8</v>
      </c>
      <c r="R40" s="79">
        <f t="shared" si="23"/>
        <v>105.8</v>
      </c>
      <c r="S40" s="80">
        <f t="shared" si="23"/>
        <v>110.3</v>
      </c>
    </row>
    <row r="41" spans="1:19" s="67" customFormat="1" ht="25.5" x14ac:dyDescent="0.2">
      <c r="A41" s="202"/>
      <c r="B41" s="197"/>
      <c r="C41" s="226" t="s">
        <v>200</v>
      </c>
      <c r="D41" s="69" t="s">
        <v>70</v>
      </c>
      <c r="E41" s="70">
        <v>8</v>
      </c>
      <c r="F41" s="71" t="s">
        <v>53</v>
      </c>
      <c r="G41" s="88">
        <v>1833.3</v>
      </c>
      <c r="H41" s="72">
        <f t="shared" si="24"/>
        <v>1909.57</v>
      </c>
      <c r="I41" s="72">
        <f t="shared" si="25"/>
        <v>1985.76</v>
      </c>
      <c r="J41" s="72">
        <f t="shared" si="26"/>
        <v>2069.16</v>
      </c>
      <c r="K41" s="108"/>
      <c r="L41" s="72"/>
      <c r="M41" s="82"/>
      <c r="N41" s="76">
        <f t="shared" si="27"/>
        <v>15276.56</v>
      </c>
      <c r="O41" s="72">
        <f t="shared" si="28"/>
        <v>15886.08</v>
      </c>
      <c r="P41" s="159">
        <f>E41*J41</f>
        <v>16553.28</v>
      </c>
      <c r="Q41" s="78">
        <f t="shared" si="23"/>
        <v>15.3</v>
      </c>
      <c r="R41" s="79">
        <f t="shared" si="23"/>
        <v>15.9</v>
      </c>
      <c r="S41" s="80">
        <f t="shared" si="23"/>
        <v>16.600000000000001</v>
      </c>
    </row>
    <row r="42" spans="1:19" s="67" customFormat="1" ht="38.25" x14ac:dyDescent="0.2">
      <c r="A42" s="202"/>
      <c r="B42" s="197"/>
      <c r="C42" s="220" t="s">
        <v>143</v>
      </c>
      <c r="D42" s="69" t="s">
        <v>70</v>
      </c>
      <c r="E42" s="70">
        <v>39</v>
      </c>
      <c r="F42" s="71" t="s">
        <v>53</v>
      </c>
      <c r="G42" s="117">
        <v>1963.93</v>
      </c>
      <c r="H42" s="72">
        <f t="shared" si="24"/>
        <v>2045.63</v>
      </c>
      <c r="I42" s="72">
        <f t="shared" si="25"/>
        <v>2127.25</v>
      </c>
      <c r="J42" s="72">
        <f t="shared" si="26"/>
        <v>2216.59</v>
      </c>
      <c r="K42" s="108"/>
      <c r="L42" s="72"/>
      <c r="M42" s="82"/>
      <c r="N42" s="76">
        <f>E42*H42</f>
        <v>79779.570000000007</v>
      </c>
      <c r="O42" s="72">
        <f t="shared" si="28"/>
        <v>82962.75</v>
      </c>
      <c r="P42" s="159">
        <f>E42*J42</f>
        <v>86447.01</v>
      </c>
      <c r="Q42" s="78">
        <f t="shared" si="23"/>
        <v>79.8</v>
      </c>
      <c r="R42" s="79">
        <f t="shared" si="23"/>
        <v>83</v>
      </c>
      <c r="S42" s="80">
        <f t="shared" si="23"/>
        <v>86.4</v>
      </c>
    </row>
    <row r="43" spans="1:19" s="67" customFormat="1" ht="51" x14ac:dyDescent="0.2">
      <c r="A43" s="202"/>
      <c r="B43" s="216"/>
      <c r="C43" s="220" t="s">
        <v>179</v>
      </c>
      <c r="D43" s="69" t="s">
        <v>141</v>
      </c>
      <c r="E43" s="70">
        <v>1</v>
      </c>
      <c r="F43" s="71" t="s">
        <v>54</v>
      </c>
      <c r="G43" s="117">
        <v>208195.68</v>
      </c>
      <c r="H43" s="72">
        <f t="shared" si="24"/>
        <v>216856.62</v>
      </c>
      <c r="I43" s="72">
        <f t="shared" si="25"/>
        <v>225509.2</v>
      </c>
      <c r="J43" s="72">
        <f t="shared" si="26"/>
        <v>234980.59</v>
      </c>
      <c r="K43" s="108"/>
      <c r="L43" s="72"/>
      <c r="M43" s="82"/>
      <c r="N43" s="76">
        <f t="shared" si="27"/>
        <v>216856.62</v>
      </c>
      <c r="O43" s="72">
        <f t="shared" si="28"/>
        <v>225509.2</v>
      </c>
      <c r="P43" s="159">
        <f t="shared" si="29"/>
        <v>234980.59</v>
      </c>
      <c r="Q43" s="78">
        <f t="shared" si="23"/>
        <v>216.9</v>
      </c>
      <c r="R43" s="79">
        <f t="shared" si="23"/>
        <v>225.5</v>
      </c>
      <c r="S43" s="80">
        <f t="shared" si="23"/>
        <v>235</v>
      </c>
    </row>
    <row r="44" spans="1:19" s="67" customFormat="1" ht="38.25" x14ac:dyDescent="0.2">
      <c r="A44" s="202"/>
      <c r="B44" s="218"/>
      <c r="C44" s="219" t="s">
        <v>275</v>
      </c>
      <c r="D44" s="69" t="s">
        <v>70</v>
      </c>
      <c r="E44" s="70">
        <v>1</v>
      </c>
      <c r="F44" s="71" t="s">
        <v>53</v>
      </c>
      <c r="G44" s="117">
        <v>58605.68</v>
      </c>
      <c r="H44" s="72">
        <f t="shared" si="24"/>
        <v>61043.68</v>
      </c>
      <c r="I44" s="72">
        <f t="shared" si="25"/>
        <v>63479.32</v>
      </c>
      <c r="J44" s="72">
        <f t="shared" si="26"/>
        <v>66145.45</v>
      </c>
      <c r="K44" s="108"/>
      <c r="L44" s="72"/>
      <c r="M44" s="82"/>
      <c r="N44" s="76">
        <f>E44*H44</f>
        <v>61043.68</v>
      </c>
      <c r="O44" s="72">
        <f t="shared" si="28"/>
        <v>63479.32</v>
      </c>
      <c r="P44" s="159">
        <f>E44*J44</f>
        <v>66145.45</v>
      </c>
      <c r="Q44" s="78">
        <f t="shared" si="23"/>
        <v>61</v>
      </c>
      <c r="R44" s="79">
        <f t="shared" si="23"/>
        <v>63.5</v>
      </c>
      <c r="S44" s="80">
        <f t="shared" si="23"/>
        <v>66.099999999999994</v>
      </c>
    </row>
    <row r="45" spans="1:19" s="67" customFormat="1" ht="38.25" x14ac:dyDescent="0.2">
      <c r="A45" s="202"/>
      <c r="B45" s="217"/>
      <c r="C45" s="220" t="s">
        <v>274</v>
      </c>
      <c r="D45" s="69" t="s">
        <v>70</v>
      </c>
      <c r="E45" s="70">
        <v>1</v>
      </c>
      <c r="F45" s="71" t="s">
        <v>53</v>
      </c>
      <c r="G45" s="120">
        <v>516824</v>
      </c>
      <c r="H45" s="72">
        <f t="shared" si="24"/>
        <v>538323.88</v>
      </c>
      <c r="I45" s="72">
        <f t="shared" si="25"/>
        <v>559803</v>
      </c>
      <c r="J45" s="72">
        <f t="shared" si="26"/>
        <v>583314.73</v>
      </c>
      <c r="K45" s="108"/>
      <c r="L45" s="72"/>
      <c r="M45" s="82"/>
      <c r="N45" s="76">
        <f>H45</f>
        <v>538323.88</v>
      </c>
      <c r="O45" s="72">
        <f t="shared" si="28"/>
        <v>559803</v>
      </c>
      <c r="P45" s="159">
        <f t="shared" ref="P45:P48" si="30">E45*J45</f>
        <v>583314.73</v>
      </c>
      <c r="Q45" s="78">
        <f t="shared" si="23"/>
        <v>538.29999999999995</v>
      </c>
      <c r="R45" s="79">
        <f t="shared" si="23"/>
        <v>559.79999999999995</v>
      </c>
      <c r="S45" s="80">
        <f t="shared" si="23"/>
        <v>583.29999999999995</v>
      </c>
    </row>
    <row r="46" spans="1:19" s="67" customFormat="1" x14ac:dyDescent="0.2">
      <c r="A46" s="202"/>
      <c r="B46" s="197"/>
      <c r="C46" s="220" t="s">
        <v>205</v>
      </c>
      <c r="D46" s="69" t="s">
        <v>125</v>
      </c>
      <c r="E46" s="70">
        <v>30000</v>
      </c>
      <c r="F46" s="71" t="s">
        <v>126</v>
      </c>
      <c r="G46" s="120">
        <v>803.53</v>
      </c>
      <c r="H46" s="72">
        <f t="shared" si="24"/>
        <v>836.96</v>
      </c>
      <c r="I46" s="72">
        <f t="shared" si="25"/>
        <v>870.35</v>
      </c>
      <c r="J46" s="72">
        <f t="shared" si="26"/>
        <v>906.9</v>
      </c>
      <c r="K46" s="108"/>
      <c r="L46" s="72"/>
      <c r="M46" s="82"/>
      <c r="N46" s="76">
        <f t="shared" ref="N46:N48" si="31">H46*E46</f>
        <v>25108800</v>
      </c>
      <c r="O46" s="72">
        <f t="shared" si="28"/>
        <v>26110500</v>
      </c>
      <c r="P46" s="159">
        <f t="shared" si="30"/>
        <v>27207000</v>
      </c>
      <c r="Q46" s="78">
        <f t="shared" si="23"/>
        <v>25108.799999999999</v>
      </c>
      <c r="R46" s="79">
        <f t="shared" si="23"/>
        <v>26110.5</v>
      </c>
      <c r="S46" s="80">
        <f t="shared" si="23"/>
        <v>27207</v>
      </c>
    </row>
    <row r="47" spans="1:19" s="67" customFormat="1" x14ac:dyDescent="0.2">
      <c r="A47" s="202"/>
      <c r="B47" s="197"/>
      <c r="C47" s="226" t="s">
        <v>203</v>
      </c>
      <c r="D47" s="69" t="s">
        <v>125</v>
      </c>
      <c r="E47" s="70">
        <v>196677.2</v>
      </c>
      <c r="F47" s="71" t="s">
        <v>126</v>
      </c>
      <c r="G47" s="120">
        <v>68.64</v>
      </c>
      <c r="H47" s="72">
        <f>G47*$H$4</f>
        <v>71.5</v>
      </c>
      <c r="I47" s="72">
        <f t="shared" si="25"/>
        <v>74.349999999999994</v>
      </c>
      <c r="J47" s="72">
        <f t="shared" si="26"/>
        <v>77.47</v>
      </c>
      <c r="K47" s="108"/>
      <c r="L47" s="72"/>
      <c r="M47" s="82"/>
      <c r="N47" s="76">
        <f>H47*E47</f>
        <v>14062419.800000001</v>
      </c>
      <c r="O47" s="72">
        <f>E47*I47</f>
        <v>14622949.82</v>
      </c>
      <c r="P47" s="159">
        <f t="shared" si="30"/>
        <v>15236582.68</v>
      </c>
      <c r="Q47" s="78">
        <f>N47/1000</f>
        <v>14062.4</v>
      </c>
      <c r="R47" s="79">
        <f>O47/1000</f>
        <v>14622.9</v>
      </c>
      <c r="S47" s="80">
        <f>P47/1000</f>
        <v>15236.6</v>
      </c>
    </row>
    <row r="48" spans="1:19" s="67" customFormat="1" ht="25.5" x14ac:dyDescent="0.2">
      <c r="A48" s="202"/>
      <c r="B48" s="197"/>
      <c r="C48" s="220" t="s">
        <v>276</v>
      </c>
      <c r="D48" s="69" t="s">
        <v>125</v>
      </c>
      <c r="E48" s="70">
        <v>3142</v>
      </c>
      <c r="F48" s="71" t="s">
        <v>53</v>
      </c>
      <c r="G48" s="120">
        <v>1219.42</v>
      </c>
      <c r="H48" s="72">
        <f t="shared" si="24"/>
        <v>1270.1500000000001</v>
      </c>
      <c r="I48" s="72">
        <f t="shared" si="25"/>
        <v>1320.83</v>
      </c>
      <c r="J48" s="72">
        <f t="shared" si="26"/>
        <v>1376.3</v>
      </c>
      <c r="K48" s="108"/>
      <c r="L48" s="72"/>
      <c r="M48" s="82"/>
      <c r="N48" s="76">
        <f t="shared" si="31"/>
        <v>3990811.3</v>
      </c>
      <c r="O48" s="72">
        <f t="shared" si="28"/>
        <v>4150047.86</v>
      </c>
      <c r="P48" s="159">
        <f t="shared" si="30"/>
        <v>4324334.5999999996</v>
      </c>
      <c r="Q48" s="78">
        <f t="shared" si="23"/>
        <v>3990.8</v>
      </c>
      <c r="R48" s="79">
        <f t="shared" si="23"/>
        <v>4150</v>
      </c>
      <c r="S48" s="80">
        <f t="shared" si="23"/>
        <v>4324.3</v>
      </c>
    </row>
    <row r="49" spans="1:19" s="67" customFormat="1" x14ac:dyDescent="0.2">
      <c r="A49" s="202"/>
      <c r="B49" s="197"/>
      <c r="C49" s="227" t="s">
        <v>202</v>
      </c>
      <c r="D49" s="69" t="s">
        <v>70</v>
      </c>
      <c r="E49" s="70">
        <v>1</v>
      </c>
      <c r="F49" s="71" t="s">
        <v>53</v>
      </c>
      <c r="G49" s="88">
        <v>346500</v>
      </c>
      <c r="H49" s="72">
        <f>G49*$H$4</f>
        <v>360914.4</v>
      </c>
      <c r="I49" s="72">
        <f>H49*$I$4</f>
        <v>375314.88</v>
      </c>
      <c r="J49" s="72">
        <f>I49*$J$4</f>
        <v>391078.1</v>
      </c>
      <c r="K49" s="108"/>
      <c r="L49" s="72"/>
      <c r="M49" s="82"/>
      <c r="N49" s="76">
        <f>H49</f>
        <v>360914.4</v>
      </c>
      <c r="O49" s="72">
        <f>E49*I49</f>
        <v>375314.88</v>
      </c>
      <c r="P49" s="159">
        <f>E49*J49</f>
        <v>391078.1</v>
      </c>
      <c r="Q49" s="78">
        <f t="shared" si="23"/>
        <v>360.9</v>
      </c>
      <c r="R49" s="79">
        <f t="shared" si="23"/>
        <v>375.3</v>
      </c>
      <c r="S49" s="80">
        <f t="shared" si="23"/>
        <v>391.1</v>
      </c>
    </row>
    <row r="50" spans="1:19" s="67" customFormat="1" x14ac:dyDescent="0.2">
      <c r="A50" s="202"/>
      <c r="B50" s="217"/>
      <c r="C50" s="228" t="s">
        <v>201</v>
      </c>
      <c r="D50" s="69" t="s">
        <v>70</v>
      </c>
      <c r="E50" s="70">
        <v>1</v>
      </c>
      <c r="F50" s="71" t="s">
        <v>53</v>
      </c>
      <c r="G50" s="120">
        <v>140700</v>
      </c>
      <c r="H50" s="72">
        <f>G50*$H$4</f>
        <v>146553.12</v>
      </c>
      <c r="I50" s="72">
        <f>H50*$I$4</f>
        <v>152400.59</v>
      </c>
      <c r="J50" s="72">
        <f>I50*$J$4</f>
        <v>158801.41</v>
      </c>
      <c r="K50" s="108"/>
      <c r="L50" s="72"/>
      <c r="M50" s="82"/>
      <c r="N50" s="76">
        <f>H50</f>
        <v>146553.12</v>
      </c>
      <c r="O50" s="72">
        <f>E50*I50</f>
        <v>152400.59</v>
      </c>
      <c r="P50" s="159">
        <f>E50*J50</f>
        <v>158801.41</v>
      </c>
      <c r="Q50" s="78">
        <f t="shared" si="23"/>
        <v>146.6</v>
      </c>
      <c r="R50" s="79">
        <f t="shared" si="23"/>
        <v>152.4</v>
      </c>
      <c r="S50" s="80">
        <f t="shared" si="23"/>
        <v>158.80000000000001</v>
      </c>
    </row>
    <row r="51" spans="1:19" s="67" customFormat="1" x14ac:dyDescent="0.2">
      <c r="A51" s="202"/>
      <c r="B51" s="197"/>
      <c r="C51" s="220" t="s">
        <v>204</v>
      </c>
      <c r="D51" s="69" t="s">
        <v>70</v>
      </c>
      <c r="E51" s="70">
        <f>419*12</f>
        <v>5028</v>
      </c>
      <c r="F51" s="71" t="s">
        <v>53</v>
      </c>
      <c r="G51" s="221">
        <v>270.67</v>
      </c>
      <c r="H51" s="72">
        <f t="shared" si="24"/>
        <v>281.93</v>
      </c>
      <c r="I51" s="72">
        <f t="shared" ref="I51:I56" si="32">H51*$I$4</f>
        <v>293.18</v>
      </c>
      <c r="J51" s="72">
        <f t="shared" ref="J51:J56" si="33">I51*$J$4</f>
        <v>305.49</v>
      </c>
      <c r="K51" s="108"/>
      <c r="L51" s="72"/>
      <c r="M51" s="82"/>
      <c r="N51" s="76">
        <f t="shared" ref="N51:N56" si="34">H51*E51</f>
        <v>1417544.04</v>
      </c>
      <c r="O51" s="72">
        <f t="shared" si="28"/>
        <v>1474109.04</v>
      </c>
      <c r="P51" s="159">
        <f t="shared" ref="P51" si="35">E51*J51</f>
        <v>1536003.72</v>
      </c>
      <c r="Q51" s="78">
        <f t="shared" si="23"/>
        <v>1417.5</v>
      </c>
      <c r="R51" s="79">
        <f t="shared" si="23"/>
        <v>1474.1</v>
      </c>
      <c r="S51" s="80">
        <f t="shared" si="23"/>
        <v>1536</v>
      </c>
    </row>
    <row r="52" spans="1:19" s="67" customFormat="1" x14ac:dyDescent="0.2">
      <c r="A52" s="202"/>
      <c r="B52" s="197"/>
      <c r="C52" s="220" t="s">
        <v>277</v>
      </c>
      <c r="D52" s="69" t="s">
        <v>70</v>
      </c>
      <c r="E52" s="70">
        <v>1</v>
      </c>
      <c r="F52" s="71" t="s">
        <v>53</v>
      </c>
      <c r="G52" s="120">
        <v>303600</v>
      </c>
      <c r="H52" s="72">
        <f t="shared" si="24"/>
        <v>316229.76000000001</v>
      </c>
      <c r="I52" s="72">
        <f t="shared" si="32"/>
        <v>328847.33</v>
      </c>
      <c r="J52" s="72">
        <f t="shared" si="33"/>
        <v>342658.92</v>
      </c>
      <c r="K52" s="108"/>
      <c r="L52" s="72"/>
      <c r="M52" s="82"/>
      <c r="N52" s="76">
        <f t="shared" si="34"/>
        <v>316229.76000000001</v>
      </c>
      <c r="O52" s="72">
        <f>E52*I52</f>
        <v>328847.33</v>
      </c>
      <c r="P52" s="159">
        <f>E52*J52</f>
        <v>342658.92</v>
      </c>
      <c r="Q52" s="78">
        <f t="shared" si="23"/>
        <v>316.2</v>
      </c>
      <c r="R52" s="79">
        <f t="shared" si="23"/>
        <v>328.8</v>
      </c>
      <c r="S52" s="80">
        <f t="shared" si="23"/>
        <v>342.7</v>
      </c>
    </row>
    <row r="53" spans="1:19" s="67" customFormat="1" ht="25.5" x14ac:dyDescent="0.2">
      <c r="A53" s="202"/>
      <c r="B53" s="197"/>
      <c r="C53" s="220" t="s">
        <v>278</v>
      </c>
      <c r="D53" s="69" t="s">
        <v>70</v>
      </c>
      <c r="E53" s="70">
        <v>1</v>
      </c>
      <c r="F53" s="71" t="s">
        <v>53</v>
      </c>
      <c r="G53" s="120">
        <v>118600</v>
      </c>
      <c r="H53" s="72">
        <f t="shared" si="24"/>
        <v>123533.75999999999</v>
      </c>
      <c r="I53" s="72">
        <f t="shared" si="32"/>
        <v>128462.76</v>
      </c>
      <c r="J53" s="72">
        <f t="shared" si="33"/>
        <v>133858.20000000001</v>
      </c>
      <c r="K53" s="108"/>
      <c r="L53" s="72"/>
      <c r="M53" s="82"/>
      <c r="N53" s="76">
        <f t="shared" si="34"/>
        <v>123533.75999999999</v>
      </c>
      <c r="O53" s="72">
        <f>E53*I53</f>
        <v>128462.76</v>
      </c>
      <c r="P53" s="159">
        <f>E53*J53</f>
        <v>133858.20000000001</v>
      </c>
      <c r="Q53" s="78">
        <f t="shared" ref="Q53:S56" si="36">N53/1000</f>
        <v>123.5</v>
      </c>
      <c r="R53" s="79">
        <f t="shared" si="36"/>
        <v>128.5</v>
      </c>
      <c r="S53" s="80">
        <f t="shared" si="36"/>
        <v>133.9</v>
      </c>
    </row>
    <row r="54" spans="1:19" s="67" customFormat="1" x14ac:dyDescent="0.2">
      <c r="A54" s="202"/>
      <c r="B54" s="197"/>
      <c r="C54" s="220" t="s">
        <v>279</v>
      </c>
      <c r="D54" s="69" t="s">
        <v>70</v>
      </c>
      <c r="E54" s="70">
        <v>1</v>
      </c>
      <c r="F54" s="71" t="s">
        <v>53</v>
      </c>
      <c r="G54" s="120">
        <v>195000</v>
      </c>
      <c r="H54" s="72">
        <f t="shared" si="24"/>
        <v>203112</v>
      </c>
      <c r="I54" s="72">
        <f t="shared" si="32"/>
        <v>211216.17</v>
      </c>
      <c r="J54" s="72">
        <f t="shared" si="33"/>
        <v>220087.25</v>
      </c>
      <c r="K54" s="108"/>
      <c r="L54" s="72"/>
      <c r="M54" s="82"/>
      <c r="N54" s="76">
        <f t="shared" si="34"/>
        <v>203112</v>
      </c>
      <c r="O54" s="72">
        <f>E54*I54</f>
        <v>211216.17</v>
      </c>
      <c r="P54" s="159">
        <f>E54*J54</f>
        <v>220087.25</v>
      </c>
      <c r="Q54" s="78">
        <f t="shared" si="36"/>
        <v>203.1</v>
      </c>
      <c r="R54" s="79">
        <f t="shared" si="36"/>
        <v>211.2</v>
      </c>
      <c r="S54" s="80">
        <f t="shared" si="36"/>
        <v>220.1</v>
      </c>
    </row>
    <row r="55" spans="1:19" s="67" customFormat="1" x14ac:dyDescent="0.2">
      <c r="A55" s="202"/>
      <c r="B55" s="197"/>
      <c r="C55" s="220" t="s">
        <v>286</v>
      </c>
      <c r="D55" s="69" t="s">
        <v>70</v>
      </c>
      <c r="E55" s="70">
        <f>136+12+84</f>
        <v>232</v>
      </c>
      <c r="F55" s="71" t="s">
        <v>53</v>
      </c>
      <c r="G55" s="120">
        <f>46672.6/E55</f>
        <v>201.18</v>
      </c>
      <c r="H55" s="72">
        <f t="shared" si="24"/>
        <v>209.55</v>
      </c>
      <c r="I55" s="72">
        <f t="shared" si="32"/>
        <v>217.91</v>
      </c>
      <c r="J55" s="72">
        <f t="shared" si="33"/>
        <v>227.06</v>
      </c>
      <c r="K55" s="108"/>
      <c r="L55" s="72"/>
      <c r="M55" s="82"/>
      <c r="N55" s="76">
        <f t="shared" si="34"/>
        <v>48615.6</v>
      </c>
      <c r="O55" s="72">
        <f>E55*I55</f>
        <v>50555.12</v>
      </c>
      <c r="P55" s="159">
        <f>E55*J55</f>
        <v>52677.919999999998</v>
      </c>
      <c r="Q55" s="78">
        <f t="shared" si="36"/>
        <v>48.6</v>
      </c>
      <c r="R55" s="79">
        <f t="shared" si="36"/>
        <v>50.6</v>
      </c>
      <c r="S55" s="80">
        <f t="shared" si="36"/>
        <v>52.7</v>
      </c>
    </row>
    <row r="56" spans="1:19" s="67" customFormat="1" x14ac:dyDescent="0.2">
      <c r="A56" s="202"/>
      <c r="B56" s="197"/>
      <c r="C56" s="220" t="s">
        <v>131</v>
      </c>
      <c r="D56" s="69" t="s">
        <v>70</v>
      </c>
      <c r="E56" s="222">
        <f>(5255.1+1019.1)/5</f>
        <v>1255</v>
      </c>
      <c r="F56" s="71" t="s">
        <v>53</v>
      </c>
      <c r="G56" s="88">
        <f>59937900/4299.5</f>
        <v>13940.7</v>
      </c>
      <c r="H56" s="72">
        <f t="shared" si="24"/>
        <v>14520.63</v>
      </c>
      <c r="I56" s="72">
        <f t="shared" si="32"/>
        <v>15100</v>
      </c>
      <c r="J56" s="72">
        <f t="shared" si="33"/>
        <v>15734.2</v>
      </c>
      <c r="K56" s="108"/>
      <c r="L56" s="72"/>
      <c r="M56" s="82"/>
      <c r="N56" s="76">
        <f t="shared" si="34"/>
        <v>18223390.649999999</v>
      </c>
      <c r="O56" s="127">
        <f>E56*I56</f>
        <v>18950500</v>
      </c>
      <c r="P56" s="237">
        <f>E56*J56</f>
        <v>19746421</v>
      </c>
      <c r="Q56" s="234">
        <f t="shared" si="36"/>
        <v>18223.400000000001</v>
      </c>
      <c r="R56" s="235">
        <f t="shared" si="36"/>
        <v>18950.5</v>
      </c>
      <c r="S56" s="236">
        <f t="shared" si="36"/>
        <v>19746.400000000001</v>
      </c>
    </row>
    <row r="57" spans="1:19" s="67" customFormat="1" x14ac:dyDescent="0.2">
      <c r="A57" s="239">
        <v>244</v>
      </c>
      <c r="B57" s="240">
        <v>226</v>
      </c>
      <c r="C57" s="229" t="s">
        <v>13</v>
      </c>
      <c r="D57" s="59"/>
      <c r="E57" s="60"/>
      <c r="F57" s="61"/>
      <c r="G57" s="62"/>
      <c r="H57" s="52"/>
      <c r="I57" s="52"/>
      <c r="J57" s="63"/>
      <c r="K57" s="110"/>
      <c r="L57" s="52"/>
      <c r="M57" s="63"/>
      <c r="N57" s="51">
        <f t="shared" ref="N57:S57" si="37">N58+N59+N60+SUM(N65:N69)</f>
        <v>41445886.93</v>
      </c>
      <c r="O57" s="52">
        <f t="shared" si="37"/>
        <v>43142974.810000002</v>
      </c>
      <c r="P57" s="125">
        <f t="shared" si="37"/>
        <v>44723779.770000003</v>
      </c>
      <c r="Q57" s="51">
        <f t="shared" si="37"/>
        <v>41445.9</v>
      </c>
      <c r="R57" s="52">
        <f t="shared" si="37"/>
        <v>43143</v>
      </c>
      <c r="S57" s="53">
        <f t="shared" si="37"/>
        <v>44723.8</v>
      </c>
    </row>
    <row r="58" spans="1:19" s="67" customFormat="1" x14ac:dyDescent="0.2">
      <c r="A58" s="241"/>
      <c r="B58" s="242"/>
      <c r="C58" s="220" t="s">
        <v>14</v>
      </c>
      <c r="D58" s="69" t="s">
        <v>70</v>
      </c>
      <c r="E58" s="70">
        <v>1</v>
      </c>
      <c r="F58" s="71" t="s">
        <v>53</v>
      </c>
      <c r="G58" s="117">
        <v>194600</v>
      </c>
      <c r="H58" s="72">
        <f>G58*$H$4</f>
        <v>202695.36</v>
      </c>
      <c r="I58" s="72">
        <f t="shared" ref="I58:I60" si="38">H58*$I$4</f>
        <v>210782.9</v>
      </c>
      <c r="J58" s="72">
        <f t="shared" ref="J58:J60" si="39">I58*$J$4</f>
        <v>219635.78</v>
      </c>
      <c r="K58" s="126"/>
      <c r="L58" s="127"/>
      <c r="M58" s="128"/>
      <c r="N58" s="76">
        <f t="shared" ref="N58:N64" si="40">E58*H58</f>
        <v>202695.36</v>
      </c>
      <c r="O58" s="133">
        <f>E58*I58</f>
        <v>210782.9</v>
      </c>
      <c r="P58" s="238">
        <f>E58*J58</f>
        <v>219635.78</v>
      </c>
      <c r="Q58" s="150">
        <f t="shared" ref="Q58:S68" si="41">N58/1000</f>
        <v>202.7</v>
      </c>
      <c r="R58" s="151">
        <f t="shared" si="41"/>
        <v>210.8</v>
      </c>
      <c r="S58" s="129">
        <f t="shared" si="41"/>
        <v>219.6</v>
      </c>
    </row>
    <row r="59" spans="1:19" s="67" customFormat="1" ht="38.25" x14ac:dyDescent="0.2">
      <c r="A59" s="239"/>
      <c r="B59" s="242"/>
      <c r="C59" s="220" t="s">
        <v>17</v>
      </c>
      <c r="D59" s="69" t="s">
        <v>70</v>
      </c>
      <c r="E59" s="70">
        <f>1+2+50</f>
        <v>53</v>
      </c>
      <c r="F59" s="136" t="s">
        <v>53</v>
      </c>
      <c r="G59" s="88">
        <f>(10700+21400+98933.33)/E59</f>
        <v>2472.3000000000002</v>
      </c>
      <c r="H59" s="72">
        <f>G59*$H$4</f>
        <v>2575.15</v>
      </c>
      <c r="I59" s="72">
        <f t="shared" si="38"/>
        <v>2677.9</v>
      </c>
      <c r="J59" s="72">
        <f t="shared" si="39"/>
        <v>2790.37</v>
      </c>
      <c r="K59" s="108"/>
      <c r="L59" s="72"/>
      <c r="M59" s="82"/>
      <c r="N59" s="76">
        <f t="shared" si="40"/>
        <v>136482.95000000001</v>
      </c>
      <c r="O59" s="72">
        <f>E59*I59</f>
        <v>141928.70000000001</v>
      </c>
      <c r="P59" s="159">
        <f>E59*J59</f>
        <v>147889.60999999999</v>
      </c>
      <c r="Q59" s="78">
        <f t="shared" si="41"/>
        <v>136.5</v>
      </c>
      <c r="R59" s="79">
        <f t="shared" si="41"/>
        <v>141.9</v>
      </c>
      <c r="S59" s="80">
        <f t="shared" si="41"/>
        <v>147.9</v>
      </c>
    </row>
    <row r="60" spans="1:19" s="67" customFormat="1" x14ac:dyDescent="0.2">
      <c r="A60" s="239"/>
      <c r="B60" s="242"/>
      <c r="C60" s="227" t="s">
        <v>98</v>
      </c>
      <c r="D60" s="131" t="s">
        <v>70</v>
      </c>
      <c r="E60" s="70">
        <f>SUM(E61:E64)</f>
        <v>257</v>
      </c>
      <c r="F60" s="136" t="s">
        <v>53</v>
      </c>
      <c r="G60" s="263">
        <f>SUM(G61:G64)</f>
        <v>37480.699999999997</v>
      </c>
      <c r="H60" s="72">
        <f>G60*$H$4</f>
        <v>39039.9</v>
      </c>
      <c r="I60" s="72">
        <f t="shared" si="38"/>
        <v>40597.589999999997</v>
      </c>
      <c r="J60" s="72">
        <f t="shared" si="39"/>
        <v>42302.69</v>
      </c>
      <c r="K60" s="108"/>
      <c r="L60" s="72"/>
      <c r="M60" s="128"/>
      <c r="N60" s="76">
        <f>SUM(N61:N64)</f>
        <v>3349741.84</v>
      </c>
      <c r="O60" s="72">
        <f>SUM(O61:O64)</f>
        <v>3483395.82</v>
      </c>
      <c r="P60" s="159">
        <f>SUM(P61:P64)</f>
        <v>3629699.18</v>
      </c>
      <c r="Q60" s="78">
        <f t="shared" si="41"/>
        <v>3349.7</v>
      </c>
      <c r="R60" s="79">
        <f t="shared" si="41"/>
        <v>3483.4</v>
      </c>
      <c r="S60" s="129">
        <f t="shared" si="41"/>
        <v>3629.7</v>
      </c>
    </row>
    <row r="61" spans="1:19" s="122" customFormat="1" x14ac:dyDescent="0.2">
      <c r="A61" s="243"/>
      <c r="B61" s="244"/>
      <c r="C61" s="284" t="s">
        <v>280</v>
      </c>
      <c r="D61" s="138" t="s">
        <v>70</v>
      </c>
      <c r="E61" s="139">
        <v>45</v>
      </c>
      <c r="F61" s="140" t="s">
        <v>53</v>
      </c>
      <c r="G61" s="141">
        <v>2400</v>
      </c>
      <c r="H61" s="96">
        <f>G61*H4</f>
        <v>2499.84</v>
      </c>
      <c r="I61" s="96">
        <f>H61*I4</f>
        <v>2599.58</v>
      </c>
      <c r="J61" s="96">
        <f>H61*I4*J4</f>
        <v>2708.77</v>
      </c>
      <c r="K61" s="121"/>
      <c r="L61" s="97"/>
      <c r="M61" s="209"/>
      <c r="N61" s="207">
        <f>E61*H61</f>
        <v>112492.8</v>
      </c>
      <c r="O61" s="99">
        <f>I61*E61</f>
        <v>116981.1</v>
      </c>
      <c r="P61" s="100">
        <f>J61*E61</f>
        <v>121894.7</v>
      </c>
      <c r="Q61" s="98">
        <f t="shared" si="41"/>
        <v>112.5</v>
      </c>
      <c r="R61" s="99">
        <f t="shared" si="41"/>
        <v>117</v>
      </c>
      <c r="S61" s="142">
        <f t="shared" si="41"/>
        <v>121.9</v>
      </c>
    </row>
    <row r="62" spans="1:19" s="122" customFormat="1" x14ac:dyDescent="0.2">
      <c r="A62" s="243"/>
      <c r="B62" s="244"/>
      <c r="C62" s="285" t="s">
        <v>140</v>
      </c>
      <c r="D62" s="143" t="s">
        <v>70</v>
      </c>
      <c r="E62" s="103">
        <f>8+84</f>
        <v>92</v>
      </c>
      <c r="F62" s="140" t="s">
        <v>53</v>
      </c>
      <c r="G62" s="141">
        <v>31347.37</v>
      </c>
      <c r="H62" s="72">
        <f>G62*$H$4</f>
        <v>32651.42</v>
      </c>
      <c r="I62" s="72">
        <f>H62*$I$4</f>
        <v>33954.21</v>
      </c>
      <c r="J62" s="72">
        <f>I62*$J$4</f>
        <v>35380.29</v>
      </c>
      <c r="K62" s="121"/>
      <c r="L62" s="96"/>
      <c r="M62" s="208"/>
      <c r="N62" s="101">
        <f t="shared" si="40"/>
        <v>3003930.64</v>
      </c>
      <c r="O62" s="96">
        <f>E62*I62</f>
        <v>3123787.32</v>
      </c>
      <c r="P62" s="107">
        <f>E62*J62</f>
        <v>3254986.68</v>
      </c>
      <c r="Q62" s="102">
        <f t="shared" si="41"/>
        <v>3003.9</v>
      </c>
      <c r="R62" s="99">
        <f t="shared" si="41"/>
        <v>3123.8</v>
      </c>
      <c r="S62" s="142">
        <f t="shared" si="41"/>
        <v>3255</v>
      </c>
    </row>
    <row r="63" spans="1:19" s="122" customFormat="1" ht="25.5" x14ac:dyDescent="0.2">
      <c r="A63" s="245"/>
      <c r="B63" s="246"/>
      <c r="C63" s="285" t="s">
        <v>282</v>
      </c>
      <c r="D63" s="143" t="s">
        <v>70</v>
      </c>
      <c r="E63" s="139">
        <v>60</v>
      </c>
      <c r="F63" s="140" t="s">
        <v>53</v>
      </c>
      <c r="G63" s="141">
        <v>1333.33</v>
      </c>
      <c r="H63" s="72">
        <f>G63*$H$4</f>
        <v>1388.8</v>
      </c>
      <c r="I63" s="72">
        <f>H63*$I$4</f>
        <v>1444.21</v>
      </c>
      <c r="J63" s="72">
        <f>I63*$J$4</f>
        <v>1504.87</v>
      </c>
      <c r="K63" s="121"/>
      <c r="L63" s="96"/>
      <c r="M63" s="208"/>
      <c r="N63" s="101">
        <f t="shared" si="40"/>
        <v>83328</v>
      </c>
      <c r="O63" s="96">
        <f>E63*I63</f>
        <v>86652.6</v>
      </c>
      <c r="P63" s="107">
        <f>E63*J63</f>
        <v>90292.2</v>
      </c>
      <c r="Q63" s="102">
        <f t="shared" si="41"/>
        <v>83.3</v>
      </c>
      <c r="R63" s="99">
        <f t="shared" si="41"/>
        <v>86.7</v>
      </c>
      <c r="S63" s="142">
        <f t="shared" si="41"/>
        <v>90.3</v>
      </c>
    </row>
    <row r="64" spans="1:19" s="122" customFormat="1" ht="19.5" customHeight="1" x14ac:dyDescent="0.2">
      <c r="A64" s="245"/>
      <c r="B64" s="246"/>
      <c r="C64" s="285" t="s">
        <v>281</v>
      </c>
      <c r="D64" s="143" t="s">
        <v>70</v>
      </c>
      <c r="E64" s="139">
        <v>60</v>
      </c>
      <c r="F64" s="140" t="s">
        <v>53</v>
      </c>
      <c r="G64" s="141">
        <v>2400</v>
      </c>
      <c r="H64" s="72">
        <f>G64*$H$4</f>
        <v>2499.84</v>
      </c>
      <c r="I64" s="72">
        <f>H64*$I$4</f>
        <v>2599.58</v>
      </c>
      <c r="J64" s="72">
        <f>I64*$J$4</f>
        <v>2708.76</v>
      </c>
      <c r="K64" s="121"/>
      <c r="L64" s="96"/>
      <c r="M64" s="208"/>
      <c r="N64" s="101">
        <f t="shared" si="40"/>
        <v>149990.39999999999</v>
      </c>
      <c r="O64" s="96">
        <f>E64*I64</f>
        <v>155974.79999999999</v>
      </c>
      <c r="P64" s="107">
        <f>E64*J64</f>
        <v>162525.6</v>
      </c>
      <c r="Q64" s="102">
        <f t="shared" si="41"/>
        <v>150</v>
      </c>
      <c r="R64" s="99">
        <f t="shared" si="41"/>
        <v>156</v>
      </c>
      <c r="S64" s="142">
        <f t="shared" si="41"/>
        <v>162.5</v>
      </c>
    </row>
    <row r="65" spans="1:19" s="67" customFormat="1" x14ac:dyDescent="0.2">
      <c r="A65" s="239"/>
      <c r="B65" s="242"/>
      <c r="C65" s="220" t="s">
        <v>165</v>
      </c>
      <c r="D65" s="135" t="s">
        <v>56</v>
      </c>
      <c r="E65" s="70">
        <v>632</v>
      </c>
      <c r="F65" s="136" t="s">
        <v>53</v>
      </c>
      <c r="G65" s="137"/>
      <c r="H65" s="72"/>
      <c r="I65" s="72"/>
      <c r="J65" s="82"/>
      <c r="K65" s="108">
        <v>4824.25</v>
      </c>
      <c r="L65" s="72">
        <v>5012.8999999999996</v>
      </c>
      <c r="M65" s="82">
        <v>5208.3999999999996</v>
      </c>
      <c r="N65" s="76">
        <f>E65*K65*12</f>
        <v>36587112</v>
      </c>
      <c r="O65" s="72">
        <f>E65*L65*12</f>
        <v>38017833.600000001</v>
      </c>
      <c r="P65" s="159">
        <f>E65*M65*12</f>
        <v>39500505.600000001</v>
      </c>
      <c r="Q65" s="78">
        <f>N65/1000</f>
        <v>36587.1</v>
      </c>
      <c r="R65" s="79">
        <f t="shared" si="41"/>
        <v>38017.800000000003</v>
      </c>
      <c r="S65" s="80">
        <f>P65/1000</f>
        <v>39500.5</v>
      </c>
    </row>
    <row r="66" spans="1:19" s="67" customFormat="1" ht="51" x14ac:dyDescent="0.2">
      <c r="A66" s="239"/>
      <c r="B66" s="242"/>
      <c r="C66" s="220" t="s">
        <v>16</v>
      </c>
      <c r="D66" s="69" t="s">
        <v>56</v>
      </c>
      <c r="E66" s="70">
        <v>198</v>
      </c>
      <c r="F66" s="71" t="s">
        <v>119</v>
      </c>
      <c r="G66" s="88"/>
      <c r="H66" s="72"/>
      <c r="I66" s="72"/>
      <c r="J66" s="82"/>
      <c r="K66" s="108">
        <v>168</v>
      </c>
      <c r="L66" s="82">
        <v>174.99</v>
      </c>
      <c r="M66" s="130">
        <v>181.97</v>
      </c>
      <c r="N66" s="76">
        <f>E66*K66*12</f>
        <v>399168</v>
      </c>
      <c r="O66" s="72">
        <f>E66*L66*12</f>
        <v>415776.24</v>
      </c>
      <c r="P66" s="159">
        <f>E66*M66*12</f>
        <v>432360.72</v>
      </c>
      <c r="Q66" s="78">
        <f>N66/1000</f>
        <v>399.2</v>
      </c>
      <c r="R66" s="79">
        <f t="shared" si="41"/>
        <v>415.8</v>
      </c>
      <c r="S66" s="80">
        <f>P66/1000</f>
        <v>432.4</v>
      </c>
    </row>
    <row r="67" spans="1:19" s="67" customFormat="1" ht="28.5" customHeight="1" x14ac:dyDescent="0.2">
      <c r="A67" s="239"/>
      <c r="B67" s="242"/>
      <c r="C67" s="226" t="s">
        <v>206</v>
      </c>
      <c r="D67" s="69" t="s">
        <v>56</v>
      </c>
      <c r="E67" s="149">
        <v>50</v>
      </c>
      <c r="F67" s="136" t="s">
        <v>53</v>
      </c>
      <c r="G67" s="120">
        <v>1566.67</v>
      </c>
      <c r="H67" s="72">
        <f>G67*$H$4</f>
        <v>1631.84</v>
      </c>
      <c r="I67" s="72">
        <f t="shared" ref="I67:I69" si="42">H67*$I$4</f>
        <v>1696.95</v>
      </c>
      <c r="J67" s="72">
        <f t="shared" ref="J67:J69" si="43">I67*$J$4</f>
        <v>1768.22</v>
      </c>
      <c r="K67" s="132"/>
      <c r="L67" s="133"/>
      <c r="M67" s="134"/>
      <c r="N67" s="76">
        <f>E67*H67</f>
        <v>81592</v>
      </c>
      <c r="O67" s="72">
        <v>156666.67000000001</v>
      </c>
      <c r="P67" s="159">
        <v>47000</v>
      </c>
      <c r="Q67" s="78">
        <f>N67/1000</f>
        <v>81.599999999999994</v>
      </c>
      <c r="R67" s="79">
        <f t="shared" si="41"/>
        <v>156.69999999999999</v>
      </c>
      <c r="S67" s="80">
        <f>P67/1000</f>
        <v>47</v>
      </c>
    </row>
    <row r="68" spans="1:19" s="122" customFormat="1" ht="25.5" x14ac:dyDescent="0.2">
      <c r="A68" s="245"/>
      <c r="B68" s="246"/>
      <c r="C68" s="220" t="s">
        <v>207</v>
      </c>
      <c r="D68" s="69" t="s">
        <v>130</v>
      </c>
      <c r="E68" s="139">
        <v>929.6</v>
      </c>
      <c r="F68" s="71" t="s">
        <v>208</v>
      </c>
      <c r="G68" s="137">
        <v>411.9</v>
      </c>
      <c r="H68" s="72">
        <f>G68*$H$4</f>
        <v>429.04</v>
      </c>
      <c r="I68" s="72">
        <f t="shared" si="42"/>
        <v>446.16</v>
      </c>
      <c r="J68" s="72">
        <f t="shared" si="43"/>
        <v>464.9</v>
      </c>
      <c r="K68" s="108"/>
      <c r="L68" s="72"/>
      <c r="M68" s="82"/>
      <c r="N68" s="76">
        <f>E68*H68</f>
        <v>398835.58</v>
      </c>
      <c r="O68" s="72">
        <f>E68*I68</f>
        <v>414750.34</v>
      </c>
      <c r="P68" s="159">
        <f>E68*J68</f>
        <v>432171.04</v>
      </c>
      <c r="Q68" s="78">
        <f>N68/1000</f>
        <v>398.8</v>
      </c>
      <c r="R68" s="79">
        <f t="shared" si="41"/>
        <v>414.8</v>
      </c>
      <c r="S68" s="80">
        <f>P68/1000</f>
        <v>432.2</v>
      </c>
    </row>
    <row r="69" spans="1:19" s="67" customFormat="1" ht="28.5" customHeight="1" x14ac:dyDescent="0.2">
      <c r="A69" s="239"/>
      <c r="B69" s="242"/>
      <c r="C69" s="220" t="s">
        <v>138</v>
      </c>
      <c r="D69" s="131" t="s">
        <v>70</v>
      </c>
      <c r="E69" s="70">
        <v>1</v>
      </c>
      <c r="F69" s="71" t="s">
        <v>53</v>
      </c>
      <c r="G69" s="117">
        <v>278666.67</v>
      </c>
      <c r="H69" s="72">
        <f>G69*$H$4</f>
        <v>290259.20000000001</v>
      </c>
      <c r="I69" s="72">
        <f t="shared" si="42"/>
        <v>301840.53999999998</v>
      </c>
      <c r="J69" s="72">
        <f t="shared" si="43"/>
        <v>314517.84000000003</v>
      </c>
      <c r="K69" s="132"/>
      <c r="L69" s="133"/>
      <c r="M69" s="134"/>
      <c r="N69" s="76">
        <f>E69*H69</f>
        <v>290259.20000000001</v>
      </c>
      <c r="O69" s="72">
        <f>E69*I69</f>
        <v>301840.53999999998</v>
      </c>
      <c r="P69" s="159">
        <f>E69*J69</f>
        <v>314517.84000000003</v>
      </c>
      <c r="Q69" s="78">
        <f>N69/1000</f>
        <v>290.3</v>
      </c>
      <c r="R69" s="79">
        <f t="shared" ref="R69" si="44">O69/1000</f>
        <v>301.8</v>
      </c>
      <c r="S69" s="80">
        <f>P69/1000</f>
        <v>314.5</v>
      </c>
    </row>
    <row r="70" spans="1:19" s="113" customFormat="1" x14ac:dyDescent="0.2">
      <c r="A70" s="261">
        <v>244</v>
      </c>
      <c r="B70" s="262">
        <v>227</v>
      </c>
      <c r="C70" s="225" t="s">
        <v>137</v>
      </c>
      <c r="D70" s="144"/>
      <c r="E70" s="56"/>
      <c r="F70" s="145"/>
      <c r="G70" s="146"/>
      <c r="H70" s="52"/>
      <c r="I70" s="52"/>
      <c r="J70" s="52"/>
      <c r="K70" s="110"/>
      <c r="L70" s="52"/>
      <c r="M70" s="63"/>
      <c r="N70" s="51">
        <f>N71+N73+N72</f>
        <v>684105.07</v>
      </c>
      <c r="O70" s="52">
        <f t="shared" ref="O70:S70" si="45">O71+O73+O72</f>
        <v>711401</v>
      </c>
      <c r="P70" s="125">
        <f t="shared" si="45"/>
        <v>741280.16</v>
      </c>
      <c r="Q70" s="51">
        <f>Q71+Q73+Q72</f>
        <v>684.1</v>
      </c>
      <c r="R70" s="52">
        <f t="shared" si="45"/>
        <v>711.4</v>
      </c>
      <c r="S70" s="53">
        <f t="shared" si="45"/>
        <v>741.4</v>
      </c>
    </row>
    <row r="71" spans="1:19" s="67" customFormat="1" ht="25.5" x14ac:dyDescent="0.2">
      <c r="A71" s="239"/>
      <c r="B71" s="242"/>
      <c r="C71" s="227" t="s">
        <v>15</v>
      </c>
      <c r="D71" s="69" t="s">
        <v>77</v>
      </c>
      <c r="E71" s="70">
        <v>8</v>
      </c>
      <c r="F71" s="71" t="s">
        <v>53</v>
      </c>
      <c r="G71" s="117">
        <f>110800/E71</f>
        <v>13850</v>
      </c>
      <c r="H71" s="72">
        <f>G71*$H$4</f>
        <v>14426.16</v>
      </c>
      <c r="I71" s="72">
        <f>H71*$I$4</f>
        <v>15001.76</v>
      </c>
      <c r="J71" s="72">
        <f>I71*$J$4</f>
        <v>15631.83</v>
      </c>
      <c r="K71" s="121"/>
      <c r="L71" s="96"/>
      <c r="M71" s="97"/>
      <c r="N71" s="76">
        <f>E71*H71</f>
        <v>115409.28</v>
      </c>
      <c r="O71" s="72">
        <f>E71*I71</f>
        <v>120014.08</v>
      </c>
      <c r="P71" s="159">
        <f>E71*J71</f>
        <v>125054.64</v>
      </c>
      <c r="Q71" s="78">
        <f>N71/1000</f>
        <v>115.4</v>
      </c>
      <c r="R71" s="79">
        <f t="shared" ref="R71:R73" si="46">O71/1000</f>
        <v>120</v>
      </c>
      <c r="S71" s="80">
        <f>P71/1000</f>
        <v>125.1</v>
      </c>
    </row>
    <row r="72" spans="1:19" s="67" customFormat="1" ht="25.5" x14ac:dyDescent="0.2">
      <c r="A72" s="239"/>
      <c r="B72" s="242"/>
      <c r="C72" s="227" t="s">
        <v>209</v>
      </c>
      <c r="D72" s="69" t="s">
        <v>210</v>
      </c>
      <c r="E72" s="70">
        <v>84</v>
      </c>
      <c r="F72" s="71" t="s">
        <v>53</v>
      </c>
      <c r="G72" s="117">
        <f>529000/84</f>
        <v>6297.62</v>
      </c>
      <c r="H72" s="72">
        <f>G72*$H$4</f>
        <v>6559.6</v>
      </c>
      <c r="I72" s="72">
        <f>H72*$I$4</f>
        <v>6821.33</v>
      </c>
      <c r="J72" s="72">
        <f>I72*$J$4</f>
        <v>7107.83</v>
      </c>
      <c r="K72" s="121"/>
      <c r="L72" s="96"/>
      <c r="M72" s="97"/>
      <c r="N72" s="76">
        <f>E72*H72</f>
        <v>551006.4</v>
      </c>
      <c r="O72" s="72">
        <f>E72*I72</f>
        <v>572991.72</v>
      </c>
      <c r="P72" s="159">
        <f>E72*J72</f>
        <v>597057.72</v>
      </c>
      <c r="Q72" s="78">
        <f>N72/1000</f>
        <v>551</v>
      </c>
      <c r="R72" s="79">
        <f t="shared" si="46"/>
        <v>573</v>
      </c>
      <c r="S72" s="80">
        <f>P72/1000</f>
        <v>597.1</v>
      </c>
    </row>
    <row r="73" spans="1:19" s="67" customFormat="1" x14ac:dyDescent="0.2">
      <c r="A73" s="239"/>
      <c r="B73" s="242"/>
      <c r="C73" s="220" t="s">
        <v>122</v>
      </c>
      <c r="D73" s="135" t="s">
        <v>70</v>
      </c>
      <c r="E73" s="147">
        <v>1</v>
      </c>
      <c r="F73" s="148" t="s">
        <v>53</v>
      </c>
      <c r="G73" s="117">
        <v>16982.900000000001</v>
      </c>
      <c r="H73" s="72">
        <f>G73*$H$4</f>
        <v>17689.39</v>
      </c>
      <c r="I73" s="72">
        <f>H73*$I$4</f>
        <v>18395.2</v>
      </c>
      <c r="J73" s="72">
        <f>I73*$J$4</f>
        <v>19167.8</v>
      </c>
      <c r="K73" s="121"/>
      <c r="L73" s="96"/>
      <c r="M73" s="97"/>
      <c r="N73" s="76">
        <f>E73*H73</f>
        <v>17689.39</v>
      </c>
      <c r="O73" s="72">
        <f>E73*I73</f>
        <v>18395.2</v>
      </c>
      <c r="P73" s="159">
        <f>E73*J73</f>
        <v>19167.8</v>
      </c>
      <c r="Q73" s="78">
        <f>N73/1000</f>
        <v>17.7</v>
      </c>
      <c r="R73" s="79">
        <f t="shared" si="46"/>
        <v>18.399999999999999</v>
      </c>
      <c r="S73" s="80">
        <f>P73/1000</f>
        <v>19.2</v>
      </c>
    </row>
    <row r="74" spans="1:19" s="67" customFormat="1" x14ac:dyDescent="0.2">
      <c r="A74" s="239">
        <v>244</v>
      </c>
      <c r="B74" s="242">
        <v>310</v>
      </c>
      <c r="C74" s="230" t="s">
        <v>18</v>
      </c>
      <c r="D74" s="118"/>
      <c r="E74" s="70"/>
      <c r="F74" s="71"/>
      <c r="G74" s="88"/>
      <c r="H74" s="72"/>
      <c r="I74" s="72"/>
      <c r="J74" s="82"/>
      <c r="K74" s="108"/>
      <c r="L74" s="72"/>
      <c r="M74" s="82"/>
      <c r="N74" s="51">
        <f>N75+N76</f>
        <v>4293255.6900000004</v>
      </c>
      <c r="O74" s="52">
        <f t="shared" ref="O74:S74" si="47">O75+O76</f>
        <v>4461212.8499999996</v>
      </c>
      <c r="P74" s="125">
        <f t="shared" si="47"/>
        <v>4635545.91</v>
      </c>
      <c r="Q74" s="51">
        <f t="shared" si="47"/>
        <v>4293.3</v>
      </c>
      <c r="R74" s="52">
        <f t="shared" si="47"/>
        <v>4461.2</v>
      </c>
      <c r="S74" s="53">
        <f t="shared" si="47"/>
        <v>4635.5</v>
      </c>
    </row>
    <row r="75" spans="1:19" s="67" customFormat="1" ht="25.5" x14ac:dyDescent="0.2">
      <c r="A75" s="239"/>
      <c r="B75" s="242"/>
      <c r="C75" s="220" t="s">
        <v>23</v>
      </c>
      <c r="D75" s="135" t="s">
        <v>56</v>
      </c>
      <c r="E75" s="149">
        <f>643/8</f>
        <v>80</v>
      </c>
      <c r="F75" s="71" t="s">
        <v>103</v>
      </c>
      <c r="G75" s="88"/>
      <c r="H75" s="72"/>
      <c r="I75" s="72"/>
      <c r="J75" s="82"/>
      <c r="K75" s="108">
        <v>52285.89</v>
      </c>
      <c r="L75" s="72">
        <v>54330.3</v>
      </c>
      <c r="M75" s="130">
        <v>56449.2</v>
      </c>
      <c r="N75" s="76">
        <f>E75*K75</f>
        <v>4182871.2</v>
      </c>
      <c r="O75" s="72">
        <f>E75*L75</f>
        <v>4346424</v>
      </c>
      <c r="P75" s="159">
        <f>E75*M75</f>
        <v>4515936</v>
      </c>
      <c r="Q75" s="78">
        <f t="shared" ref="Q75:S75" si="48">N75/1000</f>
        <v>4182.8999999999996</v>
      </c>
      <c r="R75" s="79">
        <f t="shared" si="48"/>
        <v>4346.3999999999996</v>
      </c>
      <c r="S75" s="80">
        <f t="shared" si="48"/>
        <v>4515.8999999999996</v>
      </c>
    </row>
    <row r="76" spans="1:19" s="67" customFormat="1" x14ac:dyDescent="0.2">
      <c r="A76" s="239"/>
      <c r="B76" s="242"/>
      <c r="C76" s="220" t="s">
        <v>166</v>
      </c>
      <c r="D76" s="135" t="s">
        <v>51</v>
      </c>
      <c r="E76" s="70">
        <f>E77+E78</f>
        <v>27</v>
      </c>
      <c r="F76" s="71" t="s">
        <v>53</v>
      </c>
      <c r="G76" s="152">
        <f>G78+G77</f>
        <v>8626.33</v>
      </c>
      <c r="H76" s="152">
        <f t="shared" ref="H76:J76" si="49">H78+H77</f>
        <v>8985.18</v>
      </c>
      <c r="I76" s="152">
        <f t="shared" si="49"/>
        <v>9343.69</v>
      </c>
      <c r="J76" s="152">
        <f t="shared" si="49"/>
        <v>9736.1200000000008</v>
      </c>
      <c r="K76" s="121"/>
      <c r="L76" s="96"/>
      <c r="M76" s="97"/>
      <c r="N76" s="76">
        <f>N77+N78</f>
        <v>110384.49</v>
      </c>
      <c r="O76" s="72">
        <f t="shared" ref="O76:P76" si="50">O77+O78</f>
        <v>114788.85</v>
      </c>
      <c r="P76" s="159">
        <f t="shared" si="50"/>
        <v>119609.91</v>
      </c>
      <c r="Q76" s="78">
        <f>Q77+Q78</f>
        <v>110.4</v>
      </c>
      <c r="R76" s="79">
        <f t="shared" ref="R76:S76" si="51">R77+R78</f>
        <v>114.8</v>
      </c>
      <c r="S76" s="70">
        <f t="shared" si="51"/>
        <v>119.6</v>
      </c>
    </row>
    <row r="77" spans="1:19" s="67" customFormat="1" x14ac:dyDescent="0.2">
      <c r="A77" s="239"/>
      <c r="B77" s="242"/>
      <c r="C77" s="231" t="s">
        <v>211</v>
      </c>
      <c r="D77" s="153" t="s">
        <v>51</v>
      </c>
      <c r="E77" s="103">
        <v>15</v>
      </c>
      <c r="F77" s="71" t="s">
        <v>53</v>
      </c>
      <c r="G77" s="107">
        <f>12300/15</f>
        <v>820</v>
      </c>
      <c r="H77" s="96">
        <f>G77*$H$4</f>
        <v>854.11</v>
      </c>
      <c r="I77" s="96">
        <f>H77*$I$4</f>
        <v>888.19</v>
      </c>
      <c r="J77" s="96">
        <f>I77*$J$4</f>
        <v>925.49</v>
      </c>
      <c r="K77" s="121"/>
      <c r="L77" s="96"/>
      <c r="M77" s="97"/>
      <c r="N77" s="101">
        <f>E77*H77</f>
        <v>12811.65</v>
      </c>
      <c r="O77" s="96">
        <f>E77*I77</f>
        <v>13322.85</v>
      </c>
      <c r="P77" s="107">
        <f>E77*J77</f>
        <v>13882.35</v>
      </c>
      <c r="Q77" s="102">
        <f t="shared" ref="Q77:S80" si="52">N77/1000</f>
        <v>12.8</v>
      </c>
      <c r="R77" s="99">
        <f t="shared" si="52"/>
        <v>13.3</v>
      </c>
      <c r="S77" s="142">
        <f t="shared" si="52"/>
        <v>13.9</v>
      </c>
    </row>
    <row r="78" spans="1:19" s="67" customFormat="1" x14ac:dyDescent="0.2">
      <c r="A78" s="239"/>
      <c r="B78" s="242"/>
      <c r="C78" s="231" t="s">
        <v>283</v>
      </c>
      <c r="D78" s="153" t="s">
        <v>51</v>
      </c>
      <c r="E78" s="103">
        <v>12</v>
      </c>
      <c r="F78" s="71" t="s">
        <v>53</v>
      </c>
      <c r="G78" s="107">
        <v>7806.33</v>
      </c>
      <c r="H78" s="96">
        <f>G78*$H$4</f>
        <v>8131.07</v>
      </c>
      <c r="I78" s="96">
        <f>H78*$I$4</f>
        <v>8455.5</v>
      </c>
      <c r="J78" s="96">
        <f>I78*$J$4</f>
        <v>8810.6299999999992</v>
      </c>
      <c r="K78" s="121"/>
      <c r="L78" s="96"/>
      <c r="M78" s="97"/>
      <c r="N78" s="101">
        <f>E78*H78</f>
        <v>97572.84</v>
      </c>
      <c r="O78" s="96">
        <f>E78*I78</f>
        <v>101466</v>
      </c>
      <c r="P78" s="107">
        <f>E78*J78</f>
        <v>105727.56</v>
      </c>
      <c r="Q78" s="102">
        <f t="shared" si="52"/>
        <v>97.6</v>
      </c>
      <c r="R78" s="99">
        <f t="shared" si="52"/>
        <v>101.5</v>
      </c>
      <c r="S78" s="142">
        <f t="shared" si="52"/>
        <v>105.7</v>
      </c>
    </row>
    <row r="79" spans="1:19" s="67" customFormat="1" hidden="1" x14ac:dyDescent="0.2">
      <c r="A79" s="223"/>
      <c r="B79" s="224"/>
      <c r="C79" s="232" t="s">
        <v>167</v>
      </c>
      <c r="D79" s="153" t="s">
        <v>51</v>
      </c>
      <c r="E79" s="103"/>
      <c r="F79" s="71" t="s">
        <v>53</v>
      </c>
      <c r="G79" s="96"/>
      <c r="H79" s="96"/>
      <c r="I79" s="96"/>
      <c r="J79" s="97"/>
      <c r="K79" s="121"/>
      <c r="L79" s="96"/>
      <c r="M79" s="97"/>
      <c r="N79" s="101">
        <f t="shared" ref="N79:N80" si="53">E79*H79</f>
        <v>0</v>
      </c>
      <c r="O79" s="96"/>
      <c r="P79" s="107"/>
      <c r="Q79" s="155">
        <f t="shared" si="52"/>
        <v>0</v>
      </c>
      <c r="R79" s="96"/>
      <c r="S79" s="77"/>
    </row>
    <row r="80" spans="1:19" s="67" customFormat="1" hidden="1" x14ac:dyDescent="0.2">
      <c r="A80" s="223"/>
      <c r="B80" s="224"/>
      <c r="C80" s="232" t="s">
        <v>168</v>
      </c>
      <c r="D80" s="153" t="s">
        <v>51</v>
      </c>
      <c r="E80" s="103"/>
      <c r="F80" s="71" t="s">
        <v>53</v>
      </c>
      <c r="G80" s="154"/>
      <c r="H80" s="96"/>
      <c r="I80" s="96"/>
      <c r="J80" s="97"/>
      <c r="K80" s="121"/>
      <c r="L80" s="96"/>
      <c r="M80" s="97"/>
      <c r="N80" s="101">
        <f t="shared" si="53"/>
        <v>0</v>
      </c>
      <c r="O80" s="96"/>
      <c r="P80" s="107"/>
      <c r="Q80" s="155">
        <f t="shared" si="52"/>
        <v>0</v>
      </c>
      <c r="R80" s="72"/>
      <c r="S80" s="77"/>
    </row>
    <row r="81" spans="1:19" s="67" customFormat="1" ht="38.25" x14ac:dyDescent="0.2">
      <c r="A81" s="239">
        <v>244</v>
      </c>
      <c r="B81" s="242">
        <v>341</v>
      </c>
      <c r="C81" s="230" t="s">
        <v>180</v>
      </c>
      <c r="D81" s="118"/>
      <c r="E81" s="103"/>
      <c r="F81" s="94"/>
      <c r="G81" s="107"/>
      <c r="H81" s="96"/>
      <c r="I81" s="154"/>
      <c r="J81" s="97"/>
      <c r="K81" s="121"/>
      <c r="L81" s="96"/>
      <c r="M81" s="97"/>
      <c r="N81" s="51">
        <f>N82+N83+N84</f>
        <v>356266.04</v>
      </c>
      <c r="O81" s="52">
        <f t="shared" ref="O81:S81" si="54">O82+O83+O84</f>
        <v>79970.64</v>
      </c>
      <c r="P81" s="125">
        <f t="shared" si="54"/>
        <v>83329.279999999999</v>
      </c>
      <c r="Q81" s="51">
        <f t="shared" si="54"/>
        <v>356.3</v>
      </c>
      <c r="R81" s="52">
        <f t="shared" si="54"/>
        <v>80</v>
      </c>
      <c r="S81" s="53">
        <f t="shared" si="54"/>
        <v>83.3</v>
      </c>
    </row>
    <row r="82" spans="1:19" s="67" customFormat="1" ht="25.5" x14ac:dyDescent="0.2">
      <c r="A82" s="239"/>
      <c r="B82" s="242"/>
      <c r="C82" s="233" t="s">
        <v>181</v>
      </c>
      <c r="D82" s="118" t="s">
        <v>51</v>
      </c>
      <c r="E82" s="157">
        <v>193</v>
      </c>
      <c r="F82" s="71" t="s">
        <v>53</v>
      </c>
      <c r="G82" s="72">
        <v>1389.67</v>
      </c>
      <c r="H82" s="72">
        <f>G82*$H$4</f>
        <v>1447.48</v>
      </c>
      <c r="I82" s="72"/>
      <c r="J82" s="72"/>
      <c r="K82" s="121"/>
      <c r="L82" s="96"/>
      <c r="M82" s="97"/>
      <c r="N82" s="76">
        <f>E82*H82</f>
        <v>279363.64</v>
      </c>
      <c r="O82" s="72"/>
      <c r="P82" s="159"/>
      <c r="Q82" s="78">
        <f>N82/1000</f>
        <v>279.39999999999998</v>
      </c>
      <c r="R82" s="79"/>
      <c r="S82" s="80"/>
    </row>
    <row r="83" spans="1:19" s="67" customFormat="1" ht="25.5" x14ac:dyDescent="0.2">
      <c r="A83" s="239"/>
      <c r="B83" s="242"/>
      <c r="C83" s="233" t="s">
        <v>182</v>
      </c>
      <c r="D83" s="118" t="s">
        <v>51</v>
      </c>
      <c r="E83" s="123">
        <v>20</v>
      </c>
      <c r="F83" s="71" t="s">
        <v>53</v>
      </c>
      <c r="G83" s="117">
        <v>1060.33</v>
      </c>
      <c r="H83" s="72">
        <f>G83*$H$4</f>
        <v>1104.44</v>
      </c>
      <c r="I83" s="72">
        <f t="shared" ref="I83:I84" si="55">H83*$I$4</f>
        <v>1148.51</v>
      </c>
      <c r="J83" s="72">
        <f t="shared" ref="J83:J84" si="56">I83*$J$4</f>
        <v>1196.75</v>
      </c>
      <c r="K83" s="121"/>
      <c r="L83" s="96"/>
      <c r="M83" s="97"/>
      <c r="N83" s="76">
        <f>E83*H83</f>
        <v>22088.799999999999</v>
      </c>
      <c r="O83" s="72">
        <f>E83*I83</f>
        <v>22970.2</v>
      </c>
      <c r="P83" s="159">
        <f>E83*J83</f>
        <v>23935</v>
      </c>
      <c r="Q83" s="78">
        <f>N83/1000</f>
        <v>22.1</v>
      </c>
      <c r="R83" s="79">
        <f t="shared" ref="R83:S84" si="57">O83/1000</f>
        <v>23</v>
      </c>
      <c r="S83" s="80">
        <f t="shared" si="57"/>
        <v>23.9</v>
      </c>
    </row>
    <row r="84" spans="1:19" s="67" customFormat="1" ht="25.5" x14ac:dyDescent="0.2">
      <c r="A84" s="239"/>
      <c r="B84" s="242"/>
      <c r="C84" s="156" t="s">
        <v>183</v>
      </c>
      <c r="D84" s="118" t="s">
        <v>51</v>
      </c>
      <c r="E84" s="123">
        <v>92</v>
      </c>
      <c r="F84" s="71" t="s">
        <v>53</v>
      </c>
      <c r="G84" s="117">
        <v>572</v>
      </c>
      <c r="H84" s="72">
        <f>G84*$H$4</f>
        <v>595.79999999999995</v>
      </c>
      <c r="I84" s="72">
        <f t="shared" si="55"/>
        <v>619.57000000000005</v>
      </c>
      <c r="J84" s="72">
        <f t="shared" si="56"/>
        <v>645.59</v>
      </c>
      <c r="K84" s="121"/>
      <c r="L84" s="96"/>
      <c r="M84" s="97"/>
      <c r="N84" s="252">
        <f>E84*H84</f>
        <v>54813.599999999999</v>
      </c>
      <c r="O84" s="72">
        <f>E84*I84</f>
        <v>57000.44</v>
      </c>
      <c r="P84" s="159">
        <f>E84*J84</f>
        <v>59394.28</v>
      </c>
      <c r="Q84" s="234">
        <f>N84/1000+0.01</f>
        <v>54.8</v>
      </c>
      <c r="R84" s="79">
        <f t="shared" si="57"/>
        <v>57</v>
      </c>
      <c r="S84" s="80">
        <f t="shared" si="57"/>
        <v>59.4</v>
      </c>
    </row>
    <row r="85" spans="1:19" s="67" customFormat="1" ht="25.5" x14ac:dyDescent="0.2">
      <c r="A85" s="239">
        <v>244</v>
      </c>
      <c r="B85" s="242">
        <v>343</v>
      </c>
      <c r="C85" s="58" t="s">
        <v>139</v>
      </c>
      <c r="D85" s="69"/>
      <c r="E85" s="70"/>
      <c r="F85" s="71"/>
      <c r="G85" s="88"/>
      <c r="H85" s="72"/>
      <c r="I85" s="152"/>
      <c r="J85" s="82"/>
      <c r="K85" s="108"/>
      <c r="L85" s="72"/>
      <c r="M85" s="82"/>
      <c r="N85" s="110">
        <f>SUM(N86:N88)</f>
        <v>101030579.36</v>
      </c>
      <c r="O85" s="52">
        <f t="shared" ref="O85:S85" si="58">SUM(O86:O88)</f>
        <v>107129107.83</v>
      </c>
      <c r="P85" s="251">
        <f t="shared" si="58"/>
        <v>111630417.42</v>
      </c>
      <c r="Q85" s="110">
        <f t="shared" si="58"/>
        <v>101030.6</v>
      </c>
      <c r="R85" s="52">
        <f t="shared" si="58"/>
        <v>107129.1</v>
      </c>
      <c r="S85" s="251">
        <f t="shared" si="58"/>
        <v>111630.3</v>
      </c>
    </row>
    <row r="86" spans="1:19" s="67" customFormat="1" x14ac:dyDescent="0.2">
      <c r="A86" s="239"/>
      <c r="B86" s="242"/>
      <c r="C86" s="254" t="s">
        <v>212</v>
      </c>
      <c r="D86" s="118" t="s">
        <v>285</v>
      </c>
      <c r="E86" s="88">
        <f>474+100</f>
        <v>574</v>
      </c>
      <c r="F86" s="71" t="s">
        <v>53</v>
      </c>
      <c r="G86" s="88">
        <f>1072100/E86</f>
        <v>1867.8</v>
      </c>
      <c r="H86" s="72">
        <f>G86*$H$4</f>
        <v>1945.5</v>
      </c>
      <c r="I86" s="72">
        <f>H86*$I$4</f>
        <v>2023.13</v>
      </c>
      <c r="J86" s="72">
        <f>I86*$J$4</f>
        <v>2108.1</v>
      </c>
      <c r="K86" s="108"/>
      <c r="L86" s="72"/>
      <c r="M86" s="82"/>
      <c r="N86" s="253">
        <f>E86*H86</f>
        <v>1116717</v>
      </c>
      <c r="O86" s="133">
        <f>E86*I86</f>
        <v>1161276.6200000001</v>
      </c>
      <c r="P86" s="238">
        <f>E86*J86</f>
        <v>1210049.3999999999</v>
      </c>
      <c r="Q86" s="150">
        <f t="shared" ref="Q86:S88" si="59">N86/1000</f>
        <v>1116.7</v>
      </c>
      <c r="R86" s="151">
        <f t="shared" si="59"/>
        <v>1161.3</v>
      </c>
      <c r="S86" s="129">
        <f t="shared" si="59"/>
        <v>1210</v>
      </c>
    </row>
    <row r="87" spans="1:19" s="67" customFormat="1" ht="25.5" x14ac:dyDescent="0.2">
      <c r="A87" s="239"/>
      <c r="B87" s="242"/>
      <c r="C87" s="233" t="s">
        <v>284</v>
      </c>
      <c r="D87" s="158" t="s">
        <v>78</v>
      </c>
      <c r="E87" s="88">
        <f>756756+9966.5</f>
        <v>766722.5</v>
      </c>
      <c r="F87" s="71" t="s">
        <v>53</v>
      </c>
      <c r="G87" s="159">
        <v>65.41</v>
      </c>
      <c r="H87" s="72">
        <f>G87*$H$4</f>
        <v>68.13</v>
      </c>
      <c r="I87" s="72">
        <f>H87*$I$4</f>
        <v>70.849999999999994</v>
      </c>
      <c r="J87" s="72">
        <f>I87*$J$4</f>
        <v>73.83</v>
      </c>
      <c r="K87" s="108"/>
      <c r="L87" s="72"/>
      <c r="M87" s="82"/>
      <c r="N87" s="253">
        <f>E87*H87</f>
        <v>52236803.93</v>
      </c>
      <c r="O87" s="133">
        <f>E87*I87</f>
        <v>54322289.130000003</v>
      </c>
      <c r="P87" s="238">
        <f>E87*J87</f>
        <v>56607122.18</v>
      </c>
      <c r="Q87" s="150">
        <f t="shared" si="59"/>
        <v>52236.800000000003</v>
      </c>
      <c r="R87" s="151">
        <f t="shared" si="59"/>
        <v>54322.3</v>
      </c>
      <c r="S87" s="129">
        <f t="shared" si="59"/>
        <v>56607.1</v>
      </c>
    </row>
    <row r="88" spans="1:19" s="67" customFormat="1" ht="25.5" x14ac:dyDescent="0.2">
      <c r="A88" s="241"/>
      <c r="B88" s="242"/>
      <c r="C88" s="255" t="s">
        <v>19</v>
      </c>
      <c r="D88" s="158" t="s">
        <v>78</v>
      </c>
      <c r="E88" s="289">
        <f>28293.4+799437.5+75479.04</f>
        <v>903209.9</v>
      </c>
      <c r="F88" s="71" t="s">
        <v>53</v>
      </c>
      <c r="G88" s="159">
        <f>N88/E88</f>
        <v>52.79</v>
      </c>
      <c r="H88" s="72">
        <f>G88*$H$4</f>
        <v>54.99</v>
      </c>
      <c r="I88" s="72">
        <f>H88*$I$4</f>
        <v>57.18</v>
      </c>
      <c r="J88" s="72">
        <f>I88*$J$4</f>
        <v>59.58</v>
      </c>
      <c r="K88" s="108"/>
      <c r="L88" s="72"/>
      <c r="M88" s="82"/>
      <c r="N88" s="76">
        <f>1603953.3+42098378.88+3974726.25</f>
        <v>47677058.43</v>
      </c>
      <c r="O88" s="72">
        <f>E88*I88</f>
        <v>51645542.079999998</v>
      </c>
      <c r="P88" s="159">
        <f>E88*J88</f>
        <v>53813245.840000004</v>
      </c>
      <c r="Q88" s="78">
        <f t="shared" si="59"/>
        <v>47677.1</v>
      </c>
      <c r="R88" s="79">
        <f t="shared" si="59"/>
        <v>51645.5</v>
      </c>
      <c r="S88" s="80">
        <f t="shared" si="59"/>
        <v>53813.2</v>
      </c>
    </row>
    <row r="89" spans="1:19" s="67" customFormat="1" x14ac:dyDescent="0.2">
      <c r="A89" s="239">
        <v>244</v>
      </c>
      <c r="B89" s="242">
        <v>345</v>
      </c>
      <c r="C89" s="160" t="s">
        <v>184</v>
      </c>
      <c r="D89" s="158"/>
      <c r="E89" s="161"/>
      <c r="F89" s="71"/>
      <c r="G89" s="159"/>
      <c r="H89" s="72"/>
      <c r="I89" s="72"/>
      <c r="J89" s="72"/>
      <c r="K89" s="108"/>
      <c r="L89" s="72"/>
      <c r="M89" s="82"/>
      <c r="N89" s="51">
        <f t="shared" ref="N89:S89" si="60">SUM(N90:N92)</f>
        <v>6631014.1500000004</v>
      </c>
      <c r="O89" s="52">
        <f t="shared" si="60"/>
        <v>3188608.8</v>
      </c>
      <c r="P89" s="125">
        <f t="shared" si="60"/>
        <v>3322530.9</v>
      </c>
      <c r="Q89" s="51">
        <f t="shared" si="60"/>
        <v>6631</v>
      </c>
      <c r="R89" s="52">
        <f t="shared" si="60"/>
        <v>3188.6</v>
      </c>
      <c r="S89" s="53">
        <f t="shared" si="60"/>
        <v>3322.5</v>
      </c>
    </row>
    <row r="90" spans="1:19" s="67" customFormat="1" x14ac:dyDescent="0.2">
      <c r="A90" s="239"/>
      <c r="B90" s="242"/>
      <c r="C90" s="156" t="s">
        <v>185</v>
      </c>
      <c r="D90" s="69" t="s">
        <v>51</v>
      </c>
      <c r="E90" s="162">
        <v>666</v>
      </c>
      <c r="F90" s="71" t="s">
        <v>53</v>
      </c>
      <c r="G90" s="72">
        <v>4567.83</v>
      </c>
      <c r="H90" s="72">
        <f>G90*$H$4</f>
        <v>4757.8500000000004</v>
      </c>
      <c r="I90" s="72"/>
      <c r="J90" s="72"/>
      <c r="K90" s="108"/>
      <c r="L90" s="72"/>
      <c r="M90" s="82"/>
      <c r="N90" s="76">
        <f>E90*H90</f>
        <v>3168728.1</v>
      </c>
      <c r="O90" s="72"/>
      <c r="P90" s="159"/>
      <c r="Q90" s="78">
        <f>N90/1000</f>
        <v>3168.7</v>
      </c>
      <c r="R90" s="79"/>
      <c r="S90" s="80"/>
    </row>
    <row r="91" spans="1:19" s="67" customFormat="1" x14ac:dyDescent="0.2">
      <c r="A91" s="239"/>
      <c r="B91" s="242"/>
      <c r="C91" s="156" t="s">
        <v>287</v>
      </c>
      <c r="D91" s="69" t="s">
        <v>51</v>
      </c>
      <c r="E91" s="162">
        <v>639</v>
      </c>
      <c r="F91" s="71" t="s">
        <v>53</v>
      </c>
      <c r="G91" s="72">
        <v>595</v>
      </c>
      <c r="H91" s="72">
        <f>G91*$H$4</f>
        <v>619.75</v>
      </c>
      <c r="I91" s="72"/>
      <c r="J91" s="72"/>
      <c r="K91" s="108"/>
      <c r="L91" s="72"/>
      <c r="M91" s="82"/>
      <c r="N91" s="76">
        <f>E91*H91</f>
        <v>396020.25</v>
      </c>
      <c r="O91" s="72"/>
      <c r="P91" s="159"/>
      <c r="Q91" s="78">
        <f>N91/1000</f>
        <v>396</v>
      </c>
      <c r="R91" s="79"/>
      <c r="S91" s="80"/>
    </row>
    <row r="92" spans="1:19" s="275" customFormat="1" ht="38.25" x14ac:dyDescent="0.2">
      <c r="A92" s="239"/>
      <c r="B92" s="242"/>
      <c r="C92" s="233" t="s">
        <v>291</v>
      </c>
      <c r="D92" s="264" t="s">
        <v>51</v>
      </c>
      <c r="E92" s="265">
        <f>301+84+5</f>
        <v>390</v>
      </c>
      <c r="F92" s="266" t="s">
        <v>53</v>
      </c>
      <c r="G92" s="267">
        <f>5887600/E92/2</f>
        <v>7548.21</v>
      </c>
      <c r="H92" s="72">
        <f>G92*$H$4</f>
        <v>7862.22</v>
      </c>
      <c r="I92" s="72">
        <f>H92*$I$4</f>
        <v>8175.92</v>
      </c>
      <c r="J92" s="72">
        <f>I92*$J$4</f>
        <v>8519.31</v>
      </c>
      <c r="K92" s="268"/>
      <c r="L92" s="267"/>
      <c r="M92" s="269"/>
      <c r="N92" s="270">
        <f>H92*$E$92</f>
        <v>3066265.8</v>
      </c>
      <c r="O92" s="267">
        <f>I92*$E$92</f>
        <v>3188608.8</v>
      </c>
      <c r="P92" s="271">
        <f t="shared" ref="P92" si="61">J92*$E$92</f>
        <v>3322530.9</v>
      </c>
      <c r="Q92" s="272">
        <f t="shared" ref="Q92:S92" si="62">N92/1000</f>
        <v>3066.3</v>
      </c>
      <c r="R92" s="273">
        <f t="shared" si="62"/>
        <v>3188.6</v>
      </c>
      <c r="S92" s="274">
        <f t="shared" si="62"/>
        <v>3322.5</v>
      </c>
    </row>
    <row r="93" spans="1:19" s="275" customFormat="1" ht="25.5" x14ac:dyDescent="0.2">
      <c r="A93" s="239">
        <v>244</v>
      </c>
      <c r="B93" s="242">
        <v>346</v>
      </c>
      <c r="C93" s="230" t="s">
        <v>134</v>
      </c>
      <c r="D93" s="276"/>
      <c r="E93" s="277"/>
      <c r="F93" s="266"/>
      <c r="G93" s="271"/>
      <c r="H93" s="267"/>
      <c r="I93" s="267"/>
      <c r="J93" s="267"/>
      <c r="K93" s="268"/>
      <c r="L93" s="267"/>
      <c r="M93" s="269"/>
      <c r="N93" s="278">
        <f t="shared" ref="N93:S93" si="63">SUM(N94:N107)</f>
        <v>243131704.53</v>
      </c>
      <c r="O93" s="279">
        <f t="shared" si="63"/>
        <v>252836406.09</v>
      </c>
      <c r="P93" s="280">
        <f t="shared" si="63"/>
        <v>263447983.99000001</v>
      </c>
      <c r="Q93" s="278">
        <f t="shared" si="63"/>
        <v>243131.6</v>
      </c>
      <c r="R93" s="279">
        <f t="shared" si="63"/>
        <v>252836.3</v>
      </c>
      <c r="S93" s="281">
        <f t="shared" si="63"/>
        <v>263447.90000000002</v>
      </c>
    </row>
    <row r="94" spans="1:19" s="275" customFormat="1" x14ac:dyDescent="0.2">
      <c r="A94" s="241"/>
      <c r="B94" s="242"/>
      <c r="C94" s="233" t="s">
        <v>20</v>
      </c>
      <c r="D94" s="276" t="s">
        <v>127</v>
      </c>
      <c r="E94" s="277">
        <f>198*2*12</f>
        <v>4752</v>
      </c>
      <c r="F94" s="266" t="s">
        <v>53</v>
      </c>
      <c r="G94" s="267">
        <v>400</v>
      </c>
      <c r="H94" s="267">
        <f>G94*$H$4</f>
        <v>416.64</v>
      </c>
      <c r="I94" s="267">
        <f>H94*$I$4</f>
        <v>433.26</v>
      </c>
      <c r="J94" s="267">
        <f>I94*$J$4</f>
        <v>451.46</v>
      </c>
      <c r="K94" s="268"/>
      <c r="L94" s="267"/>
      <c r="M94" s="269"/>
      <c r="N94" s="270">
        <f>E94*H94</f>
        <v>1979873.28</v>
      </c>
      <c r="O94" s="267">
        <f>E94*I94</f>
        <v>2058851.52</v>
      </c>
      <c r="P94" s="271">
        <f>E94*J94</f>
        <v>2145337.92</v>
      </c>
      <c r="Q94" s="272">
        <f t="shared" ref="Q94:S107" si="64">N94/1000</f>
        <v>1979.9</v>
      </c>
      <c r="R94" s="273">
        <f t="shared" si="64"/>
        <v>2058.9</v>
      </c>
      <c r="S94" s="274">
        <f t="shared" si="64"/>
        <v>2145.3000000000002</v>
      </c>
    </row>
    <row r="95" spans="1:19" s="275" customFormat="1" ht="25.5" x14ac:dyDescent="0.2">
      <c r="A95" s="239"/>
      <c r="B95" s="242"/>
      <c r="C95" s="233" t="s">
        <v>21</v>
      </c>
      <c r="D95" s="264" t="s">
        <v>144</v>
      </c>
      <c r="E95" s="277">
        <v>198</v>
      </c>
      <c r="F95" s="264" t="s">
        <v>25</v>
      </c>
      <c r="G95" s="271"/>
      <c r="H95" s="267"/>
      <c r="I95" s="267"/>
      <c r="J95" s="269"/>
      <c r="K95" s="268">
        <v>16811</v>
      </c>
      <c r="L95" s="267">
        <v>17510.34</v>
      </c>
      <c r="M95" s="282">
        <v>18209</v>
      </c>
      <c r="N95" s="270">
        <f>E95*K95</f>
        <v>3328578</v>
      </c>
      <c r="O95" s="267">
        <f>E95*L95</f>
        <v>3467047.32</v>
      </c>
      <c r="P95" s="271">
        <f>E95*M95</f>
        <v>3605382</v>
      </c>
      <c r="Q95" s="272">
        <f t="shared" si="64"/>
        <v>3328.6</v>
      </c>
      <c r="R95" s="273">
        <f t="shared" si="64"/>
        <v>3467</v>
      </c>
      <c r="S95" s="274">
        <f t="shared" si="64"/>
        <v>3605.4</v>
      </c>
    </row>
    <row r="96" spans="1:19" s="67" customFormat="1" x14ac:dyDescent="0.2">
      <c r="A96" s="239"/>
      <c r="B96" s="242"/>
      <c r="C96" s="156" t="s">
        <v>186</v>
      </c>
      <c r="D96" s="69" t="s">
        <v>51</v>
      </c>
      <c r="E96" s="70">
        <v>300</v>
      </c>
      <c r="F96" s="69" t="s">
        <v>53</v>
      </c>
      <c r="G96" s="159">
        <v>217.33</v>
      </c>
      <c r="H96" s="72">
        <f>G96*$H$4</f>
        <v>226.37</v>
      </c>
      <c r="I96" s="72">
        <f>H96*$I$4</f>
        <v>235.4</v>
      </c>
      <c r="J96" s="82">
        <f>I96*$J$4</f>
        <v>245.29</v>
      </c>
      <c r="K96" s="108"/>
      <c r="L96" s="72"/>
      <c r="M96" s="130"/>
      <c r="N96" s="76">
        <f>E96*H96</f>
        <v>67911</v>
      </c>
      <c r="O96" s="72">
        <f>E96*I96</f>
        <v>70620</v>
      </c>
      <c r="P96" s="159">
        <f>E96*J96</f>
        <v>73587</v>
      </c>
      <c r="Q96" s="78">
        <f t="shared" si="64"/>
        <v>67.900000000000006</v>
      </c>
      <c r="R96" s="79">
        <f t="shared" si="64"/>
        <v>70.599999999999994</v>
      </c>
      <c r="S96" s="80">
        <f t="shared" si="64"/>
        <v>73.599999999999994</v>
      </c>
    </row>
    <row r="97" spans="1:19" s="275" customFormat="1" x14ac:dyDescent="0.2">
      <c r="A97" s="239"/>
      <c r="B97" s="242"/>
      <c r="C97" s="233" t="s">
        <v>187</v>
      </c>
      <c r="D97" s="264" t="s">
        <v>51</v>
      </c>
      <c r="E97" s="277">
        <v>35</v>
      </c>
      <c r="F97" s="264" t="s">
        <v>53</v>
      </c>
      <c r="G97" s="271">
        <v>34</v>
      </c>
      <c r="H97" s="283">
        <f>G97*$H$4</f>
        <v>35.409999999999997</v>
      </c>
      <c r="I97" s="267"/>
      <c r="J97" s="269"/>
      <c r="K97" s="268"/>
      <c r="L97" s="267"/>
      <c r="M97" s="282"/>
      <c r="N97" s="270">
        <f>E97*H97</f>
        <v>1239.3499999999999</v>
      </c>
      <c r="O97" s="267"/>
      <c r="P97" s="271"/>
      <c r="Q97" s="272">
        <f t="shared" si="64"/>
        <v>1.2</v>
      </c>
      <c r="R97" s="273">
        <f t="shared" si="64"/>
        <v>0</v>
      </c>
      <c r="S97" s="274">
        <f t="shared" si="64"/>
        <v>0</v>
      </c>
    </row>
    <row r="98" spans="1:19" s="275" customFormat="1" ht="25.5" x14ac:dyDescent="0.2">
      <c r="A98" s="239"/>
      <c r="B98" s="242"/>
      <c r="C98" s="233" t="s">
        <v>169</v>
      </c>
      <c r="D98" s="264" t="s">
        <v>51</v>
      </c>
      <c r="E98" s="277">
        <v>72000</v>
      </c>
      <c r="F98" s="264" t="s">
        <v>53</v>
      </c>
      <c r="G98" s="271">
        <v>3.24</v>
      </c>
      <c r="H98" s="267">
        <f>G98*$H$4</f>
        <v>3.37</v>
      </c>
      <c r="I98" s="267">
        <f>H98*$I$4</f>
        <v>3.5</v>
      </c>
      <c r="J98" s="269">
        <f>I98*$J$4</f>
        <v>3.65</v>
      </c>
      <c r="K98" s="268"/>
      <c r="L98" s="267"/>
      <c r="M98" s="282"/>
      <c r="N98" s="270">
        <f>E98*H98</f>
        <v>242640</v>
      </c>
      <c r="O98" s="267">
        <f>E98*I98</f>
        <v>252000</v>
      </c>
      <c r="P98" s="271">
        <f>E98*J98</f>
        <v>262800</v>
      </c>
      <c r="Q98" s="272">
        <f t="shared" si="64"/>
        <v>242.6</v>
      </c>
      <c r="R98" s="273">
        <f t="shared" si="64"/>
        <v>252</v>
      </c>
      <c r="S98" s="274">
        <f t="shared" si="64"/>
        <v>262.8</v>
      </c>
    </row>
    <row r="99" spans="1:19" s="67" customFormat="1" ht="76.5" x14ac:dyDescent="0.2">
      <c r="A99" s="239"/>
      <c r="B99" s="242"/>
      <c r="C99" s="156" t="s">
        <v>289</v>
      </c>
      <c r="D99" s="69" t="s">
        <v>50</v>
      </c>
      <c r="E99" s="70">
        <v>5255</v>
      </c>
      <c r="F99" s="69" t="s">
        <v>290</v>
      </c>
      <c r="G99" s="159"/>
      <c r="H99" s="72"/>
      <c r="I99" s="72"/>
      <c r="J99" s="82"/>
      <c r="K99" s="108">
        <v>16</v>
      </c>
      <c r="L99" s="72">
        <v>16.600000000000001</v>
      </c>
      <c r="M99" s="130">
        <v>17.2</v>
      </c>
      <c r="N99" s="76">
        <f>E99*K99</f>
        <v>84080</v>
      </c>
      <c r="O99" s="72">
        <f>E99*L99</f>
        <v>87233</v>
      </c>
      <c r="P99" s="159">
        <f>E99*M99</f>
        <v>90386</v>
      </c>
      <c r="Q99" s="78">
        <f t="shared" si="64"/>
        <v>84.1</v>
      </c>
      <c r="R99" s="79">
        <f t="shared" si="64"/>
        <v>87.2</v>
      </c>
      <c r="S99" s="80">
        <f t="shared" si="64"/>
        <v>90.4</v>
      </c>
    </row>
    <row r="100" spans="1:19" s="67" customFormat="1" ht="25.5" x14ac:dyDescent="0.2">
      <c r="A100" s="239"/>
      <c r="B100" s="242"/>
      <c r="C100" s="254" t="s">
        <v>261</v>
      </c>
      <c r="D100" s="69" t="s">
        <v>210</v>
      </c>
      <c r="E100" s="70">
        <v>84</v>
      </c>
      <c r="F100" s="69" t="s">
        <v>53</v>
      </c>
      <c r="G100" s="72">
        <f>6625900/E100</f>
        <v>78879.759999999995</v>
      </c>
      <c r="H100" s="72">
        <f>G100*$H$4</f>
        <v>82161.16</v>
      </c>
      <c r="I100" s="72">
        <f>H100*$I$4</f>
        <v>85439.39</v>
      </c>
      <c r="J100" s="82">
        <f>I100*$J$4</f>
        <v>89027.839999999997</v>
      </c>
      <c r="K100" s="108"/>
      <c r="L100" s="72"/>
      <c r="M100" s="130"/>
      <c r="N100" s="270">
        <f>E100*H100</f>
        <v>6901537.4400000004</v>
      </c>
      <c r="O100" s="267">
        <f>E100*I100</f>
        <v>7176908.7599999998</v>
      </c>
      <c r="P100" s="271">
        <f>E100*J100</f>
        <v>7478338.5599999996</v>
      </c>
      <c r="Q100" s="272">
        <f t="shared" si="64"/>
        <v>6901.5</v>
      </c>
      <c r="R100" s="273">
        <f t="shared" si="64"/>
        <v>7176.9</v>
      </c>
      <c r="S100" s="274">
        <f t="shared" si="64"/>
        <v>7478.3</v>
      </c>
    </row>
    <row r="101" spans="1:19" s="67" customFormat="1" x14ac:dyDescent="0.2">
      <c r="A101" s="239"/>
      <c r="B101" s="242"/>
      <c r="C101" s="233" t="s">
        <v>213</v>
      </c>
      <c r="D101" s="104" t="s">
        <v>51</v>
      </c>
      <c r="E101" s="70">
        <v>301</v>
      </c>
      <c r="F101" s="69" t="s">
        <v>53</v>
      </c>
      <c r="G101" s="159">
        <f>15348400/E101</f>
        <v>50991.360000000001</v>
      </c>
      <c r="H101" s="72">
        <f>G101*$H$4</f>
        <v>53112.6</v>
      </c>
      <c r="I101" s="72">
        <f>H101*$I$4</f>
        <v>55231.79</v>
      </c>
      <c r="J101" s="82">
        <f>I101*$J$4</f>
        <v>57551.53</v>
      </c>
      <c r="K101" s="108"/>
      <c r="L101" s="72"/>
      <c r="M101" s="130"/>
      <c r="N101" s="76">
        <f>E101*H101</f>
        <v>15986892.6</v>
      </c>
      <c r="O101" s="72">
        <f>I101*E101</f>
        <v>16624768.789999999</v>
      </c>
      <c r="P101" s="159">
        <f>J101*E101</f>
        <v>17323010.530000001</v>
      </c>
      <c r="Q101" s="78">
        <f t="shared" si="64"/>
        <v>15986.9</v>
      </c>
      <c r="R101" s="79">
        <f t="shared" si="64"/>
        <v>16624.8</v>
      </c>
      <c r="S101" s="80">
        <f t="shared" si="64"/>
        <v>17323</v>
      </c>
    </row>
    <row r="102" spans="1:19" s="67" customFormat="1" x14ac:dyDescent="0.2">
      <c r="A102" s="239"/>
      <c r="B102" s="242"/>
      <c r="C102" s="233" t="s">
        <v>292</v>
      </c>
      <c r="D102" s="104" t="s">
        <v>293</v>
      </c>
      <c r="E102" s="70">
        <f>SUM(E103:E105)</f>
        <v>12857.9</v>
      </c>
      <c r="F102" s="69" t="s">
        <v>53</v>
      </c>
      <c r="G102" s="159"/>
      <c r="H102" s="72">
        <f>N102/E102</f>
        <v>8301.5400000000009</v>
      </c>
      <c r="I102" s="72">
        <f>O102/E102</f>
        <v>8632.76</v>
      </c>
      <c r="J102" s="82">
        <f>P102/E102</f>
        <v>8995.34</v>
      </c>
      <c r="K102" s="108"/>
      <c r="L102" s="72"/>
      <c r="M102" s="130"/>
      <c r="N102" s="76">
        <f>SUM(N103:N105)</f>
        <v>106740323.43000001</v>
      </c>
      <c r="O102" s="72">
        <f>SUM(O103:O105)</f>
        <v>110999225.55</v>
      </c>
      <c r="P102" s="159">
        <f>SUM(P103:P105)</f>
        <v>115661207.89</v>
      </c>
      <c r="Q102" s="78">
        <f t="shared" si="64"/>
        <v>106740.3</v>
      </c>
      <c r="R102" s="79">
        <f t="shared" si="64"/>
        <v>110999.2</v>
      </c>
      <c r="S102" s="80">
        <f t="shared" si="64"/>
        <v>115661.2</v>
      </c>
    </row>
    <row r="103" spans="1:19" s="122" customFormat="1" x14ac:dyDescent="0.2">
      <c r="A103" s="243"/>
      <c r="B103" s="244"/>
      <c r="C103" s="285" t="s">
        <v>294</v>
      </c>
      <c r="D103" s="287" t="s">
        <v>293</v>
      </c>
      <c r="E103" s="103">
        <v>6710.1</v>
      </c>
      <c r="F103" s="92" t="s">
        <v>53</v>
      </c>
      <c r="G103" s="107">
        <v>11100</v>
      </c>
      <c r="H103" s="96">
        <f>G103*$H$4</f>
        <v>11561.76</v>
      </c>
      <c r="I103" s="96">
        <f>H103*$I$4</f>
        <v>12023.07</v>
      </c>
      <c r="J103" s="96">
        <f>I103*$J$4</f>
        <v>12528.04</v>
      </c>
      <c r="K103" s="121"/>
      <c r="L103" s="96"/>
      <c r="M103" s="97"/>
      <c r="N103" s="101">
        <f>E103*H103</f>
        <v>77580565.780000001</v>
      </c>
      <c r="O103" s="96">
        <f>E103*I103</f>
        <v>80676002.010000005</v>
      </c>
      <c r="P103" s="107">
        <f>E103*J103</f>
        <v>84064401.200000003</v>
      </c>
      <c r="Q103" s="102">
        <f t="shared" si="64"/>
        <v>77580.600000000006</v>
      </c>
      <c r="R103" s="99">
        <f t="shared" si="64"/>
        <v>80676</v>
      </c>
      <c r="S103" s="142">
        <f t="shared" si="64"/>
        <v>84064.4</v>
      </c>
    </row>
    <row r="104" spans="1:19" s="122" customFormat="1" x14ac:dyDescent="0.2">
      <c r="A104" s="243"/>
      <c r="B104" s="244"/>
      <c r="C104" s="288" t="s">
        <v>295</v>
      </c>
      <c r="D104" s="287" t="s">
        <v>293</v>
      </c>
      <c r="E104" s="103">
        <v>2482.4</v>
      </c>
      <c r="F104" s="92" t="s">
        <v>53</v>
      </c>
      <c r="G104" s="107">
        <v>2300</v>
      </c>
      <c r="H104" s="96">
        <f t="shared" ref="H104:H105" si="65">G104*$H$4</f>
        <v>2395.6799999999998</v>
      </c>
      <c r="I104" s="96">
        <f t="shared" ref="I104:I105" si="66">H104*$I$4</f>
        <v>2491.27</v>
      </c>
      <c r="J104" s="96">
        <f t="shared" ref="J104:J105" si="67">I104*$J$4</f>
        <v>2595.9</v>
      </c>
      <c r="K104" s="121"/>
      <c r="L104" s="96"/>
      <c r="M104" s="97"/>
      <c r="N104" s="101">
        <f t="shared" ref="N104:N105" si="68">E104*H104</f>
        <v>5947036.0300000003</v>
      </c>
      <c r="O104" s="96">
        <f t="shared" ref="O104:O105" si="69">E104*I104</f>
        <v>6184328.6500000004</v>
      </c>
      <c r="P104" s="107">
        <f t="shared" ref="P104:P105" si="70">E104*J104</f>
        <v>6444062.1600000001</v>
      </c>
      <c r="Q104" s="102">
        <f t="shared" si="64"/>
        <v>5947</v>
      </c>
      <c r="R104" s="99">
        <f t="shared" si="64"/>
        <v>6184.3</v>
      </c>
      <c r="S104" s="142">
        <f t="shared" si="64"/>
        <v>6444.1</v>
      </c>
    </row>
    <row r="105" spans="1:19" s="122" customFormat="1" x14ac:dyDescent="0.2">
      <c r="A105" s="243"/>
      <c r="B105" s="244"/>
      <c r="C105" s="290" t="s">
        <v>296</v>
      </c>
      <c r="D105" s="287" t="s">
        <v>293</v>
      </c>
      <c r="E105" s="103">
        <v>3665.4</v>
      </c>
      <c r="F105" s="92" t="s">
        <v>53</v>
      </c>
      <c r="G105" s="107">
        <v>6080</v>
      </c>
      <c r="H105" s="96">
        <f t="shared" si="65"/>
        <v>6332.93</v>
      </c>
      <c r="I105" s="96">
        <f t="shared" si="66"/>
        <v>6585.61</v>
      </c>
      <c r="J105" s="96">
        <f t="shared" si="67"/>
        <v>6862.21</v>
      </c>
      <c r="K105" s="121"/>
      <c r="L105" s="96"/>
      <c r="M105" s="97"/>
      <c r="N105" s="101">
        <f t="shared" si="68"/>
        <v>23212721.620000001</v>
      </c>
      <c r="O105" s="96">
        <f t="shared" si="69"/>
        <v>24138894.890000001</v>
      </c>
      <c r="P105" s="107">
        <f t="shared" si="70"/>
        <v>25152744.530000001</v>
      </c>
      <c r="Q105" s="102">
        <f t="shared" si="64"/>
        <v>23212.7</v>
      </c>
      <c r="R105" s="99">
        <f t="shared" si="64"/>
        <v>24138.9</v>
      </c>
      <c r="S105" s="142">
        <f t="shared" si="64"/>
        <v>25152.7</v>
      </c>
    </row>
    <row r="106" spans="1:19" s="67" customFormat="1" ht="38.25" x14ac:dyDescent="0.2">
      <c r="A106" s="239"/>
      <c r="B106" s="242"/>
      <c r="C106" s="233" t="s">
        <v>297</v>
      </c>
      <c r="D106" s="104" t="s">
        <v>51</v>
      </c>
      <c r="E106" s="70">
        <v>4240</v>
      </c>
      <c r="F106" s="69" t="s">
        <v>53</v>
      </c>
      <c r="G106" s="159">
        <v>229.6</v>
      </c>
      <c r="H106" s="72">
        <f>G106*$H$4</f>
        <v>239.15</v>
      </c>
      <c r="I106" s="72">
        <f>H106*$I$4</f>
        <v>248.69</v>
      </c>
      <c r="J106" s="82">
        <f>I106*$J$4</f>
        <v>259.13</v>
      </c>
      <c r="K106" s="108"/>
      <c r="L106" s="72"/>
      <c r="M106" s="130"/>
      <c r="N106" s="76">
        <f>H106*$E$106</f>
        <v>1013996</v>
      </c>
      <c r="O106" s="72">
        <f t="shared" ref="O106:P106" si="71">I106*$E$106</f>
        <v>1054445.6000000001</v>
      </c>
      <c r="P106" s="159">
        <f t="shared" si="71"/>
        <v>1098711.2</v>
      </c>
      <c r="Q106" s="78">
        <f t="shared" si="64"/>
        <v>1014</v>
      </c>
      <c r="R106" s="79">
        <f t="shared" si="64"/>
        <v>1054.4000000000001</v>
      </c>
      <c r="S106" s="80">
        <f t="shared" si="64"/>
        <v>1098.7</v>
      </c>
    </row>
    <row r="107" spans="1:19" s="67" customFormat="1" ht="13.5" thickBot="1" x14ac:dyDescent="0.25">
      <c r="A107" s="292"/>
      <c r="B107" s="293"/>
      <c r="C107" s="228" t="s">
        <v>214</v>
      </c>
      <c r="D107" s="294" t="s">
        <v>78</v>
      </c>
      <c r="E107" s="124">
        <v>500</v>
      </c>
      <c r="F107" s="294" t="s">
        <v>53</v>
      </c>
      <c r="G107" s="237">
        <v>85.08</v>
      </c>
      <c r="H107" s="127">
        <f>G107*$H$4</f>
        <v>88.62</v>
      </c>
      <c r="I107" s="127">
        <f>H107*$I$4</f>
        <v>92.16</v>
      </c>
      <c r="J107" s="128">
        <f>I107*$J$4</f>
        <v>96.03</v>
      </c>
      <c r="K107" s="126"/>
      <c r="L107" s="127"/>
      <c r="M107" s="295"/>
      <c r="N107" s="252">
        <f>H107*$E$107</f>
        <v>44310</v>
      </c>
      <c r="O107" s="127">
        <f t="shared" ref="O107:P107" si="72">I107*$E$107</f>
        <v>46080</v>
      </c>
      <c r="P107" s="237">
        <f t="shared" si="72"/>
        <v>48015</v>
      </c>
      <c r="Q107" s="234">
        <f t="shared" si="64"/>
        <v>44.3</v>
      </c>
      <c r="R107" s="235">
        <f t="shared" si="64"/>
        <v>46.1</v>
      </c>
      <c r="S107" s="236">
        <f t="shared" si="64"/>
        <v>48</v>
      </c>
    </row>
    <row r="108" spans="1:19" s="175" customFormat="1" ht="25.5" customHeight="1" thickBot="1" x14ac:dyDescent="0.3">
      <c r="A108" s="296"/>
      <c r="B108" s="291"/>
      <c r="C108" s="163" t="s">
        <v>22</v>
      </c>
      <c r="D108" s="164"/>
      <c r="E108" s="165"/>
      <c r="F108" s="165"/>
      <c r="G108" s="166"/>
      <c r="H108" s="167"/>
      <c r="I108" s="167"/>
      <c r="J108" s="168"/>
      <c r="K108" s="169"/>
      <c r="L108" s="167"/>
      <c r="M108" s="168"/>
      <c r="N108" s="170">
        <f t="shared" ref="N108:S108" si="73">N8+N18</f>
        <v>480433470.31999999</v>
      </c>
      <c r="O108" s="167">
        <f t="shared" si="73"/>
        <v>497780578.39999998</v>
      </c>
      <c r="P108" s="171">
        <f t="shared" si="73"/>
        <v>518486162.06999999</v>
      </c>
      <c r="Q108" s="172">
        <f t="shared" si="73"/>
        <v>480433.3</v>
      </c>
      <c r="R108" s="173">
        <f t="shared" si="73"/>
        <v>497780.2</v>
      </c>
      <c r="S108" s="174">
        <f t="shared" si="73"/>
        <v>518486.1</v>
      </c>
    </row>
    <row r="109" spans="1:19" s="2" customFormat="1" x14ac:dyDescent="0.25">
      <c r="A109" s="5"/>
      <c r="B109" s="5"/>
      <c r="C109" s="6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 spans="1:19" s="2" customFormat="1" x14ac:dyDescent="0.25">
      <c r="A110" s="5"/>
      <c r="B110" s="5"/>
      <c r="C110" s="6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</row>
    <row r="111" spans="1:19" s="2" customFormat="1" x14ac:dyDescent="0.25">
      <c r="A111" s="5"/>
      <c r="B111" s="5"/>
      <c r="C111" s="6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</row>
    <row r="112" spans="1:19" s="41" customFormat="1" ht="15.75" x14ac:dyDescent="0.25">
      <c r="A112" s="38"/>
      <c r="B112" s="38"/>
      <c r="C112" s="38" t="s">
        <v>109</v>
      </c>
      <c r="D112" s="38"/>
      <c r="E112" s="39"/>
      <c r="F112" s="40"/>
      <c r="G112" s="40"/>
      <c r="H112" s="40" t="s">
        <v>156</v>
      </c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</row>
    <row r="113" spans="1:19" s="2" customFormat="1" x14ac:dyDescent="0.25">
      <c r="A113" s="5"/>
      <c r="B113" s="5"/>
      <c r="C113" s="5"/>
      <c r="D113" s="5"/>
      <c r="E113" s="6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</row>
    <row r="114" spans="1:19" s="2" customFormat="1" x14ac:dyDescent="0.25">
      <c r="A114" s="42"/>
      <c r="B114" s="5"/>
      <c r="C114" s="46" t="s">
        <v>298</v>
      </c>
      <c r="D114" s="5"/>
      <c r="E114" s="6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</row>
    <row r="115" spans="1:19" s="2" customFormat="1" x14ac:dyDescent="0.25">
      <c r="A115" s="42"/>
      <c r="B115" s="5"/>
      <c r="C115" s="46" t="s">
        <v>299</v>
      </c>
      <c r="D115" s="5"/>
      <c r="E115" s="6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</row>
    <row r="116" spans="1:19" s="31" customFormat="1" x14ac:dyDescent="0.25">
      <c r="A116" s="3"/>
      <c r="B116" s="3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</row>
    <row r="117" spans="1:19" s="2" customFormat="1" x14ac:dyDescent="0.25">
      <c r="A117" s="5"/>
      <c r="B117" s="5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</row>
    <row r="118" spans="1:19" s="2" customFormat="1" x14ac:dyDescent="0.25">
      <c r="A118" s="5"/>
      <c r="B118" s="5"/>
      <c r="C118" s="6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</row>
    <row r="119" spans="1:19" s="2" customFormat="1" x14ac:dyDescent="0.25">
      <c r="A119" s="5"/>
      <c r="B119" s="5"/>
      <c r="C119" s="6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</row>
    <row r="120" spans="1:19" s="2" customFormat="1" x14ac:dyDescent="0.25">
      <c r="A120" s="5"/>
      <c r="B120" s="5"/>
      <c r="C120" s="6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</row>
    <row r="121" spans="1:19" s="2" customFormat="1" x14ac:dyDescent="0.25">
      <c r="A121" s="5"/>
      <c r="B121" s="5"/>
      <c r="C121" s="6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</row>
    <row r="122" spans="1:19" s="31" customFormat="1" x14ac:dyDescent="0.25">
      <c r="A122" s="3"/>
      <c r="B122" s="3"/>
      <c r="C122" s="7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</row>
    <row r="123" spans="1:19" s="2" customFormat="1" x14ac:dyDescent="0.25">
      <c r="A123" s="5"/>
      <c r="B123" s="5"/>
      <c r="C123" s="6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</row>
    <row r="124" spans="1:19" s="2" customFormat="1" x14ac:dyDescent="0.25">
      <c r="A124" s="9"/>
      <c r="B124" s="9"/>
      <c r="C124" s="6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</row>
    <row r="125" spans="1:19" s="2" customFormat="1" x14ac:dyDescent="0.25">
      <c r="A125" s="9"/>
      <c r="B125" s="9"/>
      <c r="C125" s="6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</row>
    <row r="126" spans="1:19" s="2" customFormat="1" x14ac:dyDescent="0.25">
      <c r="A126" s="9"/>
      <c r="B126" s="9"/>
      <c r="C126" s="6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</row>
    <row r="127" spans="1:19" s="2" customFormat="1" x14ac:dyDescent="0.25">
      <c r="A127" s="9"/>
      <c r="B127" s="9"/>
      <c r="C127" s="6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</row>
    <row r="128" spans="1:19" s="2" customFormat="1" x14ac:dyDescent="0.25">
      <c r="A128" s="9"/>
      <c r="B128" s="9"/>
      <c r="C128" s="6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</row>
    <row r="129" spans="1:19" s="31" customFormat="1" x14ac:dyDescent="0.25">
      <c r="A129" s="3"/>
      <c r="B129" s="3"/>
      <c r="C129" s="7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</row>
    <row r="130" spans="1:19" s="2" customFormat="1" x14ac:dyDescent="0.25">
      <c r="A130" s="5"/>
      <c r="B130" s="5"/>
      <c r="C130" s="6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</row>
    <row r="131" spans="1:19" s="2" customFormat="1" x14ac:dyDescent="0.25">
      <c r="A131" s="5"/>
      <c r="B131" s="5"/>
      <c r="C131" s="6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</row>
    <row r="132" spans="1:19" s="31" customFormat="1" x14ac:dyDescent="0.25">
      <c r="A132" s="3"/>
      <c r="B132" s="3"/>
      <c r="C132" s="7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</row>
    <row r="133" spans="1:19" s="2" customFormat="1" x14ac:dyDescent="0.25">
      <c r="A133" s="5"/>
      <c r="B133" s="5"/>
      <c r="C133" s="6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 spans="1:19" s="2" customFormat="1" x14ac:dyDescent="0.25">
      <c r="A134" s="5"/>
      <c r="B134" s="5"/>
      <c r="C134" s="6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 spans="1:19" s="2" customFormat="1" x14ac:dyDescent="0.25">
      <c r="A135" s="5"/>
      <c r="B135" s="5"/>
      <c r="C135" s="6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 spans="1:19" s="2" customFormat="1" x14ac:dyDescent="0.25">
      <c r="A136" s="5"/>
      <c r="B136" s="5"/>
      <c r="C136" s="6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 spans="1:19" s="31" customFormat="1" x14ac:dyDescent="0.25">
      <c r="A137" s="3"/>
      <c r="B137" s="3"/>
      <c r="C137" s="7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</row>
    <row r="138" spans="1:19" s="2" customFormat="1" x14ac:dyDescent="0.25">
      <c r="A138" s="5"/>
      <c r="B138" s="5"/>
      <c r="C138" s="6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spans="1:19" s="2" customFormat="1" x14ac:dyDescent="0.25">
      <c r="A139" s="5"/>
      <c r="B139" s="5"/>
      <c r="C139" s="6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spans="1:19" s="2" customFormat="1" x14ac:dyDescent="0.25">
      <c r="A140" s="5"/>
      <c r="B140" s="5"/>
      <c r="C140" s="6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spans="1:19" s="2" customFormat="1" x14ac:dyDescent="0.25">
      <c r="A141" s="5"/>
      <c r="B141" s="5"/>
      <c r="C141" s="6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 s="2" customFormat="1" x14ac:dyDescent="0.25">
      <c r="A142" s="5"/>
      <c r="B142" s="5"/>
      <c r="C142" s="6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 s="2" customFormat="1" x14ac:dyDescent="0.25">
      <c r="A143" s="5"/>
      <c r="B143" s="5"/>
      <c r="C143" s="6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 s="2" customFormat="1" x14ac:dyDescent="0.25">
      <c r="A144" s="5"/>
      <c r="B144" s="5"/>
      <c r="C144" s="6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1:19" s="2" customFormat="1" x14ac:dyDescent="0.25">
      <c r="A145" s="5"/>
      <c r="B145" s="5"/>
      <c r="C145" s="6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s="2" customFormat="1" x14ac:dyDescent="0.25">
      <c r="A146" s="5"/>
      <c r="B146" s="5"/>
      <c r="C146" s="6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s="2" customFormat="1" x14ac:dyDescent="0.25">
      <c r="A147" s="5"/>
      <c r="B147" s="5"/>
      <c r="C147" s="6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s="2" customFormat="1" x14ac:dyDescent="0.25">
      <c r="A148" s="5"/>
      <c r="B148" s="5"/>
      <c r="C148" s="6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s="2" customFormat="1" x14ac:dyDescent="0.25">
      <c r="A149" s="5"/>
      <c r="B149" s="5"/>
      <c r="C149" s="6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s="2" customFormat="1" x14ac:dyDescent="0.25">
      <c r="A150" s="5"/>
      <c r="B150" s="5"/>
      <c r="C150" s="6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s="2" customFormat="1" x14ac:dyDescent="0.25">
      <c r="A151" s="5"/>
      <c r="B151" s="5"/>
      <c r="C151" s="6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s="2" customFormat="1" x14ac:dyDescent="0.25">
      <c r="A152" s="5"/>
      <c r="B152" s="5"/>
      <c r="C152" s="6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s="2" customFormat="1" x14ac:dyDescent="0.25">
      <c r="A153" s="5"/>
      <c r="B153" s="5"/>
      <c r="C153" s="6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s="2" customFormat="1" x14ac:dyDescent="0.25">
      <c r="A154" s="5"/>
      <c r="B154" s="5"/>
      <c r="C154" s="6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s="2" customFormat="1" x14ac:dyDescent="0.25">
      <c r="A155" s="5"/>
      <c r="B155" s="5"/>
      <c r="C155" s="6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s="2" customFormat="1" x14ac:dyDescent="0.25">
      <c r="A156" s="5"/>
      <c r="B156" s="5"/>
      <c r="C156" s="6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s="2" customFormat="1" x14ac:dyDescent="0.25">
      <c r="A157" s="5"/>
      <c r="B157" s="5"/>
      <c r="C157" s="6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s="2" customFormat="1" x14ac:dyDescent="0.25">
      <c r="A158" s="5"/>
      <c r="B158" s="5"/>
      <c r="C158" s="6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s="2" customFormat="1" x14ac:dyDescent="0.25">
      <c r="A159" s="5"/>
      <c r="B159" s="5"/>
      <c r="C159" s="6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s="2" customFormat="1" x14ac:dyDescent="0.25">
      <c r="A160" s="5"/>
      <c r="B160" s="5"/>
      <c r="C160" s="6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s="2" customFormat="1" x14ac:dyDescent="0.25">
      <c r="A161" s="5"/>
      <c r="B161" s="5"/>
      <c r="C161" s="6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s="31" customFormat="1" x14ac:dyDescent="0.25">
      <c r="A162" s="3"/>
      <c r="B162" s="3"/>
      <c r="C162" s="7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</row>
    <row r="163" spans="1:19" s="2" customFormat="1" x14ac:dyDescent="0.25">
      <c r="A163" s="5"/>
      <c r="B163" s="5"/>
      <c r="C163" s="6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s="2" customFormat="1" x14ac:dyDescent="0.25">
      <c r="A164" s="5"/>
      <c r="B164" s="5"/>
      <c r="C164" s="6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s="31" customFormat="1" x14ac:dyDescent="0.25">
      <c r="A165" s="3"/>
      <c r="B165" s="3"/>
      <c r="C165" s="7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</row>
    <row r="166" spans="1:19" s="2" customFormat="1" x14ac:dyDescent="0.25">
      <c r="A166" s="5"/>
      <c r="B166" s="5"/>
      <c r="C166" s="6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s="2" customFormat="1" x14ac:dyDescent="0.25">
      <c r="A167" s="5"/>
      <c r="B167" s="5"/>
      <c r="C167" s="6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s="2" customFormat="1" x14ac:dyDescent="0.25">
      <c r="A168" s="5"/>
      <c r="B168" s="5"/>
      <c r="C168" s="6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s="2" customFormat="1" x14ac:dyDescent="0.25">
      <c r="A169" s="5"/>
      <c r="B169" s="5"/>
      <c r="C169" s="6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s="2" customFormat="1" x14ac:dyDescent="0.25">
      <c r="A170" s="5"/>
      <c r="B170" s="5"/>
      <c r="C170" s="6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s="2" customFormat="1" x14ac:dyDescent="0.25">
      <c r="A171" s="5"/>
      <c r="B171" s="5"/>
      <c r="C171" s="6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s="2" customFormat="1" x14ac:dyDescent="0.25">
      <c r="A172" s="5"/>
      <c r="B172" s="5"/>
      <c r="C172" s="6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s="2" customFormat="1" x14ac:dyDescent="0.25">
      <c r="A173" s="5"/>
      <c r="B173" s="5"/>
      <c r="C173" s="6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s="2" customFormat="1" x14ac:dyDescent="0.25">
      <c r="A174" s="5"/>
      <c r="B174" s="5"/>
      <c r="C174" s="6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s="2" customFormat="1" x14ac:dyDescent="0.25">
      <c r="A175" s="5"/>
      <c r="B175" s="5"/>
      <c r="C175" s="6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s="2" customFormat="1" x14ac:dyDescent="0.25">
      <c r="A176" s="5"/>
      <c r="B176" s="5"/>
      <c r="C176" s="6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s="2" customFormat="1" x14ac:dyDescent="0.25">
      <c r="A177" s="5"/>
      <c r="B177" s="5"/>
      <c r="C177" s="6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s="2" customFormat="1" x14ac:dyDescent="0.25">
      <c r="A178" s="5"/>
      <c r="B178" s="5"/>
      <c r="C178" s="6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s="2" customFormat="1" x14ac:dyDescent="0.25">
      <c r="A179" s="5"/>
      <c r="B179" s="5"/>
      <c r="C179" s="6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s="2" customFormat="1" x14ac:dyDescent="0.25">
      <c r="A180" s="5"/>
      <c r="B180" s="5"/>
      <c r="C180" s="6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s="2" customFormat="1" x14ac:dyDescent="0.25">
      <c r="A181" s="5"/>
      <c r="B181" s="5"/>
      <c r="C181" s="6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s="2" customFormat="1" x14ac:dyDescent="0.25">
      <c r="A182" s="5"/>
      <c r="B182" s="5"/>
      <c r="C182" s="6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s="2" customFormat="1" x14ac:dyDescent="0.25">
      <c r="A183" s="5"/>
      <c r="B183" s="5"/>
      <c r="C183" s="6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s="2" customFormat="1" x14ac:dyDescent="0.25">
      <c r="A184" s="5"/>
      <c r="B184" s="5"/>
      <c r="C184" s="6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s="2" customFormat="1" x14ac:dyDescent="0.25">
      <c r="A185" s="5"/>
      <c r="B185" s="5"/>
      <c r="C185" s="6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s="2" customFormat="1" x14ac:dyDescent="0.25">
      <c r="A186" s="5"/>
      <c r="B186" s="5"/>
      <c r="C186" s="6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s="2" customFormat="1" x14ac:dyDescent="0.25">
      <c r="A187" s="5"/>
      <c r="B187" s="5"/>
      <c r="C187" s="6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s="31" customFormat="1" x14ac:dyDescent="0.25">
      <c r="A188" s="3"/>
      <c r="B188" s="3"/>
      <c r="C188" s="7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</row>
    <row r="189" spans="1:19" s="2" customFormat="1" x14ac:dyDescent="0.25">
      <c r="A189" s="5"/>
      <c r="B189" s="5"/>
      <c r="C189" s="6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s="2" customFormat="1" x14ac:dyDescent="0.25">
      <c r="A190" s="5"/>
      <c r="B190" s="5"/>
      <c r="C190" s="6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s="2" customFormat="1" x14ac:dyDescent="0.25">
      <c r="A191" s="5"/>
      <c r="B191" s="5"/>
      <c r="C191" s="6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s="2" customFormat="1" x14ac:dyDescent="0.25">
      <c r="A192" s="5"/>
      <c r="B192" s="5"/>
      <c r="C192" s="6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s="2" customFormat="1" x14ac:dyDescent="0.25">
      <c r="A193" s="5"/>
      <c r="B193" s="5"/>
      <c r="C193" s="6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s="2" customFormat="1" x14ac:dyDescent="0.25">
      <c r="A194" s="5"/>
      <c r="B194" s="5"/>
      <c r="C194" s="6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s="2" customFormat="1" x14ac:dyDescent="0.25">
      <c r="A195" s="5"/>
      <c r="B195" s="5"/>
      <c r="C195" s="6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s="2" customFormat="1" x14ac:dyDescent="0.25">
      <c r="A196" s="5"/>
      <c r="B196" s="5"/>
      <c r="C196" s="6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s="31" customFormat="1" x14ac:dyDescent="0.25">
      <c r="A197" s="3"/>
      <c r="B197" s="3"/>
      <c r="C197" s="7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</row>
    <row r="198" spans="1:19" s="2" customFormat="1" x14ac:dyDescent="0.25">
      <c r="A198" s="5"/>
      <c r="B198" s="5"/>
      <c r="C198" s="6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s="2" customFormat="1" x14ac:dyDescent="0.25">
      <c r="A199" s="5"/>
      <c r="B199" s="5"/>
      <c r="C199" s="6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s="2" customFormat="1" x14ac:dyDescent="0.25">
      <c r="A200" s="5"/>
      <c r="B200" s="5"/>
      <c r="C200" s="6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s="2" customFormat="1" x14ac:dyDescent="0.25">
      <c r="A201" s="5"/>
      <c r="B201" s="5"/>
      <c r="C201" s="6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s="2" customFormat="1" x14ac:dyDescent="0.25">
      <c r="A202" s="5"/>
      <c r="B202" s="5"/>
      <c r="C202" s="6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s="2" customFormat="1" x14ac:dyDescent="0.25">
      <c r="A203" s="5"/>
      <c r="B203" s="5"/>
      <c r="C203" s="6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s="2" customFormat="1" x14ac:dyDescent="0.25">
      <c r="A204" s="5"/>
      <c r="B204" s="5"/>
      <c r="C204" s="6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s="2" customFormat="1" x14ac:dyDescent="0.25">
      <c r="A205" s="5"/>
      <c r="B205" s="5"/>
      <c r="C205" s="6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s="2" customFormat="1" x14ac:dyDescent="0.25">
      <c r="A206" s="5"/>
      <c r="B206" s="5"/>
      <c r="C206" s="6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s="2" customFormat="1" x14ac:dyDescent="0.25">
      <c r="A207" s="5"/>
      <c r="B207" s="5"/>
      <c r="C207" s="6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s="2" customFormat="1" x14ac:dyDescent="0.25">
      <c r="A208" s="5"/>
      <c r="B208" s="5"/>
      <c r="C208" s="6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s="2" customFormat="1" x14ac:dyDescent="0.25">
      <c r="A209" s="5"/>
      <c r="B209" s="5"/>
      <c r="C209" s="6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s="2" customFormat="1" x14ac:dyDescent="0.25">
      <c r="A210" s="5"/>
      <c r="B210" s="5"/>
      <c r="C210" s="6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s="2" customFormat="1" x14ac:dyDescent="0.25">
      <c r="A211" s="5"/>
      <c r="B211" s="5"/>
      <c r="C211" s="6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s="2" customFormat="1" x14ac:dyDescent="0.25">
      <c r="A212" s="5"/>
      <c r="B212" s="5"/>
      <c r="C212" s="6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s="2" customFormat="1" x14ac:dyDescent="0.25">
      <c r="A213" s="5"/>
      <c r="B213" s="5"/>
      <c r="C213" s="6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s="2" customFormat="1" x14ac:dyDescent="0.25">
      <c r="A214" s="5"/>
      <c r="B214" s="5"/>
      <c r="C214" s="6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s="2" customFormat="1" x14ac:dyDescent="0.25">
      <c r="A215" s="5"/>
      <c r="B215" s="5"/>
      <c r="C215" s="6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s="2" customFormat="1" x14ac:dyDescent="0.25">
      <c r="A216" s="5"/>
      <c r="B216" s="5"/>
      <c r="C216" s="6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s="2" customFormat="1" x14ac:dyDescent="0.25">
      <c r="A217" s="5"/>
      <c r="B217" s="5"/>
      <c r="C217" s="6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s="2" customFormat="1" x14ac:dyDescent="0.25">
      <c r="A218" s="5"/>
      <c r="B218" s="5"/>
      <c r="C218" s="6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s="31" customFormat="1" x14ac:dyDescent="0.25">
      <c r="A219" s="3"/>
      <c r="B219" s="3"/>
      <c r="C219" s="7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</row>
    <row r="220" spans="1:19" s="2" customFormat="1" x14ac:dyDescent="0.25">
      <c r="A220" s="5"/>
      <c r="B220" s="5"/>
      <c r="C220" s="6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s="2" customFormat="1" x14ac:dyDescent="0.25">
      <c r="A221" s="5"/>
      <c r="B221" s="5"/>
      <c r="C221" s="6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s="2" customFormat="1" x14ac:dyDescent="0.25">
      <c r="A222" s="5"/>
      <c r="B222" s="5"/>
      <c r="C222" s="6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s="31" customFormat="1" x14ac:dyDescent="0.25">
      <c r="A223" s="3"/>
      <c r="B223" s="3"/>
      <c r="C223" s="7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</row>
    <row r="224" spans="1:19" s="2" customFormat="1" x14ac:dyDescent="0.25">
      <c r="A224" s="5"/>
      <c r="B224" s="5"/>
      <c r="C224" s="6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s="2" customFormat="1" x14ac:dyDescent="0.25">
      <c r="A225" s="5"/>
      <c r="B225" s="5"/>
      <c r="C225" s="6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s="2" customFormat="1" x14ac:dyDescent="0.25">
      <c r="A226" s="5"/>
      <c r="B226" s="5"/>
      <c r="C226" s="6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s="2" customFormat="1" x14ac:dyDescent="0.25">
      <c r="A227" s="5"/>
      <c r="B227" s="5"/>
      <c r="C227" s="6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s="2" customFormat="1" x14ac:dyDescent="0.25">
      <c r="A228" s="5"/>
      <c r="B228" s="5"/>
      <c r="C228" s="6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s="2" customFormat="1" x14ac:dyDescent="0.25">
      <c r="A229" s="5"/>
      <c r="B229" s="5"/>
      <c r="C229" s="6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s="2" customFormat="1" x14ac:dyDescent="0.25">
      <c r="A230" s="5"/>
      <c r="B230" s="5"/>
      <c r="C230" s="6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s="2" customFormat="1" x14ac:dyDescent="0.25">
      <c r="A231" s="5"/>
      <c r="B231" s="5"/>
      <c r="C231" s="6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s="2" customFormat="1" x14ac:dyDescent="0.25">
      <c r="A232" s="5"/>
      <c r="B232" s="5"/>
      <c r="C232" s="6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s="2" customFormat="1" x14ac:dyDescent="0.25">
      <c r="A233" s="5"/>
      <c r="B233" s="5"/>
      <c r="C233" s="6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s="2" customFormat="1" x14ac:dyDescent="0.25">
      <c r="A234" s="5"/>
      <c r="B234" s="5"/>
      <c r="C234" s="6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s="31" customFormat="1" x14ac:dyDescent="0.25">
      <c r="A235" s="3"/>
      <c r="B235" s="3"/>
      <c r="C235" s="7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</row>
    <row r="236" spans="1:19" s="2" customFormat="1" x14ac:dyDescent="0.25">
      <c r="A236" s="5"/>
      <c r="B236" s="5"/>
      <c r="C236" s="6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s="2" customFormat="1" x14ac:dyDescent="0.25">
      <c r="A237" s="5"/>
      <c r="B237" s="5"/>
      <c r="C237" s="6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s="2" customFormat="1" x14ac:dyDescent="0.25">
      <c r="A238" s="5"/>
      <c r="B238" s="5"/>
      <c r="C238" s="6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s="2" customFormat="1" x14ac:dyDescent="0.25">
      <c r="A239" s="5"/>
      <c r="B239" s="5"/>
      <c r="C239" s="6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s="2" customFormat="1" x14ac:dyDescent="0.25">
      <c r="A240" s="5"/>
      <c r="B240" s="5"/>
      <c r="C240" s="6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s="2" customFormat="1" x14ac:dyDescent="0.25">
      <c r="A241" s="5"/>
      <c r="B241" s="5"/>
      <c r="C241" s="6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s="2" customFormat="1" x14ac:dyDescent="0.25">
      <c r="A242" s="5"/>
      <c r="B242" s="5"/>
      <c r="C242" s="6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s="31" customFormat="1" x14ac:dyDescent="0.25">
      <c r="A243" s="3"/>
      <c r="B243" s="3"/>
      <c r="C243" s="7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</row>
    <row r="244" spans="1:19" s="2" customFormat="1" x14ac:dyDescent="0.25">
      <c r="A244" s="5"/>
      <c r="B244" s="5"/>
      <c r="C244" s="6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s="2" customFormat="1" x14ac:dyDescent="0.25">
      <c r="A245" s="5"/>
      <c r="B245" s="5"/>
      <c r="C245" s="6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s="2" customFormat="1" x14ac:dyDescent="0.25">
      <c r="A246" s="5"/>
      <c r="B246" s="5"/>
      <c r="C246" s="6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s="2" customFormat="1" x14ac:dyDescent="0.25">
      <c r="A247" s="5"/>
      <c r="B247" s="5"/>
      <c r="C247" s="6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s="2" customFormat="1" x14ac:dyDescent="0.25">
      <c r="A248" s="5"/>
      <c r="B248" s="5"/>
      <c r="C248" s="6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s="2" customFormat="1" x14ac:dyDescent="0.25">
      <c r="A249" s="5"/>
      <c r="B249" s="5"/>
      <c r="C249" s="6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s="2" customFormat="1" x14ac:dyDescent="0.25">
      <c r="A250" s="5"/>
      <c r="B250" s="5"/>
      <c r="C250" s="6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  <row r="251" spans="1:19" s="2" customFormat="1" x14ac:dyDescent="0.25">
      <c r="A251" s="5"/>
      <c r="B251" s="5"/>
      <c r="C251" s="6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</row>
    <row r="252" spans="1:19" s="2" customFormat="1" x14ac:dyDescent="0.25">
      <c r="A252" s="5"/>
      <c r="B252" s="5"/>
      <c r="C252" s="6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</row>
    <row r="253" spans="1:19" s="2" customFormat="1" x14ac:dyDescent="0.25">
      <c r="A253" s="5"/>
      <c r="B253" s="5"/>
      <c r="C253" s="6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</row>
    <row r="254" spans="1:19" s="2" customFormat="1" x14ac:dyDescent="0.25">
      <c r="A254" s="5"/>
      <c r="B254" s="5"/>
      <c r="C254" s="6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</row>
    <row r="255" spans="1:19" s="2" customFormat="1" x14ac:dyDescent="0.25">
      <c r="A255" s="5"/>
      <c r="B255" s="5"/>
      <c r="C255" s="6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</row>
    <row r="256" spans="1:19" s="31" customFormat="1" x14ac:dyDescent="0.25">
      <c r="A256" s="3"/>
      <c r="B256" s="3"/>
      <c r="C256" s="7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</row>
    <row r="257" spans="1:19" s="2" customFormat="1" x14ac:dyDescent="0.25">
      <c r="A257" s="5"/>
      <c r="B257" s="5"/>
      <c r="C257" s="6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</row>
    <row r="258" spans="1:19" s="2" customFormat="1" x14ac:dyDescent="0.25">
      <c r="A258" s="5"/>
      <c r="B258" s="5"/>
      <c r="C258" s="6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</row>
    <row r="259" spans="1:19" s="2" customFormat="1" x14ac:dyDescent="0.25">
      <c r="A259" s="5"/>
      <c r="B259" s="5"/>
      <c r="C259" s="6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</row>
    <row r="260" spans="1:19" s="2" customFormat="1" x14ac:dyDescent="0.25">
      <c r="A260" s="5"/>
      <c r="B260" s="5"/>
      <c r="C260" s="6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</row>
    <row r="261" spans="1:19" s="2" customFormat="1" x14ac:dyDescent="0.25">
      <c r="A261" s="5"/>
      <c r="B261" s="5"/>
      <c r="C261" s="6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 spans="1:19" s="2" customFormat="1" x14ac:dyDescent="0.25">
      <c r="A262" s="5"/>
      <c r="B262" s="5"/>
      <c r="C262" s="6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</row>
    <row r="263" spans="1:19" s="2" customFormat="1" x14ac:dyDescent="0.25">
      <c r="A263" s="5"/>
      <c r="B263" s="5"/>
      <c r="C263" s="6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</row>
    <row r="264" spans="1:19" s="31" customFormat="1" x14ac:dyDescent="0.25">
      <c r="A264" s="3"/>
      <c r="B264" s="3"/>
      <c r="C264" s="7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</row>
    <row r="265" spans="1:19" s="2" customFormat="1" x14ac:dyDescent="0.25">
      <c r="A265" s="5"/>
      <c r="B265" s="5"/>
      <c r="C265" s="6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</row>
    <row r="266" spans="1:19" s="2" customFormat="1" x14ac:dyDescent="0.25">
      <c r="A266" s="5"/>
      <c r="B266" s="5"/>
      <c r="C266" s="6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</row>
    <row r="267" spans="1:19" s="2" customFormat="1" x14ac:dyDescent="0.25">
      <c r="A267" s="5"/>
      <c r="B267" s="5"/>
      <c r="C267" s="6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</row>
    <row r="268" spans="1:19" s="2" customFormat="1" x14ac:dyDescent="0.25">
      <c r="A268" s="5"/>
      <c r="B268" s="5"/>
      <c r="C268" s="6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 spans="1:19" s="2" customFormat="1" x14ac:dyDescent="0.25">
      <c r="A269" s="5"/>
      <c r="B269" s="5"/>
      <c r="C269" s="6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 spans="1:19" s="2" customFormat="1" x14ac:dyDescent="0.25">
      <c r="A270" s="5"/>
      <c r="B270" s="5"/>
      <c r="C270" s="6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 spans="1:19" s="2" customFormat="1" x14ac:dyDescent="0.25">
      <c r="A271" s="5"/>
      <c r="B271" s="5"/>
      <c r="C271" s="6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 spans="1:19" s="31" customFormat="1" x14ac:dyDescent="0.25">
      <c r="A272" s="3"/>
      <c r="B272" s="3"/>
      <c r="C272" s="7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</row>
    <row r="273" spans="1:19" s="2" customFormat="1" x14ac:dyDescent="0.25">
      <c r="A273" s="5"/>
      <c r="B273" s="5"/>
      <c r="C273" s="6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 spans="1:19" s="2" customFormat="1" x14ac:dyDescent="0.25">
      <c r="A274" s="5"/>
      <c r="B274" s="5"/>
      <c r="C274" s="6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</row>
    <row r="275" spans="1:19" s="2" customFormat="1" x14ac:dyDescent="0.25">
      <c r="A275" s="5"/>
      <c r="B275" s="5"/>
      <c r="C275" s="6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</row>
    <row r="276" spans="1:19" s="2" customFormat="1" x14ac:dyDescent="0.25">
      <c r="A276" s="5"/>
      <c r="B276" s="5"/>
      <c r="C276" s="6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</row>
    <row r="277" spans="1:19" s="2" customFormat="1" x14ac:dyDescent="0.25">
      <c r="A277" s="5"/>
      <c r="B277" s="5"/>
      <c r="C277" s="6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</row>
    <row r="278" spans="1:19" s="2" customFormat="1" x14ac:dyDescent="0.25">
      <c r="A278" s="5"/>
      <c r="B278" s="5"/>
      <c r="C278" s="6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</row>
    <row r="279" spans="1:19" s="2" customFormat="1" x14ac:dyDescent="0.25">
      <c r="A279" s="5"/>
      <c r="B279" s="5"/>
      <c r="C279" s="6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 spans="1:19" s="2" customFormat="1" x14ac:dyDescent="0.25">
      <c r="A280" s="5"/>
      <c r="B280" s="5"/>
      <c r="C280" s="6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</row>
    <row r="281" spans="1:19" s="2" customFormat="1" x14ac:dyDescent="0.25">
      <c r="A281" s="5"/>
      <c r="B281" s="5"/>
      <c r="C281" s="6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</row>
    <row r="282" spans="1:19" s="2" customFormat="1" x14ac:dyDescent="0.25">
      <c r="A282" s="5"/>
      <c r="B282" s="5"/>
      <c r="C282" s="6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</row>
    <row r="283" spans="1:19" s="2" customFormat="1" x14ac:dyDescent="0.25">
      <c r="A283" s="5"/>
      <c r="B283" s="5"/>
      <c r="C283" s="6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</row>
    <row r="284" spans="1:19" s="2" customFormat="1" x14ac:dyDescent="0.25">
      <c r="A284" s="5"/>
      <c r="B284" s="5"/>
      <c r="C284" s="6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</row>
    <row r="285" spans="1:19" s="2" customFormat="1" x14ac:dyDescent="0.25">
      <c r="A285" s="5"/>
      <c r="B285" s="5"/>
      <c r="C285" s="6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 spans="1:19" s="2" customFormat="1" x14ac:dyDescent="0.25">
      <c r="A286" s="5"/>
      <c r="B286" s="5"/>
      <c r="C286" s="6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</row>
    <row r="287" spans="1:19" s="2" customFormat="1" x14ac:dyDescent="0.25">
      <c r="A287" s="5"/>
      <c r="B287" s="5"/>
      <c r="C287" s="6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</row>
    <row r="288" spans="1:19" s="2" customFormat="1" x14ac:dyDescent="0.25">
      <c r="A288" s="5"/>
      <c r="B288" s="5"/>
      <c r="C288" s="6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</row>
    <row r="289" spans="1:19" s="2" customFormat="1" x14ac:dyDescent="0.25">
      <c r="A289" s="5"/>
      <c r="B289" s="5"/>
      <c r="C289" s="6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</row>
    <row r="290" spans="1:19" s="2" customFormat="1" x14ac:dyDescent="0.25">
      <c r="A290" s="5"/>
      <c r="B290" s="5"/>
      <c r="C290" s="6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</row>
    <row r="291" spans="1:19" s="2" customFormat="1" x14ac:dyDescent="0.25">
      <c r="A291" s="5"/>
      <c r="B291" s="5"/>
      <c r="C291" s="6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</row>
    <row r="292" spans="1:19" s="2" customFormat="1" x14ac:dyDescent="0.25">
      <c r="A292" s="5"/>
      <c r="B292" s="5"/>
      <c r="C292" s="6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</row>
    <row r="293" spans="1:19" s="2" customFormat="1" x14ac:dyDescent="0.25">
      <c r="A293" s="5"/>
      <c r="B293" s="5"/>
      <c r="C293" s="6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</row>
    <row r="294" spans="1:19" s="2" customFormat="1" x14ac:dyDescent="0.25">
      <c r="A294" s="5"/>
      <c r="B294" s="5"/>
      <c r="C294" s="6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</row>
    <row r="295" spans="1:19" s="2" customFormat="1" x14ac:dyDescent="0.25">
      <c r="A295" s="5"/>
      <c r="B295" s="5"/>
      <c r="C295" s="6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</row>
    <row r="296" spans="1:19" s="2" customFormat="1" x14ac:dyDescent="0.25">
      <c r="A296" s="5"/>
      <c r="B296" s="5"/>
      <c r="C296" s="6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</row>
    <row r="297" spans="1:19" s="2" customFormat="1" x14ac:dyDescent="0.25">
      <c r="A297" s="5"/>
      <c r="B297" s="5"/>
      <c r="C297" s="6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</row>
    <row r="298" spans="1:19" s="2" customFormat="1" x14ac:dyDescent="0.25">
      <c r="A298" s="5"/>
      <c r="B298" s="5"/>
      <c r="C298" s="6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</row>
    <row r="299" spans="1:19" s="2" customFormat="1" x14ac:dyDescent="0.25">
      <c r="A299" s="5"/>
      <c r="B299" s="5"/>
      <c r="C299" s="6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</row>
    <row r="300" spans="1:19" s="2" customFormat="1" x14ac:dyDescent="0.25">
      <c r="A300" s="5"/>
      <c r="B300" s="5"/>
      <c r="C300" s="6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</row>
    <row r="301" spans="1:19" s="2" customFormat="1" x14ac:dyDescent="0.25">
      <c r="A301" s="5"/>
      <c r="B301" s="5"/>
      <c r="C301" s="6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</row>
    <row r="302" spans="1:19" s="2" customFormat="1" x14ac:dyDescent="0.25">
      <c r="A302" s="5"/>
      <c r="B302" s="5"/>
      <c r="C302" s="6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</row>
    <row r="303" spans="1:19" s="2" customFormat="1" x14ac:dyDescent="0.25">
      <c r="A303" s="5"/>
      <c r="B303" s="5"/>
      <c r="C303" s="6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</row>
    <row r="304" spans="1:19" s="2" customFormat="1" x14ac:dyDescent="0.25">
      <c r="A304" s="5"/>
      <c r="B304" s="5"/>
      <c r="C304" s="6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</row>
    <row r="305" spans="1:19" s="2" customFormat="1" x14ac:dyDescent="0.25">
      <c r="A305" s="5"/>
      <c r="B305" s="5"/>
      <c r="C305" s="6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</row>
    <row r="306" spans="1:19" s="2" customFormat="1" x14ac:dyDescent="0.25">
      <c r="A306" s="5"/>
      <c r="B306" s="5"/>
      <c r="C306" s="6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</row>
    <row r="307" spans="1:19" s="2" customFormat="1" x14ac:dyDescent="0.25">
      <c r="A307" s="5"/>
      <c r="B307" s="5"/>
      <c r="C307" s="6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</row>
    <row r="308" spans="1:19" s="2" customFormat="1" x14ac:dyDescent="0.25">
      <c r="A308" s="5"/>
      <c r="B308" s="5"/>
      <c r="C308" s="6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</row>
    <row r="309" spans="1:19" s="31" customFormat="1" x14ac:dyDescent="0.25">
      <c r="A309" s="3"/>
      <c r="B309" s="3"/>
      <c r="C309" s="7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</row>
    <row r="310" spans="1:19" s="2" customFormat="1" x14ac:dyDescent="0.25">
      <c r="A310" s="5"/>
      <c r="B310" s="5"/>
      <c r="C310" s="6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</row>
    <row r="311" spans="1:19" s="2" customFormat="1" x14ac:dyDescent="0.25">
      <c r="A311" s="5"/>
      <c r="B311" s="5"/>
      <c r="C311" s="6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</row>
    <row r="312" spans="1:19" s="31" customFormat="1" x14ac:dyDescent="0.25">
      <c r="A312" s="3"/>
      <c r="B312" s="3"/>
      <c r="C312" s="7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</row>
    <row r="313" spans="1:19" s="2" customFormat="1" x14ac:dyDescent="0.25">
      <c r="A313" s="5"/>
      <c r="B313" s="5"/>
      <c r="C313" s="6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</row>
    <row r="314" spans="1:19" s="2" customFormat="1" x14ac:dyDescent="0.25">
      <c r="A314" s="5"/>
      <c r="B314" s="5"/>
      <c r="C314" s="6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</row>
    <row r="315" spans="1:19" s="2" customFormat="1" x14ac:dyDescent="0.25">
      <c r="A315" s="5"/>
      <c r="B315" s="5"/>
      <c r="C315" s="6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</row>
    <row r="316" spans="1:19" s="31" customFormat="1" x14ac:dyDescent="0.25">
      <c r="A316" s="3"/>
      <c r="B316" s="3"/>
      <c r="C316" s="7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</row>
    <row r="317" spans="1:19" s="2" customFormat="1" x14ac:dyDescent="0.25">
      <c r="A317" s="5"/>
      <c r="B317" s="5"/>
      <c r="C317" s="6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</row>
    <row r="318" spans="1:19" s="2" customFormat="1" x14ac:dyDescent="0.25">
      <c r="A318" s="5"/>
      <c r="B318" s="5"/>
      <c r="C318" s="6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</row>
    <row r="319" spans="1:19" s="2" customFormat="1" x14ac:dyDescent="0.25">
      <c r="A319" s="5"/>
      <c r="B319" s="5"/>
      <c r="C319" s="6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</row>
    <row r="320" spans="1:19" s="2" customFormat="1" x14ac:dyDescent="0.25">
      <c r="A320" s="5"/>
      <c r="B320" s="5"/>
      <c r="C320" s="6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</row>
    <row r="321" spans="1:19" s="2" customFormat="1" x14ac:dyDescent="0.25">
      <c r="A321" s="5"/>
      <c r="B321" s="5"/>
      <c r="C321" s="6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</row>
    <row r="322" spans="1:19" s="2" customFormat="1" x14ac:dyDescent="0.25">
      <c r="A322" s="5"/>
      <c r="B322" s="5"/>
      <c r="C322" s="6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</row>
    <row r="323" spans="1:19" s="2" customFormat="1" x14ac:dyDescent="0.25">
      <c r="A323" s="5"/>
      <c r="B323" s="5"/>
      <c r="C323" s="6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</row>
    <row r="324" spans="1:19" s="2" customFormat="1" x14ac:dyDescent="0.25">
      <c r="A324" s="5"/>
      <c r="B324" s="5"/>
      <c r="C324" s="6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</row>
    <row r="325" spans="1:19" s="2" customFormat="1" x14ac:dyDescent="0.25">
      <c r="A325" s="5"/>
      <c r="B325" s="5"/>
      <c r="C325" s="6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</row>
    <row r="326" spans="1:19" s="31" customFormat="1" x14ac:dyDescent="0.25">
      <c r="A326" s="3"/>
      <c r="B326" s="3"/>
      <c r="C326" s="7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</row>
    <row r="327" spans="1:19" s="2" customFormat="1" x14ac:dyDescent="0.25">
      <c r="A327" s="5"/>
      <c r="B327" s="5"/>
      <c r="C327" s="6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</row>
    <row r="328" spans="1:19" s="2" customFormat="1" x14ac:dyDescent="0.25">
      <c r="A328" s="5"/>
      <c r="B328" s="5"/>
      <c r="C328" s="6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</row>
    <row r="329" spans="1:19" s="2" customFormat="1" x14ac:dyDescent="0.25">
      <c r="A329" s="5"/>
      <c r="B329" s="5"/>
      <c r="C329" s="6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</row>
    <row r="330" spans="1:19" s="2" customFormat="1" x14ac:dyDescent="0.25">
      <c r="A330" s="5"/>
      <c r="B330" s="5"/>
      <c r="C330" s="6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</row>
    <row r="331" spans="1:19" s="2" customFormat="1" x14ac:dyDescent="0.25">
      <c r="A331" s="5"/>
      <c r="B331" s="5"/>
      <c r="C331" s="6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</row>
    <row r="332" spans="1:19" s="2" customFormat="1" x14ac:dyDescent="0.25">
      <c r="A332" s="5"/>
      <c r="B332" s="5"/>
      <c r="C332" s="6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</row>
    <row r="333" spans="1:19" s="2" customFormat="1" x14ac:dyDescent="0.25">
      <c r="A333" s="5"/>
      <c r="B333" s="5"/>
      <c r="C333" s="6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</row>
    <row r="334" spans="1:19" s="2" customFormat="1" x14ac:dyDescent="0.25">
      <c r="A334" s="5"/>
      <c r="B334" s="5"/>
      <c r="C334" s="6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</row>
    <row r="335" spans="1:19" s="2" customFormat="1" x14ac:dyDescent="0.25">
      <c r="A335" s="5"/>
      <c r="B335" s="5"/>
      <c r="C335" s="6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</row>
    <row r="336" spans="1:19" s="2" customFormat="1" x14ac:dyDescent="0.25">
      <c r="A336" s="5"/>
      <c r="B336" s="5"/>
      <c r="C336" s="6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</row>
    <row r="337" spans="1:19" s="2" customFormat="1" x14ac:dyDescent="0.25">
      <c r="A337" s="5"/>
      <c r="B337" s="5"/>
      <c r="C337" s="6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</row>
    <row r="338" spans="1:19" s="2" customFormat="1" x14ac:dyDescent="0.25">
      <c r="A338" s="5"/>
      <c r="B338" s="5"/>
      <c r="C338" s="6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</row>
    <row r="339" spans="1:19" s="2" customFormat="1" x14ac:dyDescent="0.25">
      <c r="A339" s="5"/>
      <c r="B339" s="5"/>
      <c r="C339" s="6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</row>
    <row r="340" spans="1:19" s="31" customFormat="1" x14ac:dyDescent="0.25">
      <c r="A340" s="3"/>
      <c r="B340" s="3"/>
      <c r="C340" s="7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</row>
    <row r="341" spans="1:19" s="2" customFormat="1" x14ac:dyDescent="0.25">
      <c r="A341" s="5"/>
      <c r="B341" s="5"/>
      <c r="C341" s="6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</row>
    <row r="342" spans="1:19" s="2" customFormat="1" x14ac:dyDescent="0.25">
      <c r="A342" s="5"/>
      <c r="B342" s="5"/>
      <c r="C342" s="6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</row>
    <row r="343" spans="1:19" s="2" customFormat="1" x14ac:dyDescent="0.25">
      <c r="A343" s="5"/>
      <c r="B343" s="5"/>
      <c r="C343" s="6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</row>
    <row r="344" spans="1:19" s="2" customFormat="1" x14ac:dyDescent="0.25">
      <c r="A344" s="5"/>
      <c r="B344" s="5"/>
      <c r="C344" s="6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</row>
    <row r="345" spans="1:19" s="2" customFormat="1" x14ac:dyDescent="0.25">
      <c r="A345" s="5"/>
      <c r="B345" s="5"/>
      <c r="C345" s="6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</row>
    <row r="346" spans="1:19" s="2" customFormat="1" x14ac:dyDescent="0.25">
      <c r="A346" s="5"/>
      <c r="B346" s="5"/>
      <c r="C346" s="6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</row>
    <row r="347" spans="1:19" s="2" customFormat="1" x14ac:dyDescent="0.25">
      <c r="A347" s="5"/>
      <c r="B347" s="5"/>
      <c r="C347" s="6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</row>
    <row r="348" spans="1:19" s="2" customFormat="1" x14ac:dyDescent="0.25">
      <c r="A348" s="5"/>
      <c r="B348" s="5"/>
      <c r="C348" s="6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</row>
    <row r="349" spans="1:19" s="2" customFormat="1" x14ac:dyDescent="0.25">
      <c r="A349" s="5"/>
      <c r="B349" s="5"/>
      <c r="C349" s="6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</row>
    <row r="350" spans="1:19" s="2" customFormat="1" x14ac:dyDescent="0.25">
      <c r="A350" s="5"/>
      <c r="B350" s="5"/>
      <c r="C350" s="6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</row>
    <row r="351" spans="1:19" s="2" customFormat="1" x14ac:dyDescent="0.25">
      <c r="A351" s="5"/>
      <c r="B351" s="5"/>
      <c r="C351" s="6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</row>
    <row r="352" spans="1:19" s="2" customFormat="1" x14ac:dyDescent="0.25">
      <c r="A352" s="5"/>
      <c r="B352" s="5"/>
      <c r="C352" s="6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</row>
    <row r="353" spans="1:19" s="2" customFormat="1" x14ac:dyDescent="0.25">
      <c r="A353" s="5"/>
      <c r="B353" s="5"/>
      <c r="C353" s="6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</row>
    <row r="354" spans="1:19" s="2" customFormat="1" x14ac:dyDescent="0.25">
      <c r="A354" s="5"/>
      <c r="B354" s="5"/>
      <c r="C354" s="6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</row>
    <row r="355" spans="1:19" s="2" customFormat="1" x14ac:dyDescent="0.25">
      <c r="A355" s="5"/>
      <c r="B355" s="5"/>
      <c r="C355" s="6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</row>
    <row r="356" spans="1:19" s="31" customFormat="1" x14ac:dyDescent="0.25">
      <c r="A356" s="3"/>
      <c r="B356" s="3"/>
      <c r="C356" s="7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</row>
    <row r="357" spans="1:19" s="2" customFormat="1" x14ac:dyDescent="0.25">
      <c r="A357" s="5"/>
      <c r="B357" s="5"/>
      <c r="C357" s="6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</row>
    <row r="358" spans="1:19" s="2" customFormat="1" x14ac:dyDescent="0.25">
      <c r="A358" s="5"/>
      <c r="B358" s="5"/>
      <c r="C358" s="6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</row>
    <row r="359" spans="1:19" s="2" customFormat="1" x14ac:dyDescent="0.25">
      <c r="A359" s="5"/>
      <c r="B359" s="5"/>
      <c r="C359" s="6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</row>
    <row r="360" spans="1:19" s="2" customFormat="1" x14ac:dyDescent="0.25">
      <c r="A360" s="5"/>
      <c r="B360" s="5"/>
      <c r="C360" s="6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</row>
    <row r="361" spans="1:19" s="2" customFormat="1" x14ac:dyDescent="0.25">
      <c r="A361" s="5"/>
      <c r="B361" s="5"/>
      <c r="C361" s="6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</row>
    <row r="362" spans="1:19" s="2" customFormat="1" x14ac:dyDescent="0.25">
      <c r="A362" s="5"/>
      <c r="B362" s="5"/>
      <c r="C362" s="6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</row>
    <row r="363" spans="1:19" s="2" customFormat="1" x14ac:dyDescent="0.25">
      <c r="A363" s="5"/>
      <c r="B363" s="5"/>
      <c r="C363" s="6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</row>
    <row r="364" spans="1:19" s="2" customFormat="1" x14ac:dyDescent="0.25">
      <c r="A364" s="5"/>
      <c r="B364" s="5"/>
      <c r="C364" s="6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</row>
    <row r="365" spans="1:19" s="2" customFormat="1" x14ac:dyDescent="0.25">
      <c r="A365" s="5"/>
      <c r="B365" s="5"/>
      <c r="C365" s="6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</row>
    <row r="366" spans="1:19" s="2" customFormat="1" x14ac:dyDescent="0.25">
      <c r="A366" s="5"/>
      <c r="B366" s="5"/>
      <c r="C366" s="6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</row>
    <row r="367" spans="1:19" s="2" customFormat="1" x14ac:dyDescent="0.25">
      <c r="A367" s="5"/>
      <c r="B367" s="5"/>
      <c r="C367" s="6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</row>
    <row r="368" spans="1:19" s="2" customFormat="1" x14ac:dyDescent="0.25">
      <c r="A368" s="5"/>
      <c r="B368" s="5"/>
      <c r="C368" s="6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</row>
    <row r="369" spans="1:19" s="2" customFormat="1" x14ac:dyDescent="0.25">
      <c r="A369" s="5"/>
      <c r="B369" s="5"/>
      <c r="C369" s="6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</row>
    <row r="370" spans="1:19" s="31" customFormat="1" x14ac:dyDescent="0.25">
      <c r="A370" s="3"/>
      <c r="B370" s="3"/>
      <c r="C370" s="7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</row>
    <row r="371" spans="1:19" s="2" customFormat="1" x14ac:dyDescent="0.25">
      <c r="A371" s="5"/>
      <c r="B371" s="5"/>
      <c r="C371" s="6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</row>
    <row r="372" spans="1:19" s="2" customFormat="1" x14ac:dyDescent="0.25">
      <c r="A372" s="5"/>
      <c r="B372" s="5"/>
      <c r="C372" s="6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</row>
    <row r="373" spans="1:19" s="2" customFormat="1" x14ac:dyDescent="0.25">
      <c r="A373" s="5"/>
      <c r="B373" s="5"/>
      <c r="C373" s="6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</row>
    <row r="374" spans="1:19" s="2" customFormat="1" x14ac:dyDescent="0.25">
      <c r="A374" s="5"/>
      <c r="B374" s="5"/>
      <c r="C374" s="6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</row>
    <row r="375" spans="1:19" s="2" customFormat="1" x14ac:dyDescent="0.25">
      <c r="A375" s="5"/>
      <c r="B375" s="5"/>
      <c r="C375" s="6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</row>
    <row r="376" spans="1:19" s="2" customFormat="1" x14ac:dyDescent="0.25">
      <c r="A376" s="5"/>
      <c r="B376" s="5"/>
      <c r="C376" s="6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</row>
    <row r="377" spans="1:19" s="2" customFormat="1" x14ac:dyDescent="0.25">
      <c r="A377" s="5"/>
      <c r="B377" s="5"/>
      <c r="C377" s="6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</row>
    <row r="378" spans="1:19" s="2" customFormat="1" x14ac:dyDescent="0.25">
      <c r="A378" s="5"/>
      <c r="B378" s="5"/>
      <c r="C378" s="6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</row>
    <row r="379" spans="1:19" s="2" customFormat="1" x14ac:dyDescent="0.25">
      <c r="A379" s="5"/>
      <c r="B379" s="5"/>
      <c r="C379" s="6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</row>
    <row r="380" spans="1:19" s="2" customFormat="1" x14ac:dyDescent="0.25">
      <c r="A380" s="5"/>
      <c r="B380" s="5"/>
      <c r="C380" s="6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</row>
    <row r="381" spans="1:19" s="2" customFormat="1" x14ac:dyDescent="0.25">
      <c r="A381" s="5"/>
      <c r="B381" s="5"/>
      <c r="C381" s="6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</row>
    <row r="382" spans="1:19" s="2" customFormat="1" x14ac:dyDescent="0.25">
      <c r="A382" s="5"/>
      <c r="B382" s="5"/>
      <c r="C382" s="6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</row>
    <row r="383" spans="1:19" s="2" customFormat="1" x14ac:dyDescent="0.25">
      <c r="A383" s="5"/>
      <c r="B383" s="5"/>
      <c r="C383" s="6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</row>
    <row r="384" spans="1:19" s="2" customFormat="1" x14ac:dyDescent="0.25">
      <c r="A384" s="5"/>
      <c r="B384" s="5"/>
      <c r="C384" s="6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</row>
    <row r="385" spans="1:19" s="2" customFormat="1" x14ac:dyDescent="0.25">
      <c r="A385" s="5"/>
      <c r="B385" s="5"/>
      <c r="C385" s="6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</row>
    <row r="386" spans="1:19" s="2" customFormat="1" x14ac:dyDescent="0.25">
      <c r="A386" s="5"/>
      <c r="B386" s="5"/>
      <c r="C386" s="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</row>
    <row r="387" spans="1:19" s="2" customFormat="1" x14ac:dyDescent="0.25">
      <c r="A387" s="5"/>
      <c r="B387" s="5"/>
      <c r="C387" s="6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</row>
    <row r="388" spans="1:19" s="2" customFormat="1" x14ac:dyDescent="0.25">
      <c r="A388" s="5"/>
      <c r="B388" s="5"/>
      <c r="C388" s="6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</row>
    <row r="389" spans="1:19" s="2" customFormat="1" x14ac:dyDescent="0.25">
      <c r="A389" s="5"/>
      <c r="B389" s="5"/>
      <c r="C389" s="6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</row>
    <row r="390" spans="1:19" s="2" customFormat="1" x14ac:dyDescent="0.25">
      <c r="A390" s="5"/>
      <c r="B390" s="5"/>
      <c r="C390" s="6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</row>
    <row r="391" spans="1:19" s="2" customFormat="1" x14ac:dyDescent="0.25">
      <c r="A391" s="5"/>
      <c r="B391" s="5"/>
      <c r="C391" s="6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</row>
    <row r="392" spans="1:19" s="2" customFormat="1" x14ac:dyDescent="0.25">
      <c r="A392" s="5"/>
      <c r="B392" s="5"/>
      <c r="C392" s="6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</row>
    <row r="393" spans="1:19" s="2" customFormat="1" x14ac:dyDescent="0.25">
      <c r="A393" s="5"/>
      <c r="B393" s="5"/>
      <c r="C393" s="6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</row>
    <row r="394" spans="1:19" s="2" customFormat="1" x14ac:dyDescent="0.25">
      <c r="A394" s="5"/>
      <c r="B394" s="5"/>
      <c r="C394" s="6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</row>
    <row r="395" spans="1:19" s="2" customFormat="1" x14ac:dyDescent="0.25">
      <c r="A395" s="5"/>
      <c r="B395" s="5"/>
      <c r="C395" s="6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</row>
    <row r="396" spans="1:19" s="2" customFormat="1" x14ac:dyDescent="0.25">
      <c r="A396" s="5"/>
      <c r="B396" s="5"/>
      <c r="C396" s="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</row>
    <row r="397" spans="1:19" s="2" customFormat="1" x14ac:dyDescent="0.25">
      <c r="A397" s="5"/>
      <c r="B397" s="5"/>
      <c r="C397" s="6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</row>
    <row r="398" spans="1:19" s="2" customFormat="1" x14ac:dyDescent="0.25">
      <c r="A398" s="5"/>
      <c r="B398" s="5"/>
      <c r="C398" s="6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</row>
    <row r="399" spans="1:19" s="2" customFormat="1" x14ac:dyDescent="0.25">
      <c r="A399" s="5"/>
      <c r="B399" s="5"/>
      <c r="C399" s="6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</row>
    <row r="400" spans="1:19" s="2" customFormat="1" x14ac:dyDescent="0.25">
      <c r="A400" s="5"/>
      <c r="B400" s="5"/>
      <c r="C400" s="6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</row>
    <row r="401" spans="1:19" s="2" customFormat="1" x14ac:dyDescent="0.25">
      <c r="A401" s="5"/>
      <c r="B401" s="5"/>
      <c r="C401" s="6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</row>
    <row r="402" spans="1:19" s="2" customFormat="1" x14ac:dyDescent="0.25">
      <c r="A402" s="5"/>
      <c r="B402" s="5"/>
      <c r="C402" s="6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</row>
    <row r="403" spans="1:19" s="2" customFormat="1" x14ac:dyDescent="0.25">
      <c r="A403" s="5"/>
      <c r="B403" s="5"/>
      <c r="C403" s="6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</row>
    <row r="404" spans="1:19" s="2" customFormat="1" x14ac:dyDescent="0.25">
      <c r="A404" s="5"/>
      <c r="B404" s="5"/>
      <c r="C404" s="6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</row>
    <row r="405" spans="1:19" s="2" customFormat="1" x14ac:dyDescent="0.25">
      <c r="A405" s="5"/>
      <c r="B405" s="5"/>
      <c r="C405" s="6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</row>
    <row r="406" spans="1:19" s="2" customFormat="1" x14ac:dyDescent="0.25">
      <c r="A406" s="5"/>
      <c r="B406" s="5"/>
      <c r="C406" s="6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</row>
    <row r="407" spans="1:19" s="2" customFormat="1" x14ac:dyDescent="0.25">
      <c r="A407" s="5"/>
      <c r="B407" s="5"/>
      <c r="C407" s="6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</row>
    <row r="408" spans="1:19" s="2" customFormat="1" x14ac:dyDescent="0.25">
      <c r="A408" s="5"/>
      <c r="B408" s="5"/>
      <c r="C408" s="6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</row>
    <row r="409" spans="1:19" s="2" customFormat="1" x14ac:dyDescent="0.25">
      <c r="A409" s="5"/>
      <c r="B409" s="5"/>
      <c r="C409" s="6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</row>
    <row r="410" spans="1:19" s="2" customFormat="1" x14ac:dyDescent="0.25">
      <c r="A410" s="5"/>
      <c r="B410" s="5"/>
      <c r="C410" s="6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</row>
    <row r="411" spans="1:19" s="2" customFormat="1" x14ac:dyDescent="0.25">
      <c r="A411" s="5"/>
      <c r="B411" s="5"/>
      <c r="C411" s="6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</row>
    <row r="412" spans="1:19" s="2" customFormat="1" x14ac:dyDescent="0.25">
      <c r="A412" s="5"/>
      <c r="B412" s="5"/>
      <c r="C412" s="6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</row>
    <row r="413" spans="1:19" s="2" customFormat="1" x14ac:dyDescent="0.25">
      <c r="A413" s="5"/>
      <c r="B413" s="5"/>
      <c r="C413" s="6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</row>
    <row r="414" spans="1:19" s="2" customFormat="1" x14ac:dyDescent="0.25">
      <c r="A414" s="5"/>
      <c r="B414" s="5"/>
      <c r="C414" s="6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</row>
    <row r="415" spans="1:19" s="31" customFormat="1" x14ac:dyDescent="0.25">
      <c r="A415" s="3"/>
      <c r="B415" s="3"/>
      <c r="C415" s="7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</row>
    <row r="416" spans="1:19" s="2" customFormat="1" x14ac:dyDescent="0.25">
      <c r="A416" s="5"/>
      <c r="B416" s="5"/>
      <c r="C416" s="6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</row>
    <row r="417" spans="1:19" s="2" customFormat="1" x14ac:dyDescent="0.25">
      <c r="A417" s="5"/>
      <c r="B417" s="5"/>
      <c r="C417" s="6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</row>
    <row r="418" spans="1:19" s="2" customFormat="1" x14ac:dyDescent="0.25">
      <c r="A418" s="5"/>
      <c r="B418" s="5"/>
      <c r="C418" s="6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</row>
    <row r="419" spans="1:19" s="2" customFormat="1" x14ac:dyDescent="0.25">
      <c r="A419" s="5"/>
      <c r="B419" s="5"/>
      <c r="C419" s="6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</row>
    <row r="420" spans="1:19" s="2" customFormat="1" x14ac:dyDescent="0.25">
      <c r="A420" s="5"/>
      <c r="B420" s="5"/>
      <c r="C420" s="6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</row>
    <row r="421" spans="1:19" s="2" customFormat="1" x14ac:dyDescent="0.25">
      <c r="A421" s="5"/>
      <c r="B421" s="5"/>
      <c r="C421" s="6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</row>
    <row r="422" spans="1:19" s="2" customFormat="1" x14ac:dyDescent="0.25">
      <c r="A422" s="5"/>
      <c r="B422" s="5"/>
      <c r="C422" s="6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</row>
    <row r="423" spans="1:19" s="2" customFormat="1" x14ac:dyDescent="0.25">
      <c r="A423" s="5"/>
      <c r="B423" s="5"/>
      <c r="C423" s="6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</row>
    <row r="424" spans="1:19" s="2" customFormat="1" x14ac:dyDescent="0.25">
      <c r="A424" s="5"/>
      <c r="B424" s="5"/>
      <c r="C424" s="6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</row>
    <row r="425" spans="1:19" s="2" customFormat="1" x14ac:dyDescent="0.25">
      <c r="A425" s="5"/>
      <c r="B425" s="5"/>
      <c r="C425" s="6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</row>
    <row r="426" spans="1:19" s="2" customFormat="1" x14ac:dyDescent="0.25">
      <c r="A426" s="5"/>
      <c r="B426" s="5"/>
      <c r="C426" s="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</row>
    <row r="427" spans="1:19" s="2" customFormat="1" x14ac:dyDescent="0.25">
      <c r="A427" s="5"/>
      <c r="B427" s="5"/>
      <c r="C427" s="6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</row>
    <row r="428" spans="1:19" s="2" customFormat="1" x14ac:dyDescent="0.25">
      <c r="A428" s="5"/>
      <c r="B428" s="5"/>
      <c r="C428" s="6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</row>
    <row r="429" spans="1:19" s="2" customFormat="1" x14ac:dyDescent="0.25">
      <c r="A429" s="5"/>
      <c r="B429" s="5"/>
      <c r="C429" s="6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</row>
    <row r="430" spans="1:19" s="2" customFormat="1" x14ac:dyDescent="0.25">
      <c r="A430" s="5"/>
      <c r="B430" s="5"/>
      <c r="C430" s="6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</row>
    <row r="431" spans="1:19" s="2" customFormat="1" x14ac:dyDescent="0.25">
      <c r="A431" s="5"/>
      <c r="B431" s="5"/>
      <c r="C431" s="6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</row>
    <row r="432" spans="1:19" s="2" customFormat="1" x14ac:dyDescent="0.25">
      <c r="A432" s="5"/>
      <c r="B432" s="5"/>
      <c r="C432" s="6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</row>
    <row r="433" spans="1:19" s="2" customFormat="1" x14ac:dyDescent="0.25">
      <c r="A433" s="5"/>
      <c r="B433" s="5"/>
      <c r="C433" s="6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</row>
    <row r="434" spans="1:19" s="2" customFormat="1" x14ac:dyDescent="0.25">
      <c r="A434" s="5"/>
      <c r="B434" s="5"/>
      <c r="C434" s="6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</row>
    <row r="435" spans="1:19" s="2" customFormat="1" x14ac:dyDescent="0.25">
      <c r="A435" s="5"/>
      <c r="B435" s="5"/>
      <c r="C435" s="6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</row>
    <row r="436" spans="1:19" s="2" customFormat="1" x14ac:dyDescent="0.25">
      <c r="A436" s="5"/>
      <c r="B436" s="5"/>
      <c r="C436" s="6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</row>
    <row r="437" spans="1:19" s="2" customFormat="1" x14ac:dyDescent="0.25">
      <c r="A437" s="5"/>
      <c r="B437" s="5"/>
      <c r="C437" s="6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</row>
    <row r="438" spans="1:19" s="2" customFormat="1" x14ac:dyDescent="0.25">
      <c r="A438" s="5"/>
      <c r="B438" s="5"/>
      <c r="C438" s="6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</row>
    <row r="439" spans="1:19" s="2" customFormat="1" x14ac:dyDescent="0.25">
      <c r="A439" s="5"/>
      <c r="B439" s="5"/>
      <c r="C439" s="6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</row>
    <row r="440" spans="1:19" s="2" customFormat="1" x14ac:dyDescent="0.25">
      <c r="A440" s="5"/>
      <c r="B440" s="5"/>
      <c r="C440" s="6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</row>
    <row r="441" spans="1:19" s="2" customFormat="1" x14ac:dyDescent="0.25">
      <c r="A441" s="5"/>
      <c r="B441" s="5"/>
      <c r="C441" s="6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</row>
    <row r="442" spans="1:19" s="2" customFormat="1" x14ac:dyDescent="0.25">
      <c r="A442" s="5"/>
      <c r="B442" s="5"/>
      <c r="C442" s="6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</row>
    <row r="443" spans="1:19" s="2" customFormat="1" x14ac:dyDescent="0.25">
      <c r="A443" s="5"/>
      <c r="B443" s="5"/>
      <c r="C443" s="6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</row>
    <row r="444" spans="1:19" s="2" customFormat="1" x14ac:dyDescent="0.25">
      <c r="A444" s="5"/>
      <c r="B444" s="5"/>
      <c r="C444" s="6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</row>
    <row r="445" spans="1:19" s="2" customFormat="1" x14ac:dyDescent="0.25">
      <c r="A445" s="5"/>
      <c r="B445" s="5"/>
      <c r="C445" s="6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</row>
    <row r="446" spans="1:19" s="2" customFormat="1" x14ac:dyDescent="0.25">
      <c r="A446" s="5"/>
      <c r="B446" s="5"/>
      <c r="C446" s="6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</row>
    <row r="447" spans="1:19" s="2" customFormat="1" x14ac:dyDescent="0.25">
      <c r="A447" s="5"/>
      <c r="B447" s="5"/>
      <c r="C447" s="6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</row>
    <row r="448" spans="1:19" s="2" customFormat="1" x14ac:dyDescent="0.25">
      <c r="A448" s="5"/>
      <c r="B448" s="5"/>
      <c r="C448" s="6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</row>
    <row r="449" spans="1:19" s="2" customFormat="1" x14ac:dyDescent="0.25">
      <c r="A449" s="5"/>
      <c r="B449" s="5"/>
      <c r="C449" s="6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</row>
    <row r="450" spans="1:19" s="2" customFormat="1" x14ac:dyDescent="0.25">
      <c r="A450" s="5"/>
      <c r="B450" s="5"/>
      <c r="C450" s="6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</row>
    <row r="451" spans="1:19" s="2" customFormat="1" x14ac:dyDescent="0.25">
      <c r="A451" s="5"/>
      <c r="B451" s="5"/>
      <c r="C451" s="6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</row>
    <row r="452" spans="1:19" s="2" customFormat="1" x14ac:dyDescent="0.25">
      <c r="A452" s="5"/>
      <c r="B452" s="5"/>
      <c r="C452" s="6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</row>
    <row r="453" spans="1:19" s="2" customFormat="1" x14ac:dyDescent="0.25">
      <c r="A453" s="5"/>
      <c r="B453" s="5"/>
      <c r="C453" s="6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</row>
    <row r="454" spans="1:19" s="2" customFormat="1" x14ac:dyDescent="0.25">
      <c r="A454" s="5"/>
      <c r="B454" s="5"/>
      <c r="C454" s="6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</row>
    <row r="455" spans="1:19" s="2" customFormat="1" x14ac:dyDescent="0.25">
      <c r="A455" s="5"/>
      <c r="B455" s="5"/>
      <c r="C455" s="6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</row>
    <row r="456" spans="1:19" s="2" customFormat="1" x14ac:dyDescent="0.25">
      <c r="A456" s="5"/>
      <c r="B456" s="5"/>
      <c r="C456" s="6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</row>
    <row r="457" spans="1:19" s="2" customFormat="1" x14ac:dyDescent="0.25">
      <c r="A457" s="5"/>
      <c r="B457" s="5"/>
      <c r="C457" s="6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</row>
    <row r="458" spans="1:19" s="2" customFormat="1" x14ac:dyDescent="0.25">
      <c r="A458" s="5"/>
      <c r="B458" s="5"/>
      <c r="C458" s="6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</row>
    <row r="459" spans="1:19" s="2" customFormat="1" x14ac:dyDescent="0.25">
      <c r="A459" s="5"/>
      <c r="B459" s="5"/>
      <c r="C459" s="6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</row>
    <row r="460" spans="1:19" s="2" customFormat="1" x14ac:dyDescent="0.25">
      <c r="A460" s="5"/>
      <c r="B460" s="5"/>
      <c r="C460" s="6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</row>
    <row r="461" spans="1:19" s="31" customFormat="1" x14ac:dyDescent="0.25">
      <c r="A461" s="3"/>
      <c r="B461" s="3"/>
      <c r="C461" s="7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</row>
    <row r="462" spans="1:19" s="2" customFormat="1" x14ac:dyDescent="0.25">
      <c r="A462" s="5"/>
      <c r="B462" s="5"/>
      <c r="C462" s="6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</row>
    <row r="463" spans="1:19" s="2" customFormat="1" x14ac:dyDescent="0.25">
      <c r="A463" s="5"/>
      <c r="B463" s="5"/>
      <c r="C463" s="6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</row>
    <row r="464" spans="1:19" s="2" customFormat="1" x14ac:dyDescent="0.25">
      <c r="A464" s="5"/>
      <c r="B464" s="5"/>
      <c r="C464" s="6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</row>
    <row r="465" spans="1:19" s="2" customFormat="1" x14ac:dyDescent="0.25">
      <c r="A465" s="5"/>
      <c r="B465" s="5"/>
      <c r="C465" s="6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</row>
    <row r="466" spans="1:19" s="2" customFormat="1" x14ac:dyDescent="0.25">
      <c r="A466" s="5"/>
      <c r="B466" s="5"/>
      <c r="C466" s="6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</row>
    <row r="467" spans="1:19" s="2" customFormat="1" x14ac:dyDescent="0.25">
      <c r="A467" s="5"/>
      <c r="B467" s="5"/>
      <c r="C467" s="6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</row>
    <row r="468" spans="1:19" s="2" customFormat="1" x14ac:dyDescent="0.25">
      <c r="A468" s="5"/>
      <c r="B468" s="5"/>
      <c r="C468" s="6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</row>
    <row r="469" spans="1:19" s="2" customFormat="1" x14ac:dyDescent="0.25">
      <c r="A469" s="5"/>
      <c r="B469" s="5"/>
      <c r="C469" s="6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</row>
    <row r="470" spans="1:19" s="2" customFormat="1" x14ac:dyDescent="0.25">
      <c r="A470" s="5"/>
      <c r="B470" s="5"/>
      <c r="C470" s="6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</row>
    <row r="471" spans="1:19" s="2" customFormat="1" x14ac:dyDescent="0.25">
      <c r="A471" s="5"/>
      <c r="B471" s="5"/>
      <c r="C471" s="6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</row>
    <row r="472" spans="1:19" s="2" customFormat="1" x14ac:dyDescent="0.25">
      <c r="A472" s="5"/>
      <c r="B472" s="5"/>
      <c r="C472" s="6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</row>
    <row r="473" spans="1:19" s="2" customFormat="1" x14ac:dyDescent="0.25">
      <c r="A473" s="5"/>
      <c r="B473" s="5"/>
      <c r="C473" s="6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</row>
    <row r="474" spans="1:19" s="2" customFormat="1" x14ac:dyDescent="0.25">
      <c r="A474" s="5"/>
      <c r="B474" s="5"/>
      <c r="C474" s="6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</row>
    <row r="475" spans="1:19" s="2" customFormat="1" x14ac:dyDescent="0.25">
      <c r="A475" s="5"/>
      <c r="B475" s="5"/>
      <c r="C475" s="6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</row>
    <row r="476" spans="1:19" s="2" customFormat="1" x14ac:dyDescent="0.25">
      <c r="A476" s="5"/>
      <c r="B476" s="5"/>
      <c r="C476" s="6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</row>
    <row r="477" spans="1:19" s="2" customFormat="1" x14ac:dyDescent="0.25">
      <c r="A477" s="5"/>
      <c r="B477" s="5"/>
      <c r="C477" s="6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</row>
    <row r="478" spans="1:19" s="2" customFormat="1" x14ac:dyDescent="0.25">
      <c r="A478" s="5"/>
      <c r="B478" s="5"/>
      <c r="C478" s="6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</row>
    <row r="479" spans="1:19" s="2" customFormat="1" x14ac:dyDescent="0.25">
      <c r="A479" s="5"/>
      <c r="B479" s="5"/>
      <c r="C479" s="6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</row>
    <row r="480" spans="1:19" s="2" customFormat="1" x14ac:dyDescent="0.25">
      <c r="A480" s="5"/>
      <c r="B480" s="5"/>
      <c r="C480" s="6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</row>
    <row r="481" spans="1:19" s="2" customFormat="1" x14ac:dyDescent="0.25">
      <c r="A481" s="5"/>
      <c r="B481" s="5"/>
      <c r="C481" s="6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</row>
    <row r="482" spans="1:19" s="2" customFormat="1" x14ac:dyDescent="0.25">
      <c r="A482" s="5"/>
      <c r="B482" s="5"/>
      <c r="C482" s="6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</row>
    <row r="483" spans="1:19" s="2" customFormat="1" x14ac:dyDescent="0.25">
      <c r="A483" s="5"/>
      <c r="B483" s="5"/>
      <c r="C483" s="6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</row>
    <row r="484" spans="1:19" s="2" customFormat="1" x14ac:dyDescent="0.25">
      <c r="A484" s="5"/>
      <c r="B484" s="5"/>
      <c r="C484" s="6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</row>
    <row r="485" spans="1:19" s="2" customFormat="1" x14ac:dyDescent="0.25">
      <c r="A485" s="5"/>
      <c r="B485" s="5"/>
      <c r="C485" s="6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</row>
    <row r="486" spans="1:19" s="2" customFormat="1" x14ac:dyDescent="0.25">
      <c r="A486" s="5"/>
      <c r="B486" s="5"/>
      <c r="C486" s="6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</row>
    <row r="487" spans="1:19" s="2" customFormat="1" x14ac:dyDescent="0.25">
      <c r="A487" s="5"/>
      <c r="B487" s="5"/>
      <c r="C487" s="6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</row>
    <row r="488" spans="1:19" s="2" customFormat="1" x14ac:dyDescent="0.25">
      <c r="A488" s="5"/>
      <c r="B488" s="5"/>
      <c r="C488" s="6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</row>
    <row r="489" spans="1:19" s="2" customFormat="1" x14ac:dyDescent="0.25">
      <c r="A489" s="5"/>
      <c r="B489" s="5"/>
      <c r="C489" s="6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</row>
    <row r="490" spans="1:19" s="2" customFormat="1" x14ac:dyDescent="0.25">
      <c r="A490" s="5"/>
      <c r="B490" s="5"/>
      <c r="C490" s="6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</row>
    <row r="491" spans="1:19" s="2" customFormat="1" x14ac:dyDescent="0.25">
      <c r="A491" s="5"/>
      <c r="B491" s="5"/>
      <c r="C491" s="6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</row>
    <row r="492" spans="1:19" s="2" customFormat="1" x14ac:dyDescent="0.25">
      <c r="A492" s="5"/>
      <c r="B492" s="5"/>
      <c r="C492" s="6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</row>
    <row r="493" spans="1:19" s="2" customFormat="1" x14ac:dyDescent="0.25">
      <c r="A493" s="5"/>
      <c r="B493" s="5"/>
      <c r="C493" s="6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</row>
    <row r="494" spans="1:19" s="2" customFormat="1" x14ac:dyDescent="0.25">
      <c r="A494" s="5"/>
      <c r="B494" s="5"/>
      <c r="C494" s="6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</row>
    <row r="495" spans="1:19" s="2" customFormat="1" x14ac:dyDescent="0.25">
      <c r="A495" s="5"/>
      <c r="B495" s="5"/>
      <c r="C495" s="6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</row>
    <row r="496" spans="1:19" s="2" customFormat="1" x14ac:dyDescent="0.25">
      <c r="A496" s="5"/>
      <c r="B496" s="5"/>
      <c r="C496" s="6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</row>
    <row r="497" spans="1:19" s="2" customFormat="1" x14ac:dyDescent="0.25">
      <c r="A497" s="5"/>
      <c r="B497" s="5"/>
      <c r="C497" s="6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</row>
    <row r="498" spans="1:19" s="2" customFormat="1" x14ac:dyDescent="0.25">
      <c r="A498" s="5"/>
      <c r="B498" s="5"/>
      <c r="C498" s="6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</row>
    <row r="499" spans="1:19" s="31" customFormat="1" x14ac:dyDescent="0.25">
      <c r="A499" s="3"/>
      <c r="B499" s="3"/>
      <c r="C499" s="7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</row>
    <row r="500" spans="1:19" s="2" customFormat="1" x14ac:dyDescent="0.25">
      <c r="A500" s="5"/>
      <c r="B500" s="5"/>
      <c r="C500" s="6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</row>
    <row r="501" spans="1:19" s="2" customFormat="1" x14ac:dyDescent="0.25">
      <c r="A501" s="5"/>
      <c r="B501" s="5"/>
      <c r="C501" s="6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</row>
    <row r="502" spans="1:19" s="2" customFormat="1" x14ac:dyDescent="0.25">
      <c r="A502" s="5"/>
      <c r="B502" s="5"/>
      <c r="C502" s="6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</row>
    <row r="503" spans="1:19" s="2" customFormat="1" x14ac:dyDescent="0.25">
      <c r="A503" s="5"/>
      <c r="B503" s="5"/>
      <c r="C503" s="6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</row>
    <row r="504" spans="1:19" s="2" customFormat="1" x14ac:dyDescent="0.25">
      <c r="A504" s="5"/>
      <c r="B504" s="5"/>
      <c r="C504" s="6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</row>
    <row r="505" spans="1:19" s="2" customFormat="1" x14ac:dyDescent="0.25">
      <c r="A505" s="5"/>
      <c r="B505" s="5"/>
      <c r="C505" s="6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</row>
    <row r="506" spans="1:19" s="2" customFormat="1" x14ac:dyDescent="0.25">
      <c r="A506" s="5"/>
      <c r="B506" s="5"/>
      <c r="C506" s="6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</row>
    <row r="507" spans="1:19" s="2" customFormat="1" x14ac:dyDescent="0.25">
      <c r="A507" s="5"/>
      <c r="B507" s="5"/>
      <c r="C507" s="6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</row>
    <row r="508" spans="1:19" s="2" customFormat="1" x14ac:dyDescent="0.25">
      <c r="A508" s="5"/>
      <c r="B508" s="5"/>
      <c r="C508" s="6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</row>
    <row r="509" spans="1:19" s="2" customFormat="1" x14ac:dyDescent="0.25">
      <c r="A509" s="5"/>
      <c r="B509" s="5"/>
      <c r="C509" s="6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</row>
    <row r="510" spans="1:19" s="2" customFormat="1" x14ac:dyDescent="0.25">
      <c r="A510" s="5"/>
      <c r="B510" s="5"/>
      <c r="C510" s="6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</row>
    <row r="511" spans="1:19" s="2" customFormat="1" x14ac:dyDescent="0.25">
      <c r="A511" s="5"/>
      <c r="B511" s="5"/>
      <c r="C511" s="6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</row>
    <row r="512" spans="1:19" s="2" customFormat="1" x14ac:dyDescent="0.25">
      <c r="A512" s="5"/>
      <c r="B512" s="5"/>
      <c r="C512" s="6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</row>
    <row r="513" spans="1:19" s="2" customFormat="1" x14ac:dyDescent="0.25">
      <c r="A513" s="5"/>
      <c r="B513" s="5"/>
      <c r="C513" s="6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</row>
    <row r="514" spans="1:19" s="2" customFormat="1" x14ac:dyDescent="0.25">
      <c r="A514" s="5"/>
      <c r="B514" s="5"/>
      <c r="C514" s="6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</row>
    <row r="515" spans="1:19" s="2" customFormat="1" x14ac:dyDescent="0.25">
      <c r="A515" s="5"/>
      <c r="B515" s="5"/>
      <c r="C515" s="6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</row>
    <row r="516" spans="1:19" s="2" customFormat="1" x14ac:dyDescent="0.25">
      <c r="A516" s="5"/>
      <c r="B516" s="5"/>
      <c r="C516" s="6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</row>
    <row r="517" spans="1:19" s="2" customFormat="1" x14ac:dyDescent="0.25">
      <c r="A517" s="5"/>
      <c r="B517" s="5"/>
      <c r="C517" s="6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</row>
    <row r="518" spans="1:19" s="2" customFormat="1" x14ac:dyDescent="0.25">
      <c r="A518" s="5"/>
      <c r="B518" s="5"/>
      <c r="C518" s="6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</row>
    <row r="519" spans="1:19" s="2" customFormat="1" x14ac:dyDescent="0.25">
      <c r="A519" s="5"/>
      <c r="B519" s="5"/>
      <c r="C519" s="6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</row>
    <row r="520" spans="1:19" s="2" customFormat="1" x14ac:dyDescent="0.25">
      <c r="A520" s="5"/>
      <c r="B520" s="5"/>
      <c r="C520" s="6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</row>
    <row r="521" spans="1:19" s="2" customFormat="1" x14ac:dyDescent="0.25">
      <c r="A521" s="5"/>
      <c r="B521" s="5"/>
      <c r="C521" s="6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</row>
    <row r="522" spans="1:19" s="2" customFormat="1" x14ac:dyDescent="0.25">
      <c r="A522" s="5"/>
      <c r="B522" s="5"/>
      <c r="C522" s="6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</row>
    <row r="523" spans="1:19" s="2" customFormat="1" x14ac:dyDescent="0.25">
      <c r="A523" s="5"/>
      <c r="B523" s="5"/>
      <c r="C523" s="6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</row>
    <row r="524" spans="1:19" s="2" customFormat="1" x14ac:dyDescent="0.25">
      <c r="A524" s="5"/>
      <c r="B524" s="5"/>
      <c r="C524" s="6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</row>
    <row r="525" spans="1:19" s="2" customFormat="1" x14ac:dyDescent="0.25">
      <c r="A525" s="5"/>
      <c r="B525" s="5"/>
      <c r="C525" s="6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</row>
    <row r="526" spans="1:19" s="2" customFormat="1" x14ac:dyDescent="0.25">
      <c r="A526" s="5"/>
      <c r="B526" s="5"/>
      <c r="C526" s="6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</row>
    <row r="527" spans="1:19" s="2" customFormat="1" x14ac:dyDescent="0.25">
      <c r="A527" s="5"/>
      <c r="B527" s="5"/>
      <c r="C527" s="6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</row>
    <row r="528" spans="1:19" s="2" customFormat="1" x14ac:dyDescent="0.25">
      <c r="A528" s="5"/>
      <c r="B528" s="5"/>
      <c r="C528" s="6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</row>
    <row r="529" spans="1:19" s="2" customFormat="1" x14ac:dyDescent="0.25">
      <c r="A529" s="5"/>
      <c r="B529" s="5"/>
      <c r="C529" s="6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</row>
    <row r="530" spans="1:19" s="2" customFormat="1" x14ac:dyDescent="0.25">
      <c r="A530" s="5"/>
      <c r="B530" s="5"/>
      <c r="C530" s="6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</row>
    <row r="531" spans="1:19" s="2" customFormat="1" x14ac:dyDescent="0.25">
      <c r="A531" s="5"/>
      <c r="B531" s="5"/>
      <c r="C531" s="6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</row>
    <row r="532" spans="1:19" s="2" customFormat="1" x14ac:dyDescent="0.25">
      <c r="A532" s="5"/>
      <c r="B532" s="5"/>
      <c r="C532" s="6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</row>
    <row r="533" spans="1:19" s="2" customFormat="1" x14ac:dyDescent="0.25">
      <c r="A533" s="5"/>
      <c r="B533" s="5"/>
      <c r="C533" s="6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</row>
    <row r="534" spans="1:19" s="2" customFormat="1" x14ac:dyDescent="0.25">
      <c r="A534" s="5"/>
      <c r="B534" s="5"/>
      <c r="C534" s="6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</row>
    <row r="535" spans="1:19" s="2" customFormat="1" x14ac:dyDescent="0.25">
      <c r="A535" s="5"/>
      <c r="B535" s="5"/>
      <c r="C535" s="6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</row>
    <row r="536" spans="1:19" s="2" customFormat="1" x14ac:dyDescent="0.25">
      <c r="A536" s="5"/>
      <c r="B536" s="5"/>
      <c r="C536" s="6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</row>
    <row r="537" spans="1:19" s="2" customFormat="1" x14ac:dyDescent="0.25">
      <c r="A537" s="5"/>
      <c r="B537" s="5"/>
      <c r="C537" s="6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</row>
    <row r="538" spans="1:19" s="2" customFormat="1" x14ac:dyDescent="0.25">
      <c r="A538" s="5"/>
      <c r="B538" s="5"/>
      <c r="C538" s="6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</row>
    <row r="539" spans="1:19" s="2" customFormat="1" x14ac:dyDescent="0.25">
      <c r="A539" s="5"/>
      <c r="B539" s="5"/>
      <c r="C539" s="6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</row>
    <row r="540" spans="1:19" s="2" customFormat="1" x14ac:dyDescent="0.25">
      <c r="A540" s="5"/>
      <c r="B540" s="5"/>
      <c r="C540" s="6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</row>
    <row r="541" spans="1:19" s="2" customFormat="1" x14ac:dyDescent="0.25">
      <c r="A541" s="5"/>
      <c r="B541" s="5"/>
      <c r="C541" s="6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</row>
    <row r="542" spans="1:19" s="2" customFormat="1" x14ac:dyDescent="0.25">
      <c r="A542" s="5"/>
      <c r="B542" s="5"/>
      <c r="C542" s="6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</row>
    <row r="543" spans="1:19" s="2" customFormat="1" x14ac:dyDescent="0.25">
      <c r="A543" s="5"/>
      <c r="B543" s="5"/>
      <c r="C543" s="6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</row>
    <row r="544" spans="1:19" s="2" customFormat="1" x14ac:dyDescent="0.25">
      <c r="A544" s="5"/>
      <c r="B544" s="5"/>
      <c r="C544" s="6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</row>
    <row r="545" spans="1:19" s="2" customFormat="1" x14ac:dyDescent="0.25">
      <c r="A545" s="5"/>
      <c r="B545" s="5"/>
      <c r="C545" s="6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</row>
    <row r="546" spans="1:19" s="2" customFormat="1" x14ac:dyDescent="0.25">
      <c r="A546" s="5"/>
      <c r="B546" s="5"/>
      <c r="C546" s="6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</row>
    <row r="547" spans="1:19" s="2" customFormat="1" x14ac:dyDescent="0.25">
      <c r="A547" s="5"/>
      <c r="B547" s="5"/>
      <c r="C547" s="6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</row>
    <row r="548" spans="1:19" s="2" customFormat="1" x14ac:dyDescent="0.25">
      <c r="A548" s="5"/>
      <c r="B548" s="5"/>
      <c r="C548" s="6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</row>
    <row r="549" spans="1:19" s="31" customFormat="1" x14ac:dyDescent="0.25">
      <c r="A549" s="3"/>
      <c r="B549" s="3"/>
      <c r="C549" s="7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</row>
    <row r="550" spans="1:19" s="2" customFormat="1" x14ac:dyDescent="0.25">
      <c r="A550" s="5"/>
      <c r="B550" s="5"/>
      <c r="C550" s="6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</row>
    <row r="551" spans="1:19" s="2" customFormat="1" x14ac:dyDescent="0.25">
      <c r="A551" s="5"/>
      <c r="B551" s="5"/>
      <c r="C551" s="6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</row>
    <row r="552" spans="1:19" s="2" customFormat="1" x14ac:dyDescent="0.25">
      <c r="A552" s="5"/>
      <c r="B552" s="5"/>
      <c r="C552" s="6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</row>
    <row r="553" spans="1:19" s="2" customFormat="1" x14ac:dyDescent="0.25">
      <c r="A553" s="5"/>
      <c r="B553" s="5"/>
      <c r="C553" s="6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</row>
    <row r="554" spans="1:19" s="2" customFormat="1" x14ac:dyDescent="0.25">
      <c r="A554" s="5"/>
      <c r="B554" s="5"/>
      <c r="C554" s="6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</row>
    <row r="555" spans="1:19" s="2" customFormat="1" x14ac:dyDescent="0.25">
      <c r="A555" s="5"/>
      <c r="B555" s="5"/>
      <c r="C555" s="6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</row>
    <row r="556" spans="1:19" s="2" customFormat="1" x14ac:dyDescent="0.25">
      <c r="A556" s="5"/>
      <c r="B556" s="5"/>
      <c r="C556" s="6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</row>
    <row r="557" spans="1:19" s="2" customFormat="1" x14ac:dyDescent="0.25">
      <c r="A557" s="5"/>
      <c r="B557" s="5"/>
      <c r="C557" s="6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</row>
    <row r="558" spans="1:19" s="2" customFormat="1" x14ac:dyDescent="0.25">
      <c r="A558" s="5"/>
      <c r="B558" s="5"/>
      <c r="C558" s="6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</row>
    <row r="559" spans="1:19" s="2" customFormat="1" x14ac:dyDescent="0.25">
      <c r="A559" s="5"/>
      <c r="B559" s="5"/>
      <c r="C559" s="6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</row>
    <row r="560" spans="1:19" s="2" customFormat="1" x14ac:dyDescent="0.25">
      <c r="A560" s="5"/>
      <c r="B560" s="5"/>
      <c r="C560" s="6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</row>
    <row r="561" spans="1:19" s="2" customFormat="1" x14ac:dyDescent="0.25">
      <c r="A561" s="5"/>
      <c r="B561" s="5"/>
      <c r="C561" s="6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</row>
    <row r="562" spans="1:19" s="2" customFormat="1" x14ac:dyDescent="0.25">
      <c r="A562" s="5"/>
      <c r="B562" s="5"/>
      <c r="C562" s="6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</row>
    <row r="563" spans="1:19" s="2" customFormat="1" x14ac:dyDescent="0.25">
      <c r="A563" s="5"/>
      <c r="B563" s="5"/>
      <c r="C563" s="6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</row>
    <row r="564" spans="1:19" s="2" customFormat="1" x14ac:dyDescent="0.25">
      <c r="A564" s="5"/>
      <c r="B564" s="5"/>
      <c r="C564" s="6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</row>
    <row r="565" spans="1:19" s="2" customFormat="1" x14ac:dyDescent="0.25">
      <c r="A565" s="5"/>
      <c r="B565" s="5"/>
      <c r="C565" s="6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</row>
    <row r="566" spans="1:19" s="2" customFormat="1" x14ac:dyDescent="0.25">
      <c r="A566" s="5"/>
      <c r="B566" s="5"/>
      <c r="C566" s="6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</row>
    <row r="567" spans="1:19" s="2" customFormat="1" x14ac:dyDescent="0.25">
      <c r="A567" s="5"/>
      <c r="B567" s="5"/>
      <c r="C567" s="6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</row>
    <row r="568" spans="1:19" s="2" customFormat="1" x14ac:dyDescent="0.25">
      <c r="A568" s="5"/>
      <c r="B568" s="5"/>
      <c r="C568" s="6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</row>
    <row r="569" spans="1:19" s="2" customFormat="1" x14ac:dyDescent="0.25">
      <c r="A569" s="5"/>
      <c r="B569" s="5"/>
      <c r="C569" s="6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</row>
    <row r="570" spans="1:19" s="2" customFormat="1" x14ac:dyDescent="0.25">
      <c r="A570" s="5"/>
      <c r="B570" s="5"/>
      <c r="C570" s="6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</row>
    <row r="571" spans="1:19" s="2" customFormat="1" x14ac:dyDescent="0.25">
      <c r="A571" s="5"/>
      <c r="B571" s="5"/>
      <c r="C571" s="6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</row>
    <row r="572" spans="1:19" s="2" customFormat="1" x14ac:dyDescent="0.25">
      <c r="A572" s="5"/>
      <c r="B572" s="5"/>
      <c r="C572" s="6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</row>
    <row r="573" spans="1:19" s="2" customFormat="1" x14ac:dyDescent="0.25">
      <c r="A573" s="5"/>
      <c r="B573" s="5"/>
      <c r="C573" s="6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</row>
    <row r="574" spans="1:19" s="2" customFormat="1" x14ac:dyDescent="0.25">
      <c r="A574" s="5"/>
      <c r="B574" s="5"/>
      <c r="C574" s="6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</row>
    <row r="575" spans="1:19" s="2" customFormat="1" x14ac:dyDescent="0.25">
      <c r="A575" s="5"/>
      <c r="B575" s="5"/>
      <c r="C575" s="6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</row>
    <row r="576" spans="1:19" s="2" customFormat="1" x14ac:dyDescent="0.25">
      <c r="A576" s="5"/>
      <c r="B576" s="5"/>
      <c r="C576" s="6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</row>
    <row r="577" spans="1:19" s="2" customFormat="1" x14ac:dyDescent="0.25">
      <c r="A577" s="5"/>
      <c r="B577" s="5"/>
      <c r="C577" s="6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</row>
    <row r="578" spans="1:19" s="2" customFormat="1" x14ac:dyDescent="0.25">
      <c r="A578" s="5"/>
      <c r="B578" s="5"/>
      <c r="C578" s="6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</row>
    <row r="579" spans="1:19" s="2" customFormat="1" x14ac:dyDescent="0.25">
      <c r="A579" s="5"/>
      <c r="B579" s="5"/>
      <c r="C579" s="6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</row>
    <row r="580" spans="1:19" s="2" customFormat="1" x14ac:dyDescent="0.25">
      <c r="A580" s="5"/>
      <c r="B580" s="5"/>
      <c r="C580" s="6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</row>
    <row r="581" spans="1:19" s="2" customFormat="1" x14ac:dyDescent="0.25">
      <c r="A581" s="5"/>
      <c r="B581" s="5"/>
      <c r="C581" s="6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</row>
    <row r="582" spans="1:19" s="2" customFormat="1" x14ac:dyDescent="0.25">
      <c r="A582" s="5"/>
      <c r="B582" s="5"/>
      <c r="C582" s="6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</row>
    <row r="583" spans="1:19" s="2" customFormat="1" x14ac:dyDescent="0.25">
      <c r="A583" s="5"/>
      <c r="B583" s="5"/>
      <c r="C583" s="6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</row>
    <row r="584" spans="1:19" s="2" customFormat="1" x14ac:dyDescent="0.25">
      <c r="A584" s="5"/>
      <c r="B584" s="5"/>
      <c r="C584" s="6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</row>
    <row r="585" spans="1:19" s="2" customFormat="1" x14ac:dyDescent="0.25">
      <c r="A585" s="5"/>
      <c r="B585" s="5"/>
      <c r="C585" s="6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</row>
    <row r="586" spans="1:19" s="2" customFormat="1" x14ac:dyDescent="0.25">
      <c r="A586" s="5"/>
      <c r="B586" s="5"/>
      <c r="C586" s="6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</row>
    <row r="587" spans="1:19" s="2" customFormat="1" x14ac:dyDescent="0.25">
      <c r="A587" s="5"/>
      <c r="B587" s="5"/>
      <c r="C587" s="6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</row>
    <row r="588" spans="1:19" s="2" customFormat="1" x14ac:dyDescent="0.25">
      <c r="A588" s="5"/>
      <c r="B588" s="5"/>
      <c r="C588" s="6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</row>
    <row r="589" spans="1:19" s="31" customFormat="1" x14ac:dyDescent="0.25">
      <c r="A589" s="3"/>
      <c r="B589" s="3"/>
      <c r="C589" s="7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</row>
    <row r="590" spans="1:19" s="2" customFormat="1" x14ac:dyDescent="0.25">
      <c r="A590" s="5"/>
      <c r="B590" s="5"/>
      <c r="C590" s="6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</row>
    <row r="591" spans="1:19" s="2" customFormat="1" x14ac:dyDescent="0.25">
      <c r="A591" s="5"/>
      <c r="B591" s="5"/>
      <c r="C591" s="6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</row>
    <row r="592" spans="1:19" s="2" customFormat="1" x14ac:dyDescent="0.25">
      <c r="A592" s="5"/>
      <c r="B592" s="5"/>
      <c r="C592" s="6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</row>
    <row r="593" spans="1:19" s="2" customFormat="1" x14ac:dyDescent="0.25">
      <c r="A593" s="5"/>
      <c r="B593" s="5"/>
      <c r="C593" s="6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</row>
    <row r="594" spans="1:19" s="2" customFormat="1" x14ac:dyDescent="0.25">
      <c r="A594" s="5"/>
      <c r="B594" s="5"/>
      <c r="C594" s="6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</row>
    <row r="595" spans="1:19" s="2" customFormat="1" x14ac:dyDescent="0.25">
      <c r="A595" s="5"/>
      <c r="B595" s="5"/>
      <c r="C595" s="6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</row>
    <row r="596" spans="1:19" s="2" customFormat="1" x14ac:dyDescent="0.25">
      <c r="A596" s="5"/>
      <c r="B596" s="5"/>
      <c r="C596" s="6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</row>
    <row r="597" spans="1:19" s="2" customFormat="1" x14ac:dyDescent="0.25">
      <c r="A597" s="5"/>
      <c r="B597" s="5"/>
      <c r="C597" s="6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</row>
    <row r="598" spans="1:19" s="2" customFormat="1" x14ac:dyDescent="0.25">
      <c r="A598" s="5"/>
      <c r="B598" s="5"/>
      <c r="C598" s="6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</row>
    <row r="599" spans="1:19" s="2" customFormat="1" x14ac:dyDescent="0.25">
      <c r="A599" s="5"/>
      <c r="B599" s="5"/>
      <c r="C599" s="6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</row>
    <row r="600" spans="1:19" s="2" customFormat="1" x14ac:dyDescent="0.25">
      <c r="A600" s="5"/>
      <c r="B600" s="5"/>
      <c r="C600" s="6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</row>
    <row r="601" spans="1:19" s="2" customFormat="1" x14ac:dyDescent="0.25">
      <c r="A601" s="5"/>
      <c r="B601" s="5"/>
      <c r="C601" s="6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</row>
    <row r="602" spans="1:19" s="2" customFormat="1" x14ac:dyDescent="0.25">
      <c r="A602" s="5"/>
      <c r="B602" s="5"/>
      <c r="C602" s="6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</row>
    <row r="603" spans="1:19" s="2" customFormat="1" x14ac:dyDescent="0.25">
      <c r="A603" s="5"/>
      <c r="B603" s="5"/>
      <c r="C603" s="6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</row>
    <row r="604" spans="1:19" s="2" customFormat="1" x14ac:dyDescent="0.25">
      <c r="A604" s="5"/>
      <c r="B604" s="5"/>
      <c r="C604" s="6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</row>
    <row r="605" spans="1:19" s="2" customFormat="1" x14ac:dyDescent="0.25">
      <c r="A605" s="5"/>
      <c r="B605" s="5"/>
      <c r="C605" s="6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</row>
    <row r="606" spans="1:19" s="2" customFormat="1" x14ac:dyDescent="0.25">
      <c r="A606" s="5"/>
      <c r="B606" s="5"/>
      <c r="C606" s="6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</row>
    <row r="607" spans="1:19" s="2" customFormat="1" x14ac:dyDescent="0.25">
      <c r="A607" s="5"/>
      <c r="B607" s="5"/>
      <c r="C607" s="6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</row>
    <row r="608" spans="1:19" s="2" customFormat="1" x14ac:dyDescent="0.25">
      <c r="A608" s="5"/>
      <c r="B608" s="5"/>
      <c r="C608" s="6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</row>
    <row r="609" spans="1:19" s="2" customFormat="1" x14ac:dyDescent="0.25">
      <c r="A609" s="5"/>
      <c r="B609" s="5"/>
      <c r="C609" s="6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</row>
    <row r="610" spans="1:19" s="2" customFormat="1" x14ac:dyDescent="0.25">
      <c r="A610" s="5"/>
      <c r="B610" s="5"/>
      <c r="C610" s="6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</row>
    <row r="611" spans="1:19" s="2" customFormat="1" x14ac:dyDescent="0.25">
      <c r="A611" s="5"/>
      <c r="B611" s="5"/>
      <c r="C611" s="6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</row>
    <row r="612" spans="1:19" s="2" customFormat="1" x14ac:dyDescent="0.25">
      <c r="A612" s="5"/>
      <c r="B612" s="5"/>
      <c r="C612" s="6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</row>
    <row r="613" spans="1:19" s="2" customFormat="1" x14ac:dyDescent="0.25">
      <c r="A613" s="5"/>
      <c r="B613" s="5"/>
      <c r="C613" s="6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</row>
    <row r="614" spans="1:19" s="2" customFormat="1" x14ac:dyDescent="0.25">
      <c r="A614" s="5"/>
      <c r="B614" s="5"/>
      <c r="C614" s="6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</row>
    <row r="615" spans="1:19" s="2" customFormat="1" x14ac:dyDescent="0.25">
      <c r="A615" s="5"/>
      <c r="B615" s="5"/>
      <c r="C615" s="6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</row>
    <row r="616" spans="1:19" s="2" customFormat="1" x14ac:dyDescent="0.25">
      <c r="A616" s="5"/>
      <c r="B616" s="5"/>
      <c r="C616" s="6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</row>
    <row r="617" spans="1:19" s="2" customFormat="1" x14ac:dyDescent="0.25">
      <c r="A617" s="5"/>
      <c r="B617" s="5"/>
      <c r="C617" s="6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</row>
    <row r="618" spans="1:19" s="2" customFormat="1" x14ac:dyDescent="0.25">
      <c r="A618" s="5"/>
      <c r="B618" s="5"/>
      <c r="C618" s="6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</row>
    <row r="619" spans="1:19" s="2" customFormat="1" x14ac:dyDescent="0.25">
      <c r="A619" s="5"/>
      <c r="B619" s="5"/>
      <c r="C619" s="6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</row>
    <row r="620" spans="1:19" s="2" customFormat="1" x14ac:dyDescent="0.25">
      <c r="A620" s="5"/>
      <c r="B620" s="5"/>
      <c r="C620" s="6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</row>
    <row r="621" spans="1:19" s="2" customFormat="1" x14ac:dyDescent="0.25">
      <c r="A621" s="5"/>
      <c r="B621" s="5"/>
      <c r="C621" s="6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</row>
    <row r="622" spans="1:19" s="2" customFormat="1" x14ac:dyDescent="0.25">
      <c r="A622" s="5"/>
      <c r="B622" s="5"/>
      <c r="C622" s="6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</row>
    <row r="623" spans="1:19" s="2" customFormat="1" x14ac:dyDescent="0.25">
      <c r="A623" s="5"/>
      <c r="B623" s="5"/>
      <c r="C623" s="6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</row>
    <row r="624" spans="1:19" s="2" customFormat="1" x14ac:dyDescent="0.25">
      <c r="A624" s="5"/>
      <c r="B624" s="5"/>
      <c r="C624" s="6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</row>
    <row r="625" spans="1:19" s="2" customFormat="1" x14ac:dyDescent="0.25">
      <c r="A625" s="5"/>
      <c r="B625" s="5"/>
      <c r="C625" s="6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</row>
    <row r="626" spans="1:19" s="2" customFormat="1" x14ac:dyDescent="0.25">
      <c r="A626" s="5"/>
      <c r="B626" s="5"/>
      <c r="C626" s="6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</row>
    <row r="627" spans="1:19" s="2" customFormat="1" x14ac:dyDescent="0.25">
      <c r="A627" s="5"/>
      <c r="B627" s="5"/>
      <c r="C627" s="6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</row>
    <row r="628" spans="1:19" s="2" customFormat="1" x14ac:dyDescent="0.25">
      <c r="A628" s="5"/>
      <c r="B628" s="5"/>
      <c r="C628" s="6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</row>
    <row r="629" spans="1:19" s="2" customFormat="1" x14ac:dyDescent="0.25">
      <c r="A629" s="5"/>
      <c r="B629" s="5"/>
      <c r="C629" s="6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</row>
    <row r="630" spans="1:19" s="2" customFormat="1" x14ac:dyDescent="0.25">
      <c r="A630" s="5"/>
      <c r="B630" s="5"/>
      <c r="C630" s="6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</row>
    <row r="631" spans="1:19" s="2" customFormat="1" x14ac:dyDescent="0.25">
      <c r="A631" s="5"/>
      <c r="B631" s="5"/>
      <c r="C631" s="6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</row>
    <row r="632" spans="1:19" s="2" customFormat="1" x14ac:dyDescent="0.25">
      <c r="A632" s="5"/>
      <c r="B632" s="5"/>
      <c r="C632" s="6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</row>
    <row r="633" spans="1:19" s="31" customFormat="1" x14ac:dyDescent="0.25">
      <c r="A633" s="3"/>
      <c r="B633" s="3"/>
      <c r="C633" s="7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</row>
    <row r="634" spans="1:19" s="2" customFormat="1" x14ac:dyDescent="0.25">
      <c r="A634" s="5"/>
      <c r="B634" s="5"/>
      <c r="C634" s="6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</row>
    <row r="635" spans="1:19" s="2" customFormat="1" x14ac:dyDescent="0.25">
      <c r="A635" s="5"/>
      <c r="B635" s="5"/>
      <c r="C635" s="6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</row>
    <row r="636" spans="1:19" s="2" customFormat="1" x14ac:dyDescent="0.25">
      <c r="A636" s="5"/>
      <c r="B636" s="5"/>
      <c r="C636" s="6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</row>
    <row r="637" spans="1:19" s="2" customFormat="1" x14ac:dyDescent="0.25">
      <c r="A637" s="5"/>
      <c r="B637" s="5"/>
      <c r="C637" s="6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</row>
    <row r="638" spans="1:19" s="2" customFormat="1" x14ac:dyDescent="0.25">
      <c r="A638" s="5"/>
      <c r="B638" s="5"/>
      <c r="C638" s="6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</row>
    <row r="639" spans="1:19" s="2" customFormat="1" x14ac:dyDescent="0.25">
      <c r="A639" s="5"/>
      <c r="B639" s="5"/>
      <c r="C639" s="6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</row>
    <row r="640" spans="1:19" s="2" customFormat="1" x14ac:dyDescent="0.25">
      <c r="A640" s="5"/>
      <c r="B640" s="5"/>
      <c r="C640" s="6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</row>
    <row r="641" spans="1:19" s="2" customFormat="1" x14ac:dyDescent="0.25">
      <c r="A641" s="5"/>
      <c r="B641" s="5"/>
      <c r="C641" s="6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</row>
    <row r="642" spans="1:19" s="2" customFormat="1" x14ac:dyDescent="0.25">
      <c r="A642" s="5"/>
      <c r="B642" s="5"/>
      <c r="C642" s="6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</row>
    <row r="643" spans="1:19" s="2" customFormat="1" x14ac:dyDescent="0.25">
      <c r="A643" s="5"/>
      <c r="B643" s="5"/>
      <c r="C643" s="6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</row>
    <row r="644" spans="1:19" s="2" customFormat="1" x14ac:dyDescent="0.25">
      <c r="A644" s="5"/>
      <c r="B644" s="5"/>
      <c r="C644" s="6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</row>
    <row r="645" spans="1:19" s="2" customFormat="1" x14ac:dyDescent="0.25">
      <c r="A645" s="5"/>
      <c r="B645" s="5"/>
      <c r="C645" s="6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</row>
    <row r="646" spans="1:19" s="2" customFormat="1" x14ac:dyDescent="0.25">
      <c r="A646" s="5"/>
      <c r="B646" s="5"/>
      <c r="C646" s="6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</row>
    <row r="647" spans="1:19" s="2" customFormat="1" x14ac:dyDescent="0.25">
      <c r="A647" s="5"/>
      <c r="B647" s="5"/>
      <c r="C647" s="6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</row>
    <row r="648" spans="1:19" s="2" customFormat="1" x14ac:dyDescent="0.25">
      <c r="A648" s="5"/>
      <c r="B648" s="5"/>
      <c r="C648" s="6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</row>
    <row r="649" spans="1:19" s="2" customFormat="1" x14ac:dyDescent="0.25">
      <c r="A649" s="5"/>
      <c r="B649" s="5"/>
      <c r="C649" s="6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</row>
    <row r="650" spans="1:19" s="2" customFormat="1" x14ac:dyDescent="0.25">
      <c r="A650" s="5"/>
      <c r="B650" s="5"/>
      <c r="C650" s="6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</row>
    <row r="651" spans="1:19" s="2" customFormat="1" x14ac:dyDescent="0.25">
      <c r="A651" s="5"/>
      <c r="B651" s="5"/>
      <c r="C651" s="6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</row>
    <row r="652" spans="1:19" s="2" customFormat="1" x14ac:dyDescent="0.25">
      <c r="A652" s="5"/>
      <c r="B652" s="5"/>
      <c r="C652" s="6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</row>
    <row r="653" spans="1:19" s="2" customFormat="1" x14ac:dyDescent="0.25">
      <c r="A653" s="5"/>
      <c r="B653" s="5"/>
      <c r="C653" s="6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</row>
    <row r="654" spans="1:19" s="2" customFormat="1" x14ac:dyDescent="0.25">
      <c r="A654" s="5"/>
      <c r="B654" s="5"/>
      <c r="C654" s="6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</row>
    <row r="655" spans="1:19" s="2" customFormat="1" x14ac:dyDescent="0.25">
      <c r="A655" s="5"/>
      <c r="B655" s="5"/>
      <c r="C655" s="6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</row>
    <row r="656" spans="1:19" s="2" customFormat="1" x14ac:dyDescent="0.25">
      <c r="A656" s="5"/>
      <c r="B656" s="5"/>
      <c r="C656" s="6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</row>
    <row r="657" spans="1:19" s="2" customFormat="1" x14ac:dyDescent="0.25">
      <c r="A657" s="5"/>
      <c r="B657" s="5"/>
      <c r="C657" s="6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</row>
    <row r="658" spans="1:19" s="2" customFormat="1" x14ac:dyDescent="0.25">
      <c r="A658" s="5"/>
      <c r="B658" s="5"/>
      <c r="C658" s="6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</row>
    <row r="659" spans="1:19" s="2" customFormat="1" x14ac:dyDescent="0.25">
      <c r="A659" s="5"/>
      <c r="B659" s="5"/>
      <c r="C659" s="6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</row>
    <row r="660" spans="1:19" s="2" customFormat="1" x14ac:dyDescent="0.25">
      <c r="A660" s="5"/>
      <c r="B660" s="5"/>
      <c r="C660" s="6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</row>
    <row r="661" spans="1:19" s="2" customFormat="1" x14ac:dyDescent="0.25">
      <c r="A661" s="5"/>
      <c r="B661" s="5"/>
      <c r="C661" s="6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</row>
    <row r="662" spans="1:19" s="2" customFormat="1" x14ac:dyDescent="0.25">
      <c r="A662" s="5"/>
      <c r="B662" s="5"/>
      <c r="C662" s="6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</row>
    <row r="663" spans="1:19" s="2" customFormat="1" x14ac:dyDescent="0.25">
      <c r="A663" s="5"/>
      <c r="B663" s="5"/>
      <c r="C663" s="6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</row>
    <row r="664" spans="1:19" s="2" customFormat="1" x14ac:dyDescent="0.25">
      <c r="A664" s="5"/>
      <c r="B664" s="5"/>
      <c r="C664" s="6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</row>
    <row r="665" spans="1:19" s="2" customFormat="1" x14ac:dyDescent="0.25">
      <c r="A665" s="5"/>
      <c r="B665" s="5"/>
      <c r="C665" s="6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</row>
    <row r="666" spans="1:19" s="2" customFormat="1" x14ac:dyDescent="0.25">
      <c r="A666" s="5"/>
      <c r="B666" s="5"/>
      <c r="C666" s="6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</row>
    <row r="667" spans="1:19" s="2" customFormat="1" x14ac:dyDescent="0.25">
      <c r="A667" s="5"/>
      <c r="B667" s="5"/>
      <c r="C667" s="6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</row>
    <row r="668" spans="1:19" s="2" customFormat="1" x14ac:dyDescent="0.25">
      <c r="A668" s="5"/>
      <c r="B668" s="5"/>
      <c r="C668" s="6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</row>
    <row r="669" spans="1:19" s="2" customFormat="1" x14ac:dyDescent="0.25">
      <c r="A669" s="5"/>
      <c r="B669" s="5"/>
      <c r="C669" s="6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</row>
    <row r="670" spans="1:19" s="2" customFormat="1" x14ac:dyDescent="0.25">
      <c r="A670" s="5"/>
      <c r="B670" s="5"/>
      <c r="C670" s="6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</row>
    <row r="671" spans="1:19" s="2" customFormat="1" x14ac:dyDescent="0.25">
      <c r="A671" s="5"/>
      <c r="B671" s="5"/>
      <c r="C671" s="6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</row>
    <row r="672" spans="1:19" s="2" customFormat="1" x14ac:dyDescent="0.25">
      <c r="A672" s="5"/>
      <c r="B672" s="5"/>
      <c r="C672" s="6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</row>
    <row r="673" spans="1:19" s="2" customFormat="1" x14ac:dyDescent="0.25">
      <c r="A673" s="5"/>
      <c r="B673" s="5"/>
      <c r="C673" s="6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</row>
    <row r="674" spans="1:19" s="2" customFormat="1" x14ac:dyDescent="0.25">
      <c r="A674" s="5"/>
      <c r="B674" s="5"/>
      <c r="C674" s="6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</row>
    <row r="675" spans="1:19" s="2" customFormat="1" x14ac:dyDescent="0.25">
      <c r="A675" s="5"/>
      <c r="B675" s="5"/>
      <c r="C675" s="6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</row>
    <row r="676" spans="1:19" s="2" customFormat="1" x14ac:dyDescent="0.25">
      <c r="A676" s="5"/>
      <c r="B676" s="5"/>
      <c r="C676" s="6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</row>
    <row r="677" spans="1:19" s="2" customFormat="1" x14ac:dyDescent="0.25">
      <c r="A677" s="5"/>
      <c r="B677" s="5"/>
      <c r="C677" s="6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</row>
    <row r="678" spans="1:19" s="2" customFormat="1" x14ac:dyDescent="0.25">
      <c r="A678" s="5"/>
      <c r="B678" s="5"/>
      <c r="C678" s="6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</row>
    <row r="679" spans="1:19" s="2" customFormat="1" x14ac:dyDescent="0.25">
      <c r="A679" s="5"/>
      <c r="B679" s="5"/>
      <c r="C679" s="6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</row>
    <row r="680" spans="1:19" s="31" customFormat="1" x14ac:dyDescent="0.25">
      <c r="A680" s="3"/>
      <c r="B680" s="3"/>
      <c r="C680" s="7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</row>
    <row r="681" spans="1:19" s="2" customFormat="1" x14ac:dyDescent="0.25">
      <c r="A681" s="5"/>
      <c r="B681" s="5"/>
      <c r="C681" s="6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</row>
    <row r="682" spans="1:19" s="2" customFormat="1" x14ac:dyDescent="0.25">
      <c r="A682" s="5"/>
      <c r="B682" s="5"/>
      <c r="C682" s="6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</row>
    <row r="683" spans="1:19" s="2" customFormat="1" x14ac:dyDescent="0.25">
      <c r="A683" s="5"/>
      <c r="B683" s="5"/>
      <c r="C683" s="6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</row>
    <row r="684" spans="1:19" s="2" customFormat="1" x14ac:dyDescent="0.25">
      <c r="A684" s="5"/>
      <c r="B684" s="5"/>
      <c r="C684" s="6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</row>
    <row r="685" spans="1:19" s="2" customFormat="1" x14ac:dyDescent="0.25">
      <c r="A685" s="5"/>
      <c r="B685" s="5"/>
      <c r="C685" s="6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</row>
    <row r="686" spans="1:19" s="2" customFormat="1" x14ac:dyDescent="0.25">
      <c r="A686" s="5"/>
      <c r="B686" s="5"/>
      <c r="C686" s="6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</row>
    <row r="687" spans="1:19" s="2" customFormat="1" x14ac:dyDescent="0.25">
      <c r="A687" s="5"/>
      <c r="B687" s="5"/>
      <c r="C687" s="6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</row>
    <row r="688" spans="1:19" s="2" customFormat="1" x14ac:dyDescent="0.25">
      <c r="A688" s="5"/>
      <c r="B688" s="5"/>
      <c r="C688" s="6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</row>
    <row r="689" spans="1:19" s="2" customFormat="1" x14ac:dyDescent="0.25">
      <c r="A689" s="5"/>
      <c r="B689" s="5"/>
      <c r="C689" s="6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</row>
    <row r="690" spans="1:19" s="2" customFormat="1" x14ac:dyDescent="0.25">
      <c r="A690" s="5"/>
      <c r="B690" s="5"/>
      <c r="C690" s="6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</row>
    <row r="691" spans="1:19" s="2" customFormat="1" x14ac:dyDescent="0.25">
      <c r="A691" s="5"/>
      <c r="B691" s="5"/>
      <c r="C691" s="6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</row>
    <row r="692" spans="1:19" s="2" customFormat="1" x14ac:dyDescent="0.25">
      <c r="A692" s="5"/>
      <c r="B692" s="5"/>
      <c r="C692" s="6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</row>
    <row r="693" spans="1:19" s="2" customFormat="1" x14ac:dyDescent="0.25">
      <c r="A693" s="5"/>
      <c r="B693" s="5"/>
      <c r="C693" s="6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</row>
    <row r="694" spans="1:19" s="2" customFormat="1" x14ac:dyDescent="0.25">
      <c r="A694" s="5"/>
      <c r="B694" s="5"/>
      <c r="C694" s="6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</row>
    <row r="695" spans="1:19" s="2" customFormat="1" x14ac:dyDescent="0.25">
      <c r="A695" s="5"/>
      <c r="B695" s="5"/>
      <c r="C695" s="6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</row>
    <row r="696" spans="1:19" s="2" customFormat="1" x14ac:dyDescent="0.25">
      <c r="A696" s="5"/>
      <c r="B696" s="5"/>
      <c r="C696" s="6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</row>
    <row r="697" spans="1:19" s="2" customFormat="1" x14ac:dyDescent="0.25">
      <c r="A697" s="5"/>
      <c r="B697" s="5"/>
      <c r="C697" s="6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</row>
    <row r="698" spans="1:19" s="2" customFormat="1" x14ac:dyDescent="0.25">
      <c r="A698" s="5"/>
      <c r="B698" s="5"/>
      <c r="C698" s="6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</row>
    <row r="699" spans="1:19" s="2" customFormat="1" x14ac:dyDescent="0.25">
      <c r="A699" s="5"/>
      <c r="B699" s="5"/>
      <c r="C699" s="6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</row>
    <row r="700" spans="1:19" s="2" customFormat="1" x14ac:dyDescent="0.25">
      <c r="A700" s="5"/>
      <c r="B700" s="5"/>
      <c r="C700" s="6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</row>
    <row r="701" spans="1:19" s="2" customFormat="1" x14ac:dyDescent="0.25">
      <c r="A701" s="5"/>
      <c r="B701" s="5"/>
      <c r="C701" s="6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</row>
    <row r="702" spans="1:19" s="2" customFormat="1" x14ac:dyDescent="0.25">
      <c r="A702" s="5"/>
      <c r="B702" s="5"/>
      <c r="C702" s="6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</row>
    <row r="703" spans="1:19" s="2" customFormat="1" x14ac:dyDescent="0.25">
      <c r="A703" s="5"/>
      <c r="B703" s="5"/>
      <c r="C703" s="6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</row>
    <row r="704" spans="1:19" s="2" customFormat="1" x14ac:dyDescent="0.25">
      <c r="A704" s="5"/>
      <c r="B704" s="5"/>
      <c r="C704" s="6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</row>
    <row r="705" spans="1:19" s="2" customFormat="1" x14ac:dyDescent="0.25">
      <c r="A705" s="5"/>
      <c r="B705" s="5"/>
      <c r="C705" s="6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</row>
    <row r="706" spans="1:19" s="2" customFormat="1" x14ac:dyDescent="0.25">
      <c r="A706" s="5"/>
      <c r="B706" s="5"/>
      <c r="C706" s="6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</row>
    <row r="707" spans="1:19" s="2" customFormat="1" x14ac:dyDescent="0.25">
      <c r="A707" s="5"/>
      <c r="B707" s="5"/>
      <c r="C707" s="6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</row>
    <row r="708" spans="1:19" s="2" customFormat="1" x14ac:dyDescent="0.25">
      <c r="A708" s="5"/>
      <c r="B708" s="5"/>
      <c r="C708" s="6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</row>
    <row r="709" spans="1:19" s="2" customFormat="1" x14ac:dyDescent="0.25">
      <c r="A709" s="5"/>
      <c r="B709" s="5"/>
      <c r="C709" s="6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</row>
    <row r="710" spans="1:19" s="2" customFormat="1" x14ac:dyDescent="0.25">
      <c r="A710" s="5"/>
      <c r="B710" s="5"/>
      <c r="C710" s="6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</row>
    <row r="711" spans="1:19" s="2" customFormat="1" x14ac:dyDescent="0.25">
      <c r="A711" s="5"/>
      <c r="B711" s="5"/>
      <c r="C711" s="6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</row>
    <row r="712" spans="1:19" s="2" customFormat="1" x14ac:dyDescent="0.25">
      <c r="A712" s="5"/>
      <c r="B712" s="5"/>
      <c r="C712" s="6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</row>
    <row r="713" spans="1:19" s="31" customFormat="1" x14ac:dyDescent="0.25">
      <c r="A713" s="3"/>
      <c r="B713" s="3"/>
      <c r="C713" s="7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</row>
    <row r="714" spans="1:19" s="2" customFormat="1" x14ac:dyDescent="0.25">
      <c r="A714" s="5"/>
      <c r="B714" s="5"/>
      <c r="C714" s="6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</row>
    <row r="715" spans="1:19" s="2" customFormat="1" x14ac:dyDescent="0.25">
      <c r="A715" s="5"/>
      <c r="B715" s="5"/>
      <c r="C715" s="6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</row>
    <row r="716" spans="1:19" s="2" customFormat="1" x14ac:dyDescent="0.25">
      <c r="A716" s="5"/>
      <c r="B716" s="5"/>
      <c r="C716" s="6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</row>
    <row r="717" spans="1:19" s="2" customFormat="1" x14ac:dyDescent="0.25">
      <c r="A717" s="5"/>
      <c r="B717" s="5"/>
      <c r="C717" s="6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</row>
    <row r="718" spans="1:19" s="2" customFormat="1" x14ac:dyDescent="0.25">
      <c r="A718" s="5"/>
      <c r="B718" s="5"/>
      <c r="C718" s="6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</row>
    <row r="719" spans="1:19" s="2" customFormat="1" x14ac:dyDescent="0.25">
      <c r="A719" s="5"/>
      <c r="B719" s="5"/>
      <c r="C719" s="6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</row>
    <row r="720" spans="1:19" s="2" customFormat="1" x14ac:dyDescent="0.25">
      <c r="A720" s="5"/>
      <c r="B720" s="5"/>
      <c r="C720" s="6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</row>
    <row r="721" spans="1:19" s="2" customFormat="1" x14ac:dyDescent="0.25">
      <c r="A721" s="5"/>
      <c r="B721" s="5"/>
      <c r="C721" s="6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</row>
    <row r="722" spans="1:19" s="2" customFormat="1" x14ac:dyDescent="0.25">
      <c r="A722" s="5"/>
      <c r="B722" s="5"/>
      <c r="C722" s="6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</row>
    <row r="723" spans="1:19" s="2" customFormat="1" x14ac:dyDescent="0.25">
      <c r="A723" s="5"/>
      <c r="B723" s="5"/>
      <c r="C723" s="6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</row>
    <row r="724" spans="1:19" s="2" customFormat="1" x14ac:dyDescent="0.25">
      <c r="A724" s="5"/>
      <c r="B724" s="5"/>
      <c r="C724" s="6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</row>
    <row r="725" spans="1:19" s="2" customFormat="1" x14ac:dyDescent="0.25">
      <c r="A725" s="5"/>
      <c r="B725" s="5"/>
      <c r="C725" s="6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</row>
    <row r="726" spans="1:19" s="2" customFormat="1" x14ac:dyDescent="0.25">
      <c r="A726" s="5"/>
      <c r="B726" s="5"/>
      <c r="C726" s="6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</row>
    <row r="727" spans="1:19" s="2" customFormat="1" x14ac:dyDescent="0.25">
      <c r="A727" s="5"/>
      <c r="B727" s="5"/>
      <c r="C727" s="6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</row>
    <row r="728" spans="1:19" s="2" customFormat="1" x14ac:dyDescent="0.25">
      <c r="A728" s="5"/>
      <c r="B728" s="5"/>
      <c r="C728" s="6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</row>
    <row r="729" spans="1:19" s="2" customFormat="1" x14ac:dyDescent="0.25">
      <c r="A729" s="5"/>
      <c r="B729" s="5"/>
      <c r="C729" s="6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</row>
    <row r="730" spans="1:19" s="2" customFormat="1" x14ac:dyDescent="0.25">
      <c r="A730" s="5"/>
      <c r="B730" s="5"/>
      <c r="C730" s="6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</row>
    <row r="731" spans="1:19" s="2" customFormat="1" x14ac:dyDescent="0.25">
      <c r="A731" s="5"/>
      <c r="B731" s="5"/>
      <c r="C731" s="6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</row>
    <row r="732" spans="1:19" s="2" customFormat="1" x14ac:dyDescent="0.25">
      <c r="A732" s="5"/>
      <c r="B732" s="5"/>
      <c r="C732" s="6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</row>
    <row r="733" spans="1:19" s="2" customFormat="1" x14ac:dyDescent="0.25">
      <c r="A733" s="5"/>
      <c r="B733" s="5"/>
      <c r="C733" s="6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</row>
    <row r="734" spans="1:19" s="2" customFormat="1" x14ac:dyDescent="0.25">
      <c r="A734" s="5"/>
      <c r="B734" s="5"/>
      <c r="C734" s="6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</row>
    <row r="735" spans="1:19" s="2" customFormat="1" x14ac:dyDescent="0.25">
      <c r="A735" s="5"/>
      <c r="B735" s="5"/>
      <c r="C735" s="6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</row>
    <row r="736" spans="1:19" s="2" customFormat="1" x14ac:dyDescent="0.25">
      <c r="A736" s="5"/>
      <c r="B736" s="5"/>
      <c r="C736" s="6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</row>
    <row r="737" spans="1:19" s="2" customFormat="1" x14ac:dyDescent="0.25">
      <c r="A737" s="5"/>
      <c r="B737" s="5"/>
      <c r="C737" s="6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</row>
    <row r="738" spans="1:19" s="2" customFormat="1" x14ac:dyDescent="0.25">
      <c r="A738" s="5"/>
      <c r="B738" s="5"/>
      <c r="C738" s="6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</row>
    <row r="739" spans="1:19" s="2" customFormat="1" x14ac:dyDescent="0.25">
      <c r="A739" s="5"/>
      <c r="B739" s="5"/>
      <c r="C739" s="6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</row>
    <row r="740" spans="1:19" s="2" customFormat="1" x14ac:dyDescent="0.25">
      <c r="A740" s="5"/>
      <c r="B740" s="5"/>
      <c r="C740" s="6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</row>
    <row r="741" spans="1:19" s="2" customFormat="1" x14ac:dyDescent="0.25">
      <c r="A741" s="5"/>
      <c r="B741" s="5"/>
      <c r="C741" s="6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</row>
    <row r="742" spans="1:19" s="2" customFormat="1" x14ac:dyDescent="0.25">
      <c r="A742" s="5"/>
      <c r="B742" s="5"/>
      <c r="C742" s="6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</row>
    <row r="743" spans="1:19" s="2" customFormat="1" x14ac:dyDescent="0.25">
      <c r="A743" s="5"/>
      <c r="B743" s="5"/>
      <c r="C743" s="6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</row>
    <row r="744" spans="1:19" s="2" customFormat="1" x14ac:dyDescent="0.25">
      <c r="A744" s="5"/>
      <c r="B744" s="5"/>
      <c r="C744" s="6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</row>
    <row r="745" spans="1:19" s="2" customFormat="1" x14ac:dyDescent="0.25">
      <c r="A745" s="5"/>
      <c r="B745" s="5"/>
      <c r="C745" s="6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</row>
    <row r="746" spans="1:19" s="2" customFormat="1" x14ac:dyDescent="0.25">
      <c r="A746" s="5"/>
      <c r="B746" s="5"/>
      <c r="C746" s="6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</row>
    <row r="747" spans="1:19" s="2" customFormat="1" x14ac:dyDescent="0.25">
      <c r="A747" s="5"/>
      <c r="B747" s="5"/>
      <c r="C747" s="6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</row>
    <row r="748" spans="1:19" s="2" customFormat="1" x14ac:dyDescent="0.25">
      <c r="A748" s="5"/>
      <c r="B748" s="5"/>
      <c r="C748" s="6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</row>
    <row r="749" spans="1:19" s="2" customFormat="1" x14ac:dyDescent="0.25">
      <c r="A749" s="5"/>
      <c r="B749" s="5"/>
      <c r="C749" s="6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</row>
    <row r="750" spans="1:19" s="2" customFormat="1" x14ac:dyDescent="0.25">
      <c r="A750" s="5"/>
      <c r="B750" s="5"/>
      <c r="C750" s="6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</row>
    <row r="751" spans="1:19" s="2" customFormat="1" x14ac:dyDescent="0.25">
      <c r="A751" s="5"/>
      <c r="B751" s="5"/>
      <c r="C751" s="6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</row>
    <row r="752" spans="1:19" s="31" customFormat="1" x14ac:dyDescent="0.25">
      <c r="A752" s="3"/>
      <c r="B752" s="3"/>
      <c r="C752" s="7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</row>
    <row r="753" spans="1:19" s="2" customFormat="1" x14ac:dyDescent="0.25">
      <c r="A753" s="5"/>
      <c r="B753" s="5"/>
      <c r="C753" s="6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</row>
    <row r="754" spans="1:19" s="2" customFormat="1" x14ac:dyDescent="0.25">
      <c r="A754" s="5"/>
      <c r="B754" s="5"/>
      <c r="C754" s="6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</row>
    <row r="755" spans="1:19" s="2" customFormat="1" x14ac:dyDescent="0.25">
      <c r="A755" s="5"/>
      <c r="B755" s="5"/>
      <c r="C755" s="6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</row>
    <row r="756" spans="1:19" s="2" customFormat="1" x14ac:dyDescent="0.25">
      <c r="A756" s="5"/>
      <c r="B756" s="5"/>
      <c r="C756" s="6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</row>
    <row r="757" spans="1:19" s="2" customFormat="1" x14ac:dyDescent="0.25">
      <c r="A757" s="5"/>
      <c r="B757" s="5"/>
      <c r="C757" s="6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</row>
    <row r="758" spans="1:19" s="2" customFormat="1" x14ac:dyDescent="0.25">
      <c r="A758" s="5"/>
      <c r="B758" s="5"/>
      <c r="C758" s="6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</row>
    <row r="759" spans="1:19" s="2" customFormat="1" x14ac:dyDescent="0.25">
      <c r="A759" s="5"/>
      <c r="B759" s="5"/>
      <c r="C759" s="6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</row>
    <row r="760" spans="1:19" s="2" customFormat="1" x14ac:dyDescent="0.25">
      <c r="A760" s="5"/>
      <c r="B760" s="5"/>
      <c r="C760" s="6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</row>
    <row r="761" spans="1:19" s="2" customFormat="1" x14ac:dyDescent="0.25">
      <c r="A761" s="5"/>
      <c r="B761" s="5"/>
      <c r="C761" s="6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</row>
    <row r="762" spans="1:19" s="2" customFormat="1" x14ac:dyDescent="0.25">
      <c r="A762" s="5"/>
      <c r="B762" s="5"/>
      <c r="C762" s="6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</row>
    <row r="763" spans="1:19" s="2" customFormat="1" x14ac:dyDescent="0.25">
      <c r="A763" s="5"/>
      <c r="B763" s="5"/>
      <c r="C763" s="6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</row>
    <row r="764" spans="1:19" s="2" customFormat="1" x14ac:dyDescent="0.25">
      <c r="A764" s="5"/>
      <c r="B764" s="5"/>
      <c r="C764" s="6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</row>
    <row r="765" spans="1:19" s="2" customFormat="1" x14ac:dyDescent="0.25">
      <c r="A765" s="5"/>
      <c r="B765" s="5"/>
      <c r="C765" s="6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</row>
    <row r="766" spans="1:19" s="2" customFormat="1" x14ac:dyDescent="0.25">
      <c r="A766" s="5"/>
      <c r="B766" s="5"/>
      <c r="C766" s="6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</row>
    <row r="767" spans="1:19" s="2" customFormat="1" x14ac:dyDescent="0.25">
      <c r="A767" s="5"/>
      <c r="B767" s="5"/>
      <c r="C767" s="6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</row>
    <row r="768" spans="1:19" s="2" customFormat="1" x14ac:dyDescent="0.25">
      <c r="A768" s="5"/>
      <c r="B768" s="5"/>
      <c r="C768" s="6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</row>
    <row r="769" spans="1:19" s="2" customFormat="1" x14ac:dyDescent="0.25">
      <c r="A769" s="5"/>
      <c r="B769" s="5"/>
      <c r="C769" s="6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</row>
    <row r="770" spans="1:19" s="2" customFormat="1" x14ac:dyDescent="0.25">
      <c r="A770" s="5"/>
      <c r="B770" s="5"/>
      <c r="C770" s="6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</row>
    <row r="771" spans="1:19" s="2" customFormat="1" x14ac:dyDescent="0.25">
      <c r="A771" s="5"/>
      <c r="B771" s="5"/>
      <c r="C771" s="6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</row>
    <row r="772" spans="1:19" s="2" customFormat="1" x14ac:dyDescent="0.25">
      <c r="A772" s="5"/>
      <c r="B772" s="5"/>
      <c r="C772" s="6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</row>
    <row r="773" spans="1:19" s="2" customFormat="1" x14ac:dyDescent="0.25">
      <c r="A773" s="5"/>
      <c r="B773" s="5"/>
      <c r="C773" s="6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</row>
    <row r="774" spans="1:19" s="2" customFormat="1" x14ac:dyDescent="0.25">
      <c r="A774" s="5"/>
      <c r="B774" s="5"/>
      <c r="C774" s="6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</row>
    <row r="775" spans="1:19" s="2" customFormat="1" x14ac:dyDescent="0.25">
      <c r="A775" s="5"/>
      <c r="B775" s="5"/>
      <c r="C775" s="6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</row>
    <row r="776" spans="1:19" s="2" customFormat="1" x14ac:dyDescent="0.25">
      <c r="A776" s="5"/>
      <c r="B776" s="5"/>
      <c r="C776" s="6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</row>
    <row r="777" spans="1:19" s="2" customFormat="1" x14ac:dyDescent="0.25">
      <c r="A777" s="5"/>
      <c r="B777" s="5"/>
      <c r="C777" s="6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</row>
    <row r="778" spans="1:19" s="2" customFormat="1" x14ac:dyDescent="0.25">
      <c r="A778" s="5"/>
      <c r="B778" s="5"/>
      <c r="C778" s="6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</row>
    <row r="779" spans="1:19" s="2" customFormat="1" x14ac:dyDescent="0.25">
      <c r="A779" s="5"/>
      <c r="B779" s="5"/>
      <c r="C779" s="6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</row>
    <row r="780" spans="1:19" s="2" customFormat="1" x14ac:dyDescent="0.25">
      <c r="A780" s="5"/>
      <c r="B780" s="5"/>
      <c r="C780" s="6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</row>
    <row r="781" spans="1:19" s="2" customFormat="1" x14ac:dyDescent="0.25">
      <c r="A781" s="5"/>
      <c r="B781" s="5"/>
      <c r="C781" s="6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</row>
    <row r="782" spans="1:19" s="2" customFormat="1" x14ac:dyDescent="0.25">
      <c r="A782" s="5"/>
      <c r="B782" s="5"/>
      <c r="C782" s="6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</row>
    <row r="783" spans="1:19" s="2" customFormat="1" x14ac:dyDescent="0.25">
      <c r="A783" s="5"/>
      <c r="B783" s="5"/>
      <c r="C783" s="6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</row>
    <row r="784" spans="1:19" s="2" customFormat="1" x14ac:dyDescent="0.25">
      <c r="A784" s="5"/>
      <c r="B784" s="5"/>
      <c r="C784" s="6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</row>
    <row r="785" spans="1:19" s="2" customFormat="1" x14ac:dyDescent="0.25">
      <c r="A785" s="5"/>
      <c r="B785" s="5"/>
      <c r="C785" s="6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</row>
    <row r="786" spans="1:19" s="2" customFormat="1" x14ac:dyDescent="0.25">
      <c r="A786" s="5"/>
      <c r="B786" s="5"/>
      <c r="C786" s="6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</row>
    <row r="787" spans="1:19" s="2" customFormat="1" x14ac:dyDescent="0.25">
      <c r="A787" s="5"/>
      <c r="B787" s="5"/>
      <c r="C787" s="6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</row>
    <row r="788" spans="1:19" s="2" customFormat="1" x14ac:dyDescent="0.25">
      <c r="A788" s="5"/>
      <c r="B788" s="5"/>
      <c r="C788" s="6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</row>
    <row r="789" spans="1:19" s="2" customFormat="1" x14ac:dyDescent="0.25">
      <c r="A789" s="5"/>
      <c r="B789" s="5"/>
      <c r="C789" s="6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</row>
    <row r="790" spans="1:19" s="2" customFormat="1" x14ac:dyDescent="0.25">
      <c r="A790" s="5"/>
      <c r="B790" s="5"/>
      <c r="C790" s="6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</row>
    <row r="791" spans="1:19" s="2" customFormat="1" x14ac:dyDescent="0.25">
      <c r="A791" s="5"/>
      <c r="B791" s="5"/>
      <c r="C791" s="6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</row>
    <row r="792" spans="1:19" s="2" customFormat="1" x14ac:dyDescent="0.25">
      <c r="A792" s="5"/>
      <c r="B792" s="5"/>
      <c r="C792" s="6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</row>
    <row r="793" spans="1:19" s="2" customFormat="1" x14ac:dyDescent="0.25">
      <c r="A793" s="5"/>
      <c r="B793" s="5"/>
      <c r="C793" s="6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</row>
    <row r="794" spans="1:19" s="2" customFormat="1" x14ac:dyDescent="0.25">
      <c r="A794" s="5"/>
      <c r="B794" s="5"/>
      <c r="C794" s="6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</row>
    <row r="795" spans="1:19" s="2" customFormat="1" x14ac:dyDescent="0.25">
      <c r="A795" s="5"/>
      <c r="B795" s="5"/>
      <c r="C795" s="6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</row>
    <row r="796" spans="1:19" s="2" customFormat="1" x14ac:dyDescent="0.25">
      <c r="A796" s="5"/>
      <c r="B796" s="5"/>
      <c r="C796" s="6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</row>
    <row r="797" spans="1:19" s="2" customFormat="1" x14ac:dyDescent="0.25">
      <c r="A797" s="5"/>
      <c r="B797" s="5"/>
      <c r="C797" s="6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</row>
    <row r="798" spans="1:19" s="2" customFormat="1" x14ac:dyDescent="0.25">
      <c r="A798" s="5"/>
      <c r="B798" s="5"/>
      <c r="C798" s="6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</row>
    <row r="799" spans="1:19" s="2" customFormat="1" x14ac:dyDescent="0.25">
      <c r="A799" s="5"/>
      <c r="B799" s="5"/>
      <c r="C799" s="6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</row>
    <row r="800" spans="1:19" s="31" customFormat="1" x14ac:dyDescent="0.25">
      <c r="A800" s="3"/>
      <c r="B800" s="3"/>
      <c r="C800" s="7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</row>
    <row r="801" spans="1:19" s="2" customFormat="1" x14ac:dyDescent="0.25">
      <c r="A801" s="5"/>
      <c r="B801" s="5"/>
      <c r="C801" s="6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</row>
    <row r="802" spans="1:19" s="2" customFormat="1" x14ac:dyDescent="0.25">
      <c r="A802" s="5"/>
      <c r="B802" s="5"/>
      <c r="C802" s="6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</row>
    <row r="803" spans="1:19" s="2" customFormat="1" x14ac:dyDescent="0.25">
      <c r="A803" s="5"/>
      <c r="B803" s="5"/>
      <c r="C803" s="6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</row>
    <row r="804" spans="1:19" s="2" customFormat="1" x14ac:dyDescent="0.25">
      <c r="A804" s="5"/>
      <c r="B804" s="5"/>
      <c r="C804" s="6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</row>
    <row r="805" spans="1:19" s="2" customFormat="1" x14ac:dyDescent="0.25">
      <c r="A805" s="5"/>
      <c r="B805" s="5"/>
      <c r="C805" s="6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</row>
    <row r="806" spans="1:19" s="2" customFormat="1" x14ac:dyDescent="0.25">
      <c r="A806" s="5"/>
      <c r="B806" s="5"/>
      <c r="C806" s="6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</row>
    <row r="807" spans="1:19" s="2" customFormat="1" x14ac:dyDescent="0.25">
      <c r="A807" s="5"/>
      <c r="B807" s="5"/>
      <c r="C807" s="6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</row>
    <row r="808" spans="1:19" s="2" customFormat="1" x14ac:dyDescent="0.25">
      <c r="A808" s="5"/>
      <c r="B808" s="5"/>
      <c r="C808" s="6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</row>
    <row r="809" spans="1:19" s="2" customFormat="1" x14ac:dyDescent="0.25">
      <c r="A809" s="5"/>
      <c r="B809" s="5"/>
      <c r="C809" s="6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</row>
    <row r="810" spans="1:19" s="2" customFormat="1" x14ac:dyDescent="0.25">
      <c r="A810" s="5"/>
      <c r="B810" s="5"/>
      <c r="C810" s="6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</row>
    <row r="811" spans="1:19" s="2" customFormat="1" x14ac:dyDescent="0.25">
      <c r="A811" s="5"/>
      <c r="B811" s="5"/>
      <c r="C811" s="6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</row>
    <row r="812" spans="1:19" s="2" customFormat="1" x14ac:dyDescent="0.25">
      <c r="A812" s="5"/>
      <c r="B812" s="5"/>
      <c r="C812" s="6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</row>
    <row r="813" spans="1:19" s="2" customFormat="1" x14ac:dyDescent="0.25">
      <c r="A813" s="5"/>
      <c r="B813" s="5"/>
      <c r="C813" s="6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</row>
    <row r="814" spans="1:19" s="2" customFormat="1" x14ac:dyDescent="0.25">
      <c r="A814" s="5"/>
      <c r="B814" s="5"/>
      <c r="C814" s="6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</row>
    <row r="815" spans="1:19" s="2" customFormat="1" x14ac:dyDescent="0.25">
      <c r="A815" s="5"/>
      <c r="B815" s="5"/>
      <c r="C815" s="6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</row>
    <row r="816" spans="1:19" s="2" customFormat="1" x14ac:dyDescent="0.25">
      <c r="A816" s="5"/>
      <c r="B816" s="5"/>
      <c r="C816" s="6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</row>
    <row r="817" spans="1:19" s="2" customFormat="1" x14ac:dyDescent="0.25">
      <c r="A817" s="5"/>
      <c r="B817" s="5"/>
      <c r="C817" s="6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</row>
    <row r="818" spans="1:19" s="2" customFormat="1" x14ac:dyDescent="0.25">
      <c r="A818" s="5"/>
      <c r="B818" s="5"/>
      <c r="C818" s="6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</row>
    <row r="819" spans="1:19" s="2" customFormat="1" x14ac:dyDescent="0.25">
      <c r="A819" s="5"/>
      <c r="B819" s="5"/>
      <c r="C819" s="6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</row>
    <row r="820" spans="1:19" s="2" customFormat="1" x14ac:dyDescent="0.25">
      <c r="A820" s="5"/>
      <c r="B820" s="5"/>
      <c r="C820" s="6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</row>
    <row r="821" spans="1:19" s="2" customFormat="1" x14ac:dyDescent="0.25">
      <c r="A821" s="5"/>
      <c r="B821" s="5"/>
      <c r="C821" s="6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</row>
    <row r="822" spans="1:19" s="2" customFormat="1" x14ac:dyDescent="0.25">
      <c r="A822" s="5"/>
      <c r="B822" s="5"/>
      <c r="C822" s="6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</row>
    <row r="823" spans="1:19" s="2" customFormat="1" x14ac:dyDescent="0.25">
      <c r="A823" s="5"/>
      <c r="B823" s="5"/>
      <c r="C823" s="6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</row>
    <row r="824" spans="1:19" s="2" customFormat="1" x14ac:dyDescent="0.25">
      <c r="A824" s="5"/>
      <c r="B824" s="5"/>
      <c r="C824" s="6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</row>
    <row r="825" spans="1:19" s="2" customFormat="1" x14ac:dyDescent="0.25">
      <c r="A825" s="5"/>
      <c r="B825" s="5"/>
      <c r="C825" s="6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</row>
    <row r="826" spans="1:19" s="2" customFormat="1" x14ac:dyDescent="0.25">
      <c r="A826" s="5"/>
      <c r="B826" s="5"/>
      <c r="C826" s="6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</row>
    <row r="827" spans="1:19" s="2" customFormat="1" x14ac:dyDescent="0.25">
      <c r="A827" s="5"/>
      <c r="B827" s="5"/>
      <c r="C827" s="6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</row>
    <row r="828" spans="1:19" s="2" customFormat="1" x14ac:dyDescent="0.25">
      <c r="A828" s="5"/>
      <c r="B828" s="5"/>
      <c r="C828" s="6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</row>
    <row r="829" spans="1:19" s="2" customFormat="1" x14ac:dyDescent="0.25">
      <c r="A829" s="5"/>
      <c r="B829" s="5"/>
      <c r="C829" s="6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</row>
    <row r="830" spans="1:19" s="2" customFormat="1" x14ac:dyDescent="0.25">
      <c r="A830" s="5"/>
      <c r="B830" s="5"/>
      <c r="C830" s="6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</row>
    <row r="831" spans="1:19" s="2" customFormat="1" x14ac:dyDescent="0.25">
      <c r="A831" s="5"/>
      <c r="B831" s="5"/>
      <c r="C831" s="6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</row>
    <row r="832" spans="1:19" s="2" customFormat="1" x14ac:dyDescent="0.25">
      <c r="A832" s="5"/>
      <c r="B832" s="5"/>
      <c r="C832" s="6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</row>
    <row r="833" spans="1:19" s="2" customFormat="1" x14ac:dyDescent="0.25">
      <c r="A833" s="5"/>
      <c r="B833" s="5"/>
      <c r="C833" s="6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</row>
    <row r="834" spans="1:19" s="2" customFormat="1" x14ac:dyDescent="0.25">
      <c r="A834" s="5"/>
      <c r="B834" s="5"/>
      <c r="C834" s="6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</row>
    <row r="835" spans="1:19" s="2" customFormat="1" x14ac:dyDescent="0.25">
      <c r="A835" s="5"/>
      <c r="B835" s="5"/>
      <c r="C835" s="6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</row>
    <row r="836" spans="1:19" s="2" customFormat="1" x14ac:dyDescent="0.25">
      <c r="A836" s="5"/>
      <c r="B836" s="5"/>
      <c r="C836" s="6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</row>
    <row r="837" spans="1:19" s="2" customFormat="1" x14ac:dyDescent="0.25">
      <c r="A837" s="5"/>
      <c r="B837" s="5"/>
      <c r="C837" s="6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</row>
    <row r="838" spans="1:19" s="2" customFormat="1" x14ac:dyDescent="0.25">
      <c r="A838" s="5"/>
      <c r="B838" s="5"/>
      <c r="C838" s="6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</row>
    <row r="839" spans="1:19" s="2" customFormat="1" x14ac:dyDescent="0.25">
      <c r="A839" s="5"/>
      <c r="B839" s="5"/>
      <c r="C839" s="6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</row>
    <row r="840" spans="1:19" s="2" customFormat="1" x14ac:dyDescent="0.25">
      <c r="A840" s="5"/>
      <c r="B840" s="5"/>
      <c r="C840" s="6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</row>
    <row r="841" spans="1:19" s="2" customFormat="1" x14ac:dyDescent="0.25">
      <c r="A841" s="5"/>
      <c r="B841" s="5"/>
      <c r="C841" s="6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</row>
    <row r="842" spans="1:19" s="2" customFormat="1" x14ac:dyDescent="0.25">
      <c r="A842" s="5"/>
      <c r="B842" s="5"/>
      <c r="C842" s="6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</row>
    <row r="843" spans="1:19" s="2" customFormat="1" x14ac:dyDescent="0.25">
      <c r="A843" s="5"/>
      <c r="B843" s="5"/>
      <c r="C843" s="6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</row>
    <row r="844" spans="1:19" s="2" customFormat="1" x14ac:dyDescent="0.25">
      <c r="A844" s="5"/>
      <c r="B844" s="5"/>
      <c r="C844" s="6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</row>
    <row r="845" spans="1:19" s="2" customFormat="1" x14ac:dyDescent="0.25">
      <c r="A845" s="5"/>
      <c r="B845" s="5"/>
      <c r="C845" s="6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</row>
    <row r="846" spans="1:19" s="2" customFormat="1" x14ac:dyDescent="0.25">
      <c r="A846" s="5"/>
      <c r="B846" s="5"/>
      <c r="C846" s="6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</row>
    <row r="847" spans="1:19" s="2" customFormat="1" x14ac:dyDescent="0.25">
      <c r="A847" s="5"/>
      <c r="B847" s="5"/>
      <c r="C847" s="6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</row>
    <row r="848" spans="1:19" s="2" customFormat="1" x14ac:dyDescent="0.25">
      <c r="A848" s="5"/>
      <c r="B848" s="5"/>
      <c r="C848" s="6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</row>
    <row r="849" spans="1:19" s="31" customFormat="1" x14ac:dyDescent="0.25">
      <c r="A849" s="3"/>
      <c r="B849" s="3"/>
      <c r="C849" s="7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</row>
    <row r="850" spans="1:19" s="2" customFormat="1" x14ac:dyDescent="0.25">
      <c r="A850" s="5"/>
      <c r="B850" s="5"/>
      <c r="C850" s="6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</row>
    <row r="851" spans="1:19" s="2" customFormat="1" x14ac:dyDescent="0.25">
      <c r="A851" s="5"/>
      <c r="B851" s="5"/>
      <c r="C851" s="6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</row>
    <row r="852" spans="1:19" s="2" customFormat="1" x14ac:dyDescent="0.25">
      <c r="A852" s="5"/>
      <c r="B852" s="5"/>
      <c r="C852" s="6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</row>
    <row r="853" spans="1:19" s="2" customFormat="1" x14ac:dyDescent="0.25">
      <c r="A853" s="5"/>
      <c r="B853" s="5"/>
      <c r="C853" s="6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</row>
    <row r="854" spans="1:19" s="2" customFormat="1" x14ac:dyDescent="0.25">
      <c r="A854" s="5"/>
      <c r="B854" s="5"/>
      <c r="C854" s="6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</row>
    <row r="855" spans="1:19" s="2" customFormat="1" x14ac:dyDescent="0.25">
      <c r="A855" s="5"/>
      <c r="B855" s="5"/>
      <c r="C855" s="6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</row>
    <row r="856" spans="1:19" s="2" customFormat="1" x14ac:dyDescent="0.25">
      <c r="A856" s="5"/>
      <c r="B856" s="5"/>
      <c r="C856" s="6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</row>
    <row r="857" spans="1:19" s="2" customFormat="1" x14ac:dyDescent="0.25">
      <c r="A857" s="5"/>
      <c r="B857" s="5"/>
      <c r="C857" s="6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</row>
    <row r="858" spans="1:19" s="2" customFormat="1" x14ac:dyDescent="0.25">
      <c r="A858" s="5"/>
      <c r="B858" s="5"/>
      <c r="C858" s="6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</row>
    <row r="859" spans="1:19" s="2" customFormat="1" x14ac:dyDescent="0.25">
      <c r="A859" s="5"/>
      <c r="B859" s="5"/>
      <c r="C859" s="6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</row>
    <row r="860" spans="1:19" s="2" customFormat="1" x14ac:dyDescent="0.25">
      <c r="A860" s="5"/>
      <c r="B860" s="5"/>
      <c r="C860" s="6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</row>
    <row r="861" spans="1:19" s="2" customFormat="1" x14ac:dyDescent="0.25">
      <c r="A861" s="5"/>
      <c r="B861" s="5"/>
      <c r="C861" s="6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</row>
    <row r="862" spans="1:19" s="2" customFormat="1" x14ac:dyDescent="0.25">
      <c r="A862" s="5"/>
      <c r="B862" s="5"/>
      <c r="C862" s="6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</row>
    <row r="863" spans="1:19" s="2" customFormat="1" x14ac:dyDescent="0.25">
      <c r="A863" s="5"/>
      <c r="B863" s="5"/>
      <c r="C863" s="6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</row>
    <row r="864" spans="1:19" s="2" customFormat="1" x14ac:dyDescent="0.25">
      <c r="A864" s="5"/>
      <c r="B864" s="5"/>
      <c r="C864" s="6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</row>
    <row r="865" spans="1:19" s="2" customFormat="1" x14ac:dyDescent="0.25">
      <c r="A865" s="5"/>
      <c r="B865" s="5"/>
      <c r="C865" s="6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</row>
    <row r="866" spans="1:19" s="2" customFormat="1" x14ac:dyDescent="0.25">
      <c r="A866" s="5"/>
      <c r="B866" s="5"/>
      <c r="C866" s="6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</row>
    <row r="867" spans="1:19" s="2" customFormat="1" x14ac:dyDescent="0.25">
      <c r="A867" s="5"/>
      <c r="B867" s="5"/>
      <c r="C867" s="6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</row>
    <row r="868" spans="1:19" s="2" customFormat="1" x14ac:dyDescent="0.25">
      <c r="A868" s="5"/>
      <c r="B868" s="5"/>
      <c r="C868" s="6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</row>
    <row r="869" spans="1:19" s="2" customFormat="1" x14ac:dyDescent="0.25">
      <c r="A869" s="5"/>
      <c r="B869" s="5"/>
      <c r="C869" s="6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</row>
    <row r="870" spans="1:19" s="2" customFormat="1" x14ac:dyDescent="0.25">
      <c r="A870" s="5"/>
      <c r="B870" s="5"/>
      <c r="C870" s="6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</row>
    <row r="871" spans="1:19" s="2" customFormat="1" x14ac:dyDescent="0.25">
      <c r="A871" s="5"/>
      <c r="B871" s="5"/>
      <c r="C871" s="6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</row>
    <row r="872" spans="1:19" s="2" customFormat="1" x14ac:dyDescent="0.25">
      <c r="A872" s="5"/>
      <c r="B872" s="5"/>
      <c r="C872" s="6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</row>
    <row r="873" spans="1:19" s="2" customFormat="1" x14ac:dyDescent="0.25">
      <c r="A873" s="5"/>
      <c r="B873" s="5"/>
      <c r="C873" s="6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</row>
    <row r="874" spans="1:19" s="2" customFormat="1" x14ac:dyDescent="0.25">
      <c r="A874" s="5"/>
      <c r="B874" s="5"/>
      <c r="C874" s="6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</row>
    <row r="875" spans="1:19" s="2" customFormat="1" x14ac:dyDescent="0.25">
      <c r="A875" s="5"/>
      <c r="B875" s="5"/>
      <c r="C875" s="6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</row>
    <row r="876" spans="1:19" s="2" customFormat="1" x14ac:dyDescent="0.25">
      <c r="A876" s="5"/>
      <c r="B876" s="5"/>
      <c r="C876" s="6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</row>
    <row r="877" spans="1:19" s="2" customFormat="1" x14ac:dyDescent="0.25">
      <c r="A877" s="5"/>
      <c r="B877" s="5"/>
      <c r="C877" s="6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</row>
    <row r="878" spans="1:19" s="2" customFormat="1" x14ac:dyDescent="0.25">
      <c r="A878" s="5"/>
      <c r="B878" s="5"/>
      <c r="C878" s="6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</row>
    <row r="879" spans="1:19" s="2" customFormat="1" x14ac:dyDescent="0.25">
      <c r="A879" s="5"/>
      <c r="B879" s="5"/>
      <c r="C879" s="6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</row>
    <row r="880" spans="1:19" s="2" customFormat="1" x14ac:dyDescent="0.25">
      <c r="A880" s="5"/>
      <c r="B880" s="5"/>
      <c r="C880" s="6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</row>
    <row r="881" spans="1:19" s="2" customFormat="1" x14ac:dyDescent="0.25">
      <c r="A881" s="5"/>
      <c r="B881" s="5"/>
      <c r="C881" s="6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</row>
    <row r="882" spans="1:19" s="2" customFormat="1" x14ac:dyDescent="0.25">
      <c r="A882" s="5"/>
      <c r="B882" s="5"/>
      <c r="C882" s="6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</row>
    <row r="883" spans="1:19" s="2" customFormat="1" x14ac:dyDescent="0.25">
      <c r="A883" s="5"/>
      <c r="B883" s="5"/>
      <c r="C883" s="6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</row>
    <row r="884" spans="1:19" s="2" customFormat="1" x14ac:dyDescent="0.25">
      <c r="A884" s="5"/>
      <c r="B884" s="5"/>
      <c r="C884" s="6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</row>
    <row r="885" spans="1:19" s="2" customFormat="1" x14ac:dyDescent="0.25">
      <c r="A885" s="5"/>
      <c r="B885" s="5"/>
      <c r="C885" s="6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</row>
    <row r="886" spans="1:19" s="2" customFormat="1" x14ac:dyDescent="0.25">
      <c r="A886" s="5"/>
      <c r="B886" s="5"/>
      <c r="C886" s="6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</row>
    <row r="887" spans="1:19" s="2" customFormat="1" x14ac:dyDescent="0.25">
      <c r="A887" s="5"/>
      <c r="B887" s="5"/>
      <c r="C887" s="6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</row>
    <row r="888" spans="1:19" s="2" customFormat="1" x14ac:dyDescent="0.25">
      <c r="A888" s="5"/>
      <c r="B888" s="5"/>
      <c r="C888" s="6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</row>
    <row r="889" spans="1:19" s="2" customFormat="1" x14ac:dyDescent="0.25">
      <c r="A889" s="5"/>
      <c r="B889" s="5"/>
      <c r="C889" s="6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</row>
    <row r="890" spans="1:19" s="2" customFormat="1" x14ac:dyDescent="0.25">
      <c r="A890" s="5"/>
      <c r="B890" s="5"/>
      <c r="C890" s="6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</row>
    <row r="891" spans="1:19" s="2" customFormat="1" x14ac:dyDescent="0.25">
      <c r="A891" s="5"/>
      <c r="B891" s="5"/>
      <c r="C891" s="6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</row>
    <row r="892" spans="1:19" s="2" customFormat="1" x14ac:dyDescent="0.25">
      <c r="A892" s="5"/>
      <c r="B892" s="5"/>
      <c r="C892" s="6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</row>
    <row r="893" spans="1:19" s="2" customFormat="1" x14ac:dyDescent="0.25">
      <c r="A893" s="5"/>
      <c r="B893" s="5"/>
      <c r="C893" s="6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</row>
    <row r="894" spans="1:19" s="2" customFormat="1" x14ac:dyDescent="0.25">
      <c r="A894" s="5"/>
      <c r="B894" s="5"/>
      <c r="C894" s="6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</row>
    <row r="895" spans="1:19" s="2" customFormat="1" x14ac:dyDescent="0.25">
      <c r="A895" s="5"/>
      <c r="B895" s="5"/>
      <c r="C895" s="6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</row>
    <row r="896" spans="1:19" s="2" customFormat="1" x14ac:dyDescent="0.25">
      <c r="A896" s="5"/>
      <c r="B896" s="5"/>
      <c r="C896" s="6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</row>
    <row r="897" spans="1:19" s="2" customFormat="1" x14ac:dyDescent="0.25">
      <c r="A897" s="5"/>
      <c r="B897" s="5"/>
      <c r="C897" s="6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</row>
    <row r="898" spans="1:19" s="2" customFormat="1" x14ac:dyDescent="0.25">
      <c r="A898" s="5"/>
      <c r="B898" s="5"/>
      <c r="C898" s="6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</row>
    <row r="899" spans="1:19" s="2" customFormat="1" x14ac:dyDescent="0.25">
      <c r="A899" s="5"/>
      <c r="B899" s="5"/>
      <c r="C899" s="6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</row>
    <row r="900" spans="1:19" s="2" customFormat="1" x14ac:dyDescent="0.25">
      <c r="A900" s="5"/>
      <c r="B900" s="5"/>
      <c r="C900" s="6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</row>
    <row r="901" spans="1:19" s="2" customFormat="1" x14ac:dyDescent="0.25">
      <c r="A901" s="5"/>
      <c r="B901" s="5"/>
      <c r="C901" s="6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</row>
    <row r="902" spans="1:19" s="2" customFormat="1" x14ac:dyDescent="0.25">
      <c r="A902" s="5"/>
      <c r="B902" s="5"/>
      <c r="C902" s="6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</row>
    <row r="903" spans="1:19" s="2" customFormat="1" x14ac:dyDescent="0.25">
      <c r="A903" s="5"/>
      <c r="B903" s="5"/>
      <c r="C903" s="6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</row>
    <row r="904" spans="1:19" s="2" customFormat="1" x14ac:dyDescent="0.25">
      <c r="A904" s="5"/>
      <c r="B904" s="5"/>
      <c r="C904" s="6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</row>
    <row r="905" spans="1:19" s="2" customFormat="1" x14ac:dyDescent="0.25">
      <c r="A905" s="5"/>
      <c r="B905" s="5"/>
      <c r="C905" s="6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</row>
    <row r="906" spans="1:19" s="31" customFormat="1" x14ac:dyDescent="0.25">
      <c r="A906" s="3"/>
      <c r="B906" s="3"/>
      <c r="C906" s="7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</row>
    <row r="907" spans="1:19" s="2" customFormat="1" x14ac:dyDescent="0.25">
      <c r="A907" s="5"/>
      <c r="B907" s="5"/>
      <c r="C907" s="6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</row>
    <row r="908" spans="1:19" s="2" customFormat="1" x14ac:dyDescent="0.25">
      <c r="A908" s="5"/>
      <c r="B908" s="5"/>
      <c r="C908" s="6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</row>
    <row r="909" spans="1:19" s="2" customFormat="1" x14ac:dyDescent="0.25">
      <c r="A909" s="5"/>
      <c r="B909" s="5"/>
      <c r="C909" s="6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</row>
    <row r="910" spans="1:19" s="2" customFormat="1" x14ac:dyDescent="0.25">
      <c r="A910" s="5"/>
      <c r="B910" s="5"/>
      <c r="C910" s="6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</row>
    <row r="911" spans="1:19" s="2" customFormat="1" x14ac:dyDescent="0.25">
      <c r="A911" s="5"/>
      <c r="B911" s="5"/>
      <c r="C911" s="6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</row>
    <row r="912" spans="1:19" s="31" customFormat="1" x14ac:dyDescent="0.25">
      <c r="A912" s="3"/>
      <c r="B912" s="3"/>
      <c r="C912" s="7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</row>
    <row r="913" spans="1:19" s="2" customFormat="1" x14ac:dyDescent="0.25">
      <c r="A913" s="5"/>
      <c r="B913" s="5"/>
      <c r="C913" s="6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</row>
    <row r="914" spans="1:19" s="2" customFormat="1" x14ac:dyDescent="0.25">
      <c r="A914" s="5"/>
      <c r="B914" s="5"/>
      <c r="C914" s="6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</row>
    <row r="915" spans="1:19" s="31" customFormat="1" x14ac:dyDescent="0.25">
      <c r="A915" s="3"/>
      <c r="B915" s="3"/>
      <c r="C915" s="7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</row>
    <row r="916" spans="1:19" s="2" customFormat="1" x14ac:dyDescent="0.25">
      <c r="A916" s="5"/>
      <c r="B916" s="5"/>
      <c r="C916" s="6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</row>
    <row r="917" spans="1:19" s="2" customFormat="1" x14ac:dyDescent="0.25">
      <c r="A917" s="5"/>
      <c r="B917" s="5"/>
      <c r="C917" s="6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</row>
    <row r="918" spans="1:19" s="31" customFormat="1" x14ac:dyDescent="0.25">
      <c r="A918" s="3"/>
      <c r="B918" s="3"/>
      <c r="C918" s="7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</row>
    <row r="919" spans="1:19" s="2" customFormat="1" x14ac:dyDescent="0.25">
      <c r="A919" s="5"/>
      <c r="B919" s="5"/>
      <c r="C919" s="6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</row>
    <row r="920" spans="1:19" s="2" customFormat="1" x14ac:dyDescent="0.25">
      <c r="A920" s="5"/>
      <c r="B920" s="5"/>
      <c r="C920" s="6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</row>
    <row r="921" spans="1:19" s="2" customFormat="1" x14ac:dyDescent="0.25">
      <c r="A921" s="5"/>
      <c r="B921" s="5"/>
      <c r="C921" s="6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</row>
    <row r="922" spans="1:19" s="2" customFormat="1" x14ac:dyDescent="0.25">
      <c r="A922" s="5"/>
      <c r="B922" s="5"/>
      <c r="C922" s="6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</row>
    <row r="923" spans="1:19" s="31" customFormat="1" x14ac:dyDescent="0.25">
      <c r="A923" s="3"/>
      <c r="B923" s="3"/>
      <c r="C923" s="7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</row>
    <row r="924" spans="1:19" s="2" customFormat="1" x14ac:dyDescent="0.25">
      <c r="A924" s="5"/>
      <c r="B924" s="5"/>
      <c r="C924" s="6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</row>
    <row r="925" spans="1:19" s="2" customFormat="1" x14ac:dyDescent="0.25">
      <c r="A925" s="5"/>
      <c r="B925" s="5"/>
      <c r="C925" s="6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</row>
    <row r="926" spans="1:19" s="31" customFormat="1" x14ac:dyDescent="0.25">
      <c r="A926" s="3"/>
      <c r="B926" s="3"/>
      <c r="C926" s="7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</row>
    <row r="927" spans="1:19" s="2" customFormat="1" x14ac:dyDescent="0.25">
      <c r="A927" s="5"/>
      <c r="B927" s="5"/>
      <c r="C927" s="6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</row>
    <row r="928" spans="1:19" s="2" customFormat="1" x14ac:dyDescent="0.25">
      <c r="A928" s="5"/>
      <c r="B928" s="5"/>
      <c r="C928" s="6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</row>
    <row r="929" spans="1:19" s="31" customFormat="1" x14ac:dyDescent="0.25">
      <c r="A929" s="3"/>
      <c r="B929" s="3"/>
      <c r="C929" s="7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</row>
    <row r="930" spans="1:19" s="2" customFormat="1" x14ac:dyDescent="0.25">
      <c r="A930" s="5"/>
      <c r="B930" s="5"/>
      <c r="C930" s="6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</row>
    <row r="931" spans="1:19" s="2" customFormat="1" x14ac:dyDescent="0.25">
      <c r="A931" s="5"/>
      <c r="B931" s="5"/>
      <c r="C931" s="6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</row>
    <row r="932" spans="1:19" s="31" customFormat="1" x14ac:dyDescent="0.25">
      <c r="A932" s="3"/>
      <c r="B932" s="3"/>
      <c r="C932" s="7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</row>
    <row r="933" spans="1:19" s="2" customFormat="1" x14ac:dyDescent="0.25">
      <c r="A933" s="5"/>
      <c r="B933" s="5"/>
      <c r="C933" s="6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</row>
    <row r="934" spans="1:19" s="2" customFormat="1" x14ac:dyDescent="0.25">
      <c r="A934" s="5"/>
      <c r="B934" s="5"/>
      <c r="C934" s="6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</row>
    <row r="935" spans="1:19" s="2" customFormat="1" x14ac:dyDescent="0.25">
      <c r="A935" s="5"/>
      <c r="B935" s="5"/>
      <c r="C935" s="6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</row>
    <row r="936" spans="1:19" s="2" customFormat="1" x14ac:dyDescent="0.25">
      <c r="A936" s="5"/>
      <c r="B936" s="5"/>
      <c r="C936" s="6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</row>
    <row r="937" spans="1:19" s="2" customFormat="1" x14ac:dyDescent="0.25">
      <c r="A937" s="5"/>
      <c r="B937" s="5"/>
      <c r="C937" s="6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</row>
    <row r="938" spans="1:19" s="2" customFormat="1" x14ac:dyDescent="0.25">
      <c r="A938" s="5"/>
      <c r="B938" s="5"/>
      <c r="C938" s="6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</row>
    <row r="939" spans="1:19" s="2" customFormat="1" x14ac:dyDescent="0.25">
      <c r="A939" s="5"/>
      <c r="B939" s="5"/>
      <c r="C939" s="6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</row>
    <row r="940" spans="1:19" s="31" customFormat="1" x14ac:dyDescent="0.25">
      <c r="A940" s="3"/>
      <c r="B940" s="3"/>
      <c r="C940" s="7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</row>
    <row r="941" spans="1:19" s="2" customFormat="1" x14ac:dyDescent="0.25">
      <c r="A941" s="5"/>
      <c r="B941" s="5"/>
      <c r="C941" s="6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</row>
    <row r="942" spans="1:19" s="2" customFormat="1" x14ac:dyDescent="0.25">
      <c r="A942" s="5"/>
      <c r="B942" s="5"/>
      <c r="C942" s="6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</row>
    <row r="943" spans="1:19" s="2" customFormat="1" x14ac:dyDescent="0.25">
      <c r="A943" s="5"/>
      <c r="B943" s="5"/>
      <c r="C943" s="6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</row>
    <row r="944" spans="1:19" s="2" customFormat="1" x14ac:dyDescent="0.25">
      <c r="A944" s="5"/>
      <c r="B944" s="5"/>
      <c r="C944" s="6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</row>
    <row r="945" spans="1:19" s="2" customFormat="1" x14ac:dyDescent="0.25">
      <c r="A945" s="5"/>
      <c r="B945" s="5"/>
      <c r="C945" s="6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</row>
    <row r="946" spans="1:19" s="31" customFormat="1" x14ac:dyDescent="0.25">
      <c r="A946" s="3"/>
      <c r="B946" s="3"/>
      <c r="C946" s="7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</row>
    <row r="947" spans="1:19" s="2" customFormat="1" x14ac:dyDescent="0.25">
      <c r="A947" s="5"/>
      <c r="B947" s="5"/>
      <c r="C947" s="6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</row>
    <row r="948" spans="1:19" s="2" customFormat="1" x14ac:dyDescent="0.25">
      <c r="A948" s="5"/>
      <c r="B948" s="5"/>
      <c r="C948" s="6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</row>
    <row r="949" spans="1:19" s="31" customFormat="1" x14ac:dyDescent="0.25">
      <c r="A949" s="3"/>
      <c r="B949" s="3"/>
      <c r="C949" s="7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</row>
    <row r="950" spans="1:19" s="2" customFormat="1" x14ac:dyDescent="0.25">
      <c r="A950" s="5"/>
      <c r="B950" s="5"/>
      <c r="C950" s="6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</row>
    <row r="951" spans="1:19" s="2" customFormat="1" x14ac:dyDescent="0.25">
      <c r="A951" s="5"/>
      <c r="B951" s="5"/>
      <c r="C951" s="6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</row>
    <row r="952" spans="1:19" s="31" customFormat="1" x14ac:dyDescent="0.25">
      <c r="A952" s="3"/>
      <c r="B952" s="3"/>
      <c r="C952" s="7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</row>
    <row r="953" spans="1:19" s="2" customFormat="1" x14ac:dyDescent="0.25">
      <c r="A953" s="5"/>
      <c r="B953" s="5"/>
      <c r="C953" s="6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</row>
    <row r="954" spans="1:19" s="2" customFormat="1" x14ac:dyDescent="0.25">
      <c r="A954" s="5"/>
      <c r="B954" s="5"/>
      <c r="C954" s="6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</row>
    <row r="955" spans="1:19" s="31" customFormat="1" x14ac:dyDescent="0.25">
      <c r="A955" s="3"/>
      <c r="B955" s="3"/>
      <c r="C955" s="7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</row>
    <row r="956" spans="1:19" s="2" customFormat="1" x14ac:dyDescent="0.25">
      <c r="A956" s="5"/>
      <c r="B956" s="5"/>
      <c r="C956" s="6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</row>
    <row r="957" spans="1:19" s="2" customFormat="1" x14ac:dyDescent="0.25">
      <c r="A957" s="5"/>
      <c r="B957" s="5"/>
      <c r="C957" s="6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</row>
    <row r="958" spans="1:19" s="2" customFormat="1" x14ac:dyDescent="0.25">
      <c r="A958" s="5"/>
      <c r="B958" s="5"/>
      <c r="C958" s="6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</row>
    <row r="959" spans="1:19" s="2" customFormat="1" x14ac:dyDescent="0.25">
      <c r="A959" s="5"/>
      <c r="B959" s="5"/>
      <c r="C959" s="6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</row>
    <row r="960" spans="1:19" s="2" customFormat="1" x14ac:dyDescent="0.25">
      <c r="A960" s="5"/>
      <c r="B960" s="5"/>
      <c r="C960" s="6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</row>
    <row r="961" spans="1:19" s="2" customFormat="1" x14ac:dyDescent="0.25">
      <c r="A961" s="5"/>
      <c r="B961" s="5"/>
      <c r="C961" s="6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</row>
    <row r="962" spans="1:19" s="2" customFormat="1" x14ac:dyDescent="0.25">
      <c r="A962" s="5"/>
      <c r="B962" s="5"/>
      <c r="C962" s="6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</row>
    <row r="963" spans="1:19" s="2" customFormat="1" x14ac:dyDescent="0.25">
      <c r="A963" s="5"/>
      <c r="B963" s="5"/>
      <c r="C963" s="6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</row>
    <row r="964" spans="1:19" s="2" customFormat="1" x14ac:dyDescent="0.25">
      <c r="A964" s="5"/>
      <c r="B964" s="5"/>
      <c r="C964" s="6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</row>
    <row r="965" spans="1:19" s="2" customFormat="1" x14ac:dyDescent="0.25">
      <c r="A965" s="5"/>
      <c r="B965" s="5"/>
      <c r="C965" s="6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</row>
    <row r="966" spans="1:19" s="2" customFormat="1" x14ac:dyDescent="0.25">
      <c r="A966" s="5"/>
      <c r="B966" s="5"/>
      <c r="C966" s="6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</row>
    <row r="967" spans="1:19" s="2" customFormat="1" x14ac:dyDescent="0.25">
      <c r="A967" s="5"/>
      <c r="B967" s="5"/>
      <c r="C967" s="6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</row>
    <row r="968" spans="1:19" s="31" customFormat="1" x14ac:dyDescent="0.25">
      <c r="A968" s="3"/>
      <c r="B968" s="3"/>
      <c r="C968" s="7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</row>
    <row r="969" spans="1:19" s="2" customFormat="1" x14ac:dyDescent="0.25">
      <c r="A969" s="5"/>
      <c r="B969" s="5"/>
      <c r="C969" s="6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</row>
    <row r="970" spans="1:19" s="2" customFormat="1" x14ac:dyDescent="0.25">
      <c r="A970" s="5"/>
      <c r="B970" s="5"/>
      <c r="C970" s="6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</row>
    <row r="971" spans="1:19" s="2" customFormat="1" x14ac:dyDescent="0.25">
      <c r="A971" s="5"/>
      <c r="B971" s="5"/>
      <c r="C971" s="6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</row>
    <row r="972" spans="1:19" s="2" customFormat="1" x14ac:dyDescent="0.25">
      <c r="A972" s="5"/>
      <c r="B972" s="5"/>
      <c r="C972" s="6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</row>
    <row r="973" spans="1:19" s="2" customFormat="1" x14ac:dyDescent="0.25">
      <c r="A973" s="5"/>
      <c r="B973" s="5"/>
      <c r="C973" s="6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</row>
    <row r="974" spans="1:19" s="2" customFormat="1" x14ac:dyDescent="0.25">
      <c r="A974" s="5"/>
      <c r="B974" s="5"/>
      <c r="C974" s="6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</row>
    <row r="975" spans="1:19" s="2" customFormat="1" x14ac:dyDescent="0.25">
      <c r="A975" s="5"/>
      <c r="B975" s="5"/>
      <c r="C975" s="6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</row>
    <row r="976" spans="1:19" s="2" customFormat="1" x14ac:dyDescent="0.25">
      <c r="A976" s="5"/>
      <c r="B976" s="5"/>
      <c r="C976" s="6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</row>
    <row r="977" spans="1:19" s="2" customFormat="1" x14ac:dyDescent="0.25">
      <c r="A977" s="5"/>
      <c r="B977" s="5"/>
      <c r="C977" s="6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</row>
    <row r="978" spans="1:19" s="2" customFormat="1" x14ac:dyDescent="0.25">
      <c r="A978" s="5"/>
      <c r="B978" s="5"/>
      <c r="C978" s="6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</row>
    <row r="979" spans="1:19" s="2" customFormat="1" x14ac:dyDescent="0.25">
      <c r="A979" s="5"/>
      <c r="B979" s="5"/>
      <c r="C979" s="6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</row>
    <row r="980" spans="1:19" s="2" customFormat="1" x14ac:dyDescent="0.25">
      <c r="A980" s="5"/>
      <c r="B980" s="5"/>
      <c r="C980" s="6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</row>
    <row r="981" spans="1:19" s="2" customFormat="1" x14ac:dyDescent="0.25">
      <c r="A981" s="5"/>
      <c r="B981" s="5"/>
      <c r="C981" s="6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</row>
    <row r="982" spans="1:19" s="2" customFormat="1" x14ac:dyDescent="0.25">
      <c r="A982" s="5"/>
      <c r="B982" s="5"/>
      <c r="C982" s="6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</row>
    <row r="983" spans="1:19" s="2" customFormat="1" x14ac:dyDescent="0.25">
      <c r="A983" s="5"/>
      <c r="B983" s="5"/>
      <c r="C983" s="6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</row>
    <row r="984" spans="1:19" s="2" customFormat="1" x14ac:dyDescent="0.25">
      <c r="A984" s="5"/>
      <c r="B984" s="5"/>
      <c r="C984" s="6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</row>
    <row r="985" spans="1:19" s="2" customFormat="1" x14ac:dyDescent="0.25">
      <c r="A985" s="5"/>
      <c r="B985" s="5"/>
      <c r="C985" s="6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</row>
    <row r="986" spans="1:19" s="2" customFormat="1" x14ac:dyDescent="0.25">
      <c r="A986" s="5"/>
      <c r="B986" s="5"/>
      <c r="C986" s="6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</row>
    <row r="987" spans="1:19" s="2" customFormat="1" x14ac:dyDescent="0.25">
      <c r="A987" s="5"/>
      <c r="B987" s="5"/>
      <c r="C987" s="6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</row>
    <row r="988" spans="1:19" s="2" customFormat="1" x14ac:dyDescent="0.25">
      <c r="A988" s="5"/>
      <c r="B988" s="5"/>
      <c r="C988" s="6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</row>
    <row r="989" spans="1:19" s="2" customFormat="1" x14ac:dyDescent="0.25">
      <c r="A989" s="5"/>
      <c r="B989" s="5"/>
      <c r="C989" s="6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</row>
    <row r="990" spans="1:19" s="2" customFormat="1" x14ac:dyDescent="0.25">
      <c r="A990" s="5"/>
      <c r="B990" s="5"/>
      <c r="C990" s="6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</row>
    <row r="991" spans="1:19" s="2" customFormat="1" x14ac:dyDescent="0.25">
      <c r="A991" s="5"/>
      <c r="B991" s="5"/>
      <c r="C991" s="6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</row>
    <row r="992" spans="1:19" s="2" customFormat="1" x14ac:dyDescent="0.25">
      <c r="A992" s="5"/>
      <c r="B992" s="5"/>
      <c r="C992" s="6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</row>
    <row r="993" spans="1:19" s="2" customFormat="1" x14ac:dyDescent="0.25">
      <c r="A993" s="5"/>
      <c r="B993" s="5"/>
      <c r="C993" s="6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</row>
    <row r="994" spans="1:19" s="2" customFormat="1" x14ac:dyDescent="0.25">
      <c r="A994" s="5"/>
      <c r="B994" s="5"/>
      <c r="C994" s="6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</row>
    <row r="995" spans="1:19" s="2" customFormat="1" x14ac:dyDescent="0.25">
      <c r="A995" s="5"/>
      <c r="B995" s="5"/>
      <c r="C995" s="6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</row>
    <row r="996" spans="1:19" s="2" customFormat="1" x14ac:dyDescent="0.25">
      <c r="A996" s="5"/>
      <c r="B996" s="5"/>
      <c r="C996" s="6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</row>
    <row r="997" spans="1:19" s="2" customFormat="1" x14ac:dyDescent="0.25">
      <c r="A997" s="5"/>
      <c r="B997" s="5"/>
      <c r="C997" s="6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</row>
    <row r="998" spans="1:19" s="2" customFormat="1" x14ac:dyDescent="0.25">
      <c r="A998" s="5"/>
      <c r="B998" s="5"/>
      <c r="C998" s="6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</row>
    <row r="999" spans="1:19" s="2" customFormat="1" x14ac:dyDescent="0.25">
      <c r="A999" s="5"/>
      <c r="B999" s="5"/>
      <c r="C999" s="6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</row>
    <row r="1000" spans="1:19" s="2" customFormat="1" x14ac:dyDescent="0.25">
      <c r="A1000" s="5"/>
      <c r="B1000" s="5"/>
      <c r="C1000" s="6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</row>
    <row r="1001" spans="1:19" s="2" customFormat="1" x14ac:dyDescent="0.25">
      <c r="A1001" s="5"/>
      <c r="B1001" s="5"/>
      <c r="C1001" s="6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</row>
    <row r="1002" spans="1:19" s="2" customFormat="1" x14ac:dyDescent="0.25">
      <c r="A1002" s="5"/>
      <c r="B1002" s="5"/>
      <c r="C1002" s="6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</row>
    <row r="1003" spans="1:19" s="2" customFormat="1" x14ac:dyDescent="0.25">
      <c r="A1003" s="5"/>
      <c r="B1003" s="5"/>
      <c r="C1003" s="6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</row>
    <row r="1004" spans="1:19" s="2" customFormat="1" x14ac:dyDescent="0.25">
      <c r="A1004" s="5"/>
      <c r="B1004" s="5"/>
      <c r="C1004" s="6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</row>
    <row r="1005" spans="1:19" s="2" customFormat="1" x14ac:dyDescent="0.25">
      <c r="A1005" s="5"/>
      <c r="B1005" s="5"/>
      <c r="C1005" s="6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</row>
    <row r="1006" spans="1:19" s="2" customFormat="1" x14ac:dyDescent="0.25">
      <c r="A1006" s="5"/>
      <c r="B1006" s="5"/>
      <c r="C1006" s="6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</row>
    <row r="1007" spans="1:19" s="2" customFormat="1" x14ac:dyDescent="0.25">
      <c r="A1007" s="5"/>
      <c r="B1007" s="5"/>
      <c r="C1007" s="6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</row>
    <row r="1008" spans="1:19" s="31" customFormat="1" x14ac:dyDescent="0.25">
      <c r="A1008" s="3"/>
      <c r="B1008" s="3"/>
      <c r="C1008" s="7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</row>
    <row r="1009" spans="1:19" s="2" customFormat="1" x14ac:dyDescent="0.25">
      <c r="A1009" s="5"/>
      <c r="B1009" s="5"/>
      <c r="C1009" s="6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</row>
    <row r="1010" spans="1:19" s="2" customFormat="1" x14ac:dyDescent="0.25">
      <c r="A1010" s="5"/>
      <c r="B1010" s="5"/>
      <c r="C1010" s="6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</row>
    <row r="1011" spans="1:19" s="2" customFormat="1" x14ac:dyDescent="0.25">
      <c r="A1011" s="5"/>
      <c r="B1011" s="5"/>
      <c r="C1011" s="6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</row>
    <row r="1012" spans="1:19" s="2" customFormat="1" x14ac:dyDescent="0.25">
      <c r="A1012" s="5"/>
      <c r="B1012" s="5"/>
      <c r="C1012" s="6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</row>
    <row r="1013" spans="1:19" s="2" customFormat="1" x14ac:dyDescent="0.25">
      <c r="A1013" s="5"/>
      <c r="B1013" s="5"/>
      <c r="C1013" s="6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</row>
    <row r="1014" spans="1:19" s="2" customFormat="1" x14ac:dyDescent="0.25">
      <c r="A1014" s="5"/>
      <c r="B1014" s="5"/>
      <c r="C1014" s="6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</row>
    <row r="1015" spans="1:19" s="2" customFormat="1" x14ac:dyDescent="0.25">
      <c r="D1015" s="32"/>
      <c r="E1015" s="32"/>
      <c r="F1015" s="32"/>
      <c r="G1015" s="32"/>
      <c r="H1015" s="32"/>
      <c r="I1015" s="32"/>
      <c r="J1015" s="32"/>
      <c r="K1015" s="32"/>
      <c r="L1015" s="32"/>
      <c r="M1015" s="32"/>
      <c r="N1015" s="32"/>
      <c r="O1015" s="32"/>
      <c r="P1015" s="32"/>
      <c r="Q1015" s="32"/>
      <c r="R1015" s="32"/>
      <c r="S1015" s="32"/>
    </row>
    <row r="1016" spans="1:19" s="2" customFormat="1" x14ac:dyDescent="0.25">
      <c r="D1016" s="32"/>
      <c r="E1016" s="32"/>
      <c r="F1016" s="32"/>
      <c r="G1016" s="32"/>
      <c r="H1016" s="32"/>
      <c r="I1016" s="32"/>
      <c r="J1016" s="32"/>
      <c r="K1016" s="32"/>
      <c r="L1016" s="32"/>
      <c r="M1016" s="32"/>
      <c r="N1016" s="32"/>
      <c r="O1016" s="32"/>
      <c r="P1016" s="32"/>
      <c r="Q1016" s="32"/>
      <c r="R1016" s="32"/>
      <c r="S1016" s="32"/>
    </row>
    <row r="1017" spans="1:19" s="2" customFormat="1" x14ac:dyDescent="0.25">
      <c r="D1017" s="32"/>
      <c r="E1017" s="32"/>
      <c r="F1017" s="32"/>
      <c r="G1017" s="32"/>
      <c r="H1017" s="32"/>
      <c r="I1017" s="32"/>
      <c r="J1017" s="32"/>
      <c r="K1017" s="32"/>
      <c r="L1017" s="32"/>
      <c r="M1017" s="32"/>
      <c r="N1017" s="32"/>
      <c r="O1017" s="32"/>
      <c r="P1017" s="32"/>
      <c r="Q1017" s="32"/>
      <c r="R1017" s="32"/>
      <c r="S1017" s="32"/>
    </row>
    <row r="1018" spans="1:19" s="2" customFormat="1" x14ac:dyDescent="0.25">
      <c r="D1018" s="32"/>
      <c r="E1018" s="32"/>
      <c r="F1018" s="32"/>
      <c r="G1018" s="32"/>
      <c r="H1018" s="32"/>
      <c r="I1018" s="32"/>
      <c r="J1018" s="32"/>
      <c r="K1018" s="32"/>
      <c r="L1018" s="32"/>
      <c r="M1018" s="32"/>
      <c r="N1018" s="32"/>
      <c r="O1018" s="32"/>
      <c r="P1018" s="32"/>
      <c r="Q1018" s="32"/>
      <c r="R1018" s="32"/>
      <c r="S1018" s="32"/>
    </row>
    <row r="1019" spans="1:19" s="2" customFormat="1" x14ac:dyDescent="0.25">
      <c r="A1019" s="3"/>
      <c r="B1019" s="3"/>
      <c r="C1019" s="3"/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</row>
    <row r="1020" spans="1:19" s="2" customFormat="1" x14ac:dyDescent="0.25">
      <c r="A1020" s="3"/>
      <c r="B1020" s="3"/>
      <c r="C1020" s="3"/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</row>
    <row r="1021" spans="1:19" s="2" customFormat="1" x14ac:dyDescent="0.25">
      <c r="A1021" s="3"/>
      <c r="B1021" s="3"/>
      <c r="C1021" s="3"/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</row>
    <row r="1022" spans="1:19" s="2" customFormat="1" x14ac:dyDescent="0.25">
      <c r="A1022" s="3"/>
      <c r="B1022" s="3"/>
      <c r="C1022" s="3"/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</row>
    <row r="1023" spans="1:19" s="2" customFormat="1" x14ac:dyDescent="0.25">
      <c r="A1023" s="3"/>
      <c r="B1023" s="3"/>
      <c r="C1023" s="3"/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</row>
    <row r="1024" spans="1:19" s="2" customFormat="1" x14ac:dyDescent="0.25">
      <c r="A1024" s="3"/>
      <c r="B1024" s="3"/>
      <c r="C1024" s="3"/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</row>
    <row r="1025" spans="1:19" s="2" customFormat="1" x14ac:dyDescent="0.25">
      <c r="A1025" s="3"/>
      <c r="B1025" s="3"/>
      <c r="C1025" s="3"/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</row>
    <row r="1026" spans="1:19" s="2" customFormat="1" x14ac:dyDescent="0.25">
      <c r="A1026" s="3"/>
      <c r="B1026" s="3"/>
      <c r="C1026" s="3"/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</row>
    <row r="1027" spans="1:19" s="2" customFormat="1" x14ac:dyDescent="0.25">
      <c r="A1027" s="3"/>
      <c r="B1027" s="3"/>
      <c r="C1027" s="3"/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</row>
    <row r="1028" spans="1:19" s="2" customFormat="1" x14ac:dyDescent="0.25">
      <c r="A1028" s="3"/>
      <c r="B1028" s="3"/>
      <c r="C1028" s="3"/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</row>
    <row r="1029" spans="1:19" s="2" customFormat="1" x14ac:dyDescent="0.25">
      <c r="A1029" s="3"/>
      <c r="B1029" s="3"/>
      <c r="C1029" s="3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</row>
    <row r="1030" spans="1:19" s="2" customFormat="1" x14ac:dyDescent="0.25">
      <c r="A1030" s="3"/>
      <c r="B1030" s="3"/>
      <c r="C1030" s="3"/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</row>
    <row r="1031" spans="1:19" s="2" customFormat="1" x14ac:dyDescent="0.25">
      <c r="A1031" s="3"/>
      <c r="B1031" s="3"/>
      <c r="C1031" s="3"/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</row>
    <row r="1032" spans="1:19" s="2" customFormat="1" x14ac:dyDescent="0.25">
      <c r="A1032" s="3"/>
      <c r="B1032" s="3"/>
      <c r="C1032" s="3"/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</row>
    <row r="1033" spans="1:19" s="2" customFormat="1" x14ac:dyDescent="0.25">
      <c r="A1033" s="3"/>
      <c r="B1033" s="3"/>
      <c r="C1033" s="3"/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</row>
    <row r="1034" spans="1:19" s="2" customFormat="1" x14ac:dyDescent="0.25">
      <c r="A1034" s="3"/>
      <c r="B1034" s="3"/>
      <c r="C1034" s="3"/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</row>
    <row r="1035" spans="1:19" s="2" customFormat="1" x14ac:dyDescent="0.25">
      <c r="A1035" s="3"/>
      <c r="B1035" s="3"/>
      <c r="C1035" s="3"/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</row>
    <row r="1036" spans="1:19" s="2" customFormat="1" x14ac:dyDescent="0.25">
      <c r="A1036" s="3"/>
      <c r="B1036" s="3"/>
      <c r="C1036" s="3"/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</row>
    <row r="1037" spans="1:19" s="2" customFormat="1" x14ac:dyDescent="0.25">
      <c r="A1037" s="3"/>
      <c r="B1037" s="3"/>
      <c r="C1037" s="3"/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</row>
    <row r="1038" spans="1:19" s="2" customFormat="1" x14ac:dyDescent="0.25">
      <c r="A1038" s="3"/>
      <c r="B1038" s="3"/>
      <c r="C1038" s="3"/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</row>
    <row r="1039" spans="1:19" s="2" customFormat="1" x14ac:dyDescent="0.25">
      <c r="A1039" s="3"/>
      <c r="B1039" s="3"/>
      <c r="C1039" s="3"/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</row>
    <row r="1040" spans="1:19" s="2" customFormat="1" x14ac:dyDescent="0.25">
      <c r="A1040" s="3"/>
      <c r="B1040" s="3"/>
      <c r="C1040" s="3"/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</row>
    <row r="1041" spans="1:19" s="2" customFormat="1" x14ac:dyDescent="0.25">
      <c r="A1041" s="3"/>
      <c r="B1041" s="3"/>
      <c r="C1041" s="3"/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</row>
    <row r="1042" spans="1:19" s="2" customFormat="1" x14ac:dyDescent="0.25">
      <c r="A1042" s="3"/>
      <c r="B1042" s="3"/>
      <c r="C1042" s="3"/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</row>
    <row r="1043" spans="1:19" s="2" customFormat="1" x14ac:dyDescent="0.25">
      <c r="A1043" s="3"/>
      <c r="B1043" s="3"/>
      <c r="C1043" s="3"/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</row>
    <row r="1044" spans="1:19" s="2" customFormat="1" x14ac:dyDescent="0.25">
      <c r="A1044" s="3"/>
      <c r="B1044" s="3"/>
      <c r="C1044" s="3"/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</row>
    <row r="1045" spans="1:19" s="2" customFormat="1" x14ac:dyDescent="0.25">
      <c r="A1045" s="3"/>
      <c r="B1045" s="3"/>
      <c r="C1045" s="3"/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</row>
    <row r="1046" spans="1:19" s="2" customFormat="1" x14ac:dyDescent="0.25">
      <c r="A1046" s="3"/>
      <c r="B1046" s="3"/>
      <c r="C1046" s="3"/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</row>
    <row r="1047" spans="1:19" s="2" customFormat="1" x14ac:dyDescent="0.25">
      <c r="A1047" s="3"/>
      <c r="B1047" s="3"/>
      <c r="C1047" s="3"/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</row>
    <row r="1048" spans="1:19" s="2" customFormat="1" x14ac:dyDescent="0.25">
      <c r="A1048" s="3"/>
      <c r="B1048" s="3"/>
      <c r="C1048" s="3"/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</row>
    <row r="1049" spans="1:19" s="2" customFormat="1" x14ac:dyDescent="0.25">
      <c r="A1049" s="3"/>
      <c r="B1049" s="3"/>
      <c r="C1049" s="3"/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</row>
    <row r="1050" spans="1:19" s="2" customFormat="1" x14ac:dyDescent="0.25">
      <c r="A1050" s="3"/>
      <c r="B1050" s="3"/>
      <c r="C1050" s="3"/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</row>
    <row r="1051" spans="1:19" s="2" customFormat="1" x14ac:dyDescent="0.25">
      <c r="A1051" s="3"/>
      <c r="B1051" s="3"/>
      <c r="C1051" s="3"/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</row>
    <row r="1052" spans="1:19" s="2" customFormat="1" x14ac:dyDescent="0.25">
      <c r="A1052" s="3"/>
      <c r="B1052" s="3"/>
      <c r="C1052" s="3"/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</row>
    <row r="1053" spans="1:19" s="2" customFormat="1" x14ac:dyDescent="0.25">
      <c r="A1053" s="3"/>
      <c r="B1053" s="3"/>
      <c r="C1053" s="3"/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</row>
    <row r="1054" spans="1:19" s="2" customFormat="1" x14ac:dyDescent="0.25">
      <c r="A1054" s="3"/>
      <c r="B1054" s="3"/>
      <c r="C1054" s="3"/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</row>
    <row r="1055" spans="1:19" s="2" customFormat="1" x14ac:dyDescent="0.25">
      <c r="A1055" s="3"/>
      <c r="B1055" s="3"/>
      <c r="C1055" s="3"/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</row>
    <row r="1056" spans="1:19" s="2" customFormat="1" x14ac:dyDescent="0.25">
      <c r="A1056" s="3"/>
      <c r="B1056" s="3"/>
      <c r="C1056" s="3"/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</row>
    <row r="1057" spans="1:19" s="2" customFormat="1" x14ac:dyDescent="0.25">
      <c r="A1057" s="3"/>
      <c r="B1057" s="3"/>
      <c r="C1057" s="3"/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</row>
    <row r="1058" spans="1:19" s="2" customFormat="1" x14ac:dyDescent="0.25">
      <c r="A1058" s="3"/>
      <c r="B1058" s="3"/>
      <c r="C1058" s="3"/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</row>
    <row r="1059" spans="1:19" s="2" customFormat="1" x14ac:dyDescent="0.25">
      <c r="A1059" s="3"/>
      <c r="B1059" s="3"/>
      <c r="C1059" s="3"/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</row>
    <row r="1060" spans="1:19" s="2" customFormat="1" x14ac:dyDescent="0.25">
      <c r="A1060" s="3"/>
      <c r="B1060" s="3"/>
      <c r="C1060" s="3"/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</row>
    <row r="1061" spans="1:19" s="2" customFormat="1" x14ac:dyDescent="0.25">
      <c r="A1061" s="3"/>
      <c r="B1061" s="3"/>
      <c r="C1061" s="3"/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</row>
    <row r="1062" spans="1:19" s="2" customFormat="1" x14ac:dyDescent="0.25">
      <c r="A1062" s="3"/>
      <c r="B1062" s="3"/>
      <c r="C1062" s="3"/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</row>
    <row r="1063" spans="1:19" s="2" customFormat="1" x14ac:dyDescent="0.25">
      <c r="A1063" s="3"/>
      <c r="B1063" s="3"/>
      <c r="C1063" s="3"/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</row>
    <row r="1064" spans="1:19" s="2" customFormat="1" x14ac:dyDescent="0.25">
      <c r="A1064" s="3"/>
      <c r="B1064" s="3"/>
      <c r="C1064" s="3"/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</row>
    <row r="1065" spans="1:19" s="2" customFormat="1" x14ac:dyDescent="0.25">
      <c r="A1065" s="3"/>
      <c r="B1065" s="3"/>
      <c r="C1065" s="3"/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</row>
    <row r="1066" spans="1:19" s="2" customFormat="1" x14ac:dyDescent="0.25">
      <c r="A1066" s="3"/>
      <c r="B1066" s="3"/>
      <c r="C1066" s="3"/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</row>
    <row r="1067" spans="1:19" s="2" customFormat="1" x14ac:dyDescent="0.25">
      <c r="A1067" s="3"/>
      <c r="B1067" s="3"/>
      <c r="C1067" s="3"/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</row>
    <row r="1068" spans="1:19" s="2" customFormat="1" x14ac:dyDescent="0.25">
      <c r="A1068" s="3"/>
      <c r="B1068" s="3"/>
      <c r="C1068" s="3"/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</row>
    <row r="1069" spans="1:19" s="2" customFormat="1" x14ac:dyDescent="0.25">
      <c r="A1069" s="3"/>
      <c r="B1069" s="3"/>
      <c r="C1069" s="3"/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</row>
    <row r="1070" spans="1:19" s="2" customFormat="1" x14ac:dyDescent="0.25">
      <c r="A1070" s="3"/>
      <c r="B1070" s="3"/>
      <c r="C1070" s="3"/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</row>
    <row r="1071" spans="1:19" s="2" customFormat="1" x14ac:dyDescent="0.25">
      <c r="A1071" s="3"/>
      <c r="B1071" s="3"/>
      <c r="C1071" s="3"/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</row>
    <row r="1072" spans="1:19" s="2" customFormat="1" x14ac:dyDescent="0.25">
      <c r="A1072" s="3"/>
      <c r="B1072" s="3"/>
      <c r="C1072" s="3"/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</row>
    <row r="1073" spans="1:19" s="2" customFormat="1" x14ac:dyDescent="0.25">
      <c r="A1073" s="3"/>
      <c r="B1073" s="3"/>
      <c r="C1073" s="3"/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</row>
    <row r="1074" spans="1:19" s="2" customFormat="1" x14ac:dyDescent="0.25">
      <c r="A1074" s="3"/>
      <c r="B1074" s="3"/>
      <c r="C1074" s="3"/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</row>
    <row r="1075" spans="1:19" s="2" customFormat="1" x14ac:dyDescent="0.25">
      <c r="A1075" s="3"/>
      <c r="B1075" s="3"/>
      <c r="C1075" s="3"/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</row>
    <row r="1076" spans="1:19" s="2" customFormat="1" x14ac:dyDescent="0.25">
      <c r="A1076" s="3"/>
      <c r="B1076" s="3"/>
      <c r="C1076" s="3"/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</row>
    <row r="1077" spans="1:19" s="2" customFormat="1" x14ac:dyDescent="0.25">
      <c r="A1077" s="3"/>
      <c r="B1077" s="3"/>
      <c r="C1077" s="3"/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</row>
    <row r="1078" spans="1:19" s="2" customFormat="1" x14ac:dyDescent="0.25">
      <c r="A1078" s="3"/>
      <c r="B1078" s="3"/>
      <c r="C1078" s="3"/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</row>
    <row r="1079" spans="1:19" s="2" customFormat="1" x14ac:dyDescent="0.25">
      <c r="A1079" s="3"/>
      <c r="B1079" s="3"/>
      <c r="C1079" s="3"/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</row>
    <row r="1080" spans="1:19" s="2" customFormat="1" x14ac:dyDescent="0.25">
      <c r="A1080" s="3"/>
      <c r="B1080" s="3"/>
      <c r="C1080" s="3"/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</row>
    <row r="1081" spans="1:19" s="2" customFormat="1" x14ac:dyDescent="0.25">
      <c r="A1081" s="3"/>
      <c r="B1081" s="3"/>
      <c r="C1081" s="3"/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</row>
    <row r="1082" spans="1:19" s="2" customFormat="1" x14ac:dyDescent="0.25">
      <c r="A1082" s="3"/>
      <c r="B1082" s="3"/>
      <c r="C1082" s="3"/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</row>
    <row r="1083" spans="1:19" s="2" customFormat="1" x14ac:dyDescent="0.25">
      <c r="A1083" s="3"/>
      <c r="B1083" s="3"/>
      <c r="C1083" s="3"/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</row>
    <row r="1084" spans="1:19" s="2" customFormat="1" x14ac:dyDescent="0.25">
      <c r="A1084" s="3"/>
      <c r="B1084" s="3"/>
      <c r="C1084" s="3"/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</row>
    <row r="1085" spans="1:19" s="2" customFormat="1" x14ac:dyDescent="0.25">
      <c r="A1085" s="3"/>
      <c r="B1085" s="3"/>
      <c r="C1085" s="3"/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</row>
    <row r="1086" spans="1:19" s="2" customFormat="1" x14ac:dyDescent="0.25">
      <c r="A1086" s="3"/>
      <c r="B1086" s="3"/>
      <c r="C1086" s="3"/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</row>
    <row r="1087" spans="1:19" s="2" customFormat="1" x14ac:dyDescent="0.25">
      <c r="A1087" s="3"/>
      <c r="B1087" s="3"/>
      <c r="C1087" s="3"/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</row>
    <row r="1088" spans="1:19" s="2" customFormat="1" x14ac:dyDescent="0.25">
      <c r="A1088" s="3"/>
      <c r="B1088" s="3"/>
      <c r="C1088" s="3"/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</row>
    <row r="1089" spans="1:19" s="2" customFormat="1" x14ac:dyDescent="0.25">
      <c r="A1089" s="3"/>
      <c r="B1089" s="3"/>
      <c r="C1089" s="3"/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</row>
    <row r="1090" spans="1:19" s="2" customFormat="1" x14ac:dyDescent="0.25">
      <c r="A1090" s="3"/>
      <c r="B1090" s="3"/>
      <c r="C1090" s="3"/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</row>
    <row r="1091" spans="1:19" s="2" customFormat="1" x14ac:dyDescent="0.25">
      <c r="A1091" s="3"/>
      <c r="B1091" s="3"/>
      <c r="C1091" s="3"/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</row>
    <row r="1092" spans="1:19" s="2" customFormat="1" x14ac:dyDescent="0.25">
      <c r="A1092" s="3"/>
      <c r="B1092" s="3"/>
      <c r="C1092" s="3"/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</row>
    <row r="1093" spans="1:19" s="2" customFormat="1" x14ac:dyDescent="0.25">
      <c r="A1093" s="3"/>
      <c r="B1093" s="3"/>
      <c r="C1093" s="3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</row>
    <row r="1094" spans="1:19" s="2" customFormat="1" x14ac:dyDescent="0.25">
      <c r="A1094" s="3"/>
      <c r="B1094" s="3"/>
      <c r="C1094" s="3"/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</row>
    <row r="1095" spans="1:19" s="2" customFormat="1" x14ac:dyDescent="0.25">
      <c r="A1095" s="3"/>
      <c r="B1095" s="3"/>
      <c r="C1095" s="3"/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</row>
    <row r="1096" spans="1:19" s="2" customFormat="1" x14ac:dyDescent="0.25">
      <c r="A1096" s="3"/>
      <c r="B1096" s="3"/>
      <c r="C1096" s="3"/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</row>
    <row r="1097" spans="1:19" s="2" customFormat="1" x14ac:dyDescent="0.25">
      <c r="A1097" s="3"/>
      <c r="B1097" s="3"/>
      <c r="C1097" s="3"/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</row>
    <row r="1098" spans="1:19" s="2" customFormat="1" x14ac:dyDescent="0.25">
      <c r="A1098" s="3"/>
      <c r="B1098" s="3"/>
      <c r="C1098" s="3"/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</row>
    <row r="1099" spans="1:19" s="2" customFormat="1" x14ac:dyDescent="0.25">
      <c r="A1099" s="3"/>
      <c r="B1099" s="3"/>
      <c r="C1099" s="3"/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</row>
    <row r="1100" spans="1:19" s="2" customFormat="1" x14ac:dyDescent="0.25">
      <c r="A1100" s="3"/>
      <c r="B1100" s="3"/>
      <c r="C1100" s="3"/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</row>
    <row r="1101" spans="1:19" s="2" customFormat="1" x14ac:dyDescent="0.25">
      <c r="A1101" s="3"/>
      <c r="B1101" s="3"/>
      <c r="C1101" s="3"/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</row>
    <row r="1102" spans="1:19" s="2" customFormat="1" x14ac:dyDescent="0.25">
      <c r="A1102" s="3"/>
      <c r="B1102" s="3"/>
      <c r="C1102" s="3"/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</row>
    <row r="1103" spans="1:19" s="2" customFormat="1" x14ac:dyDescent="0.25">
      <c r="A1103" s="3"/>
      <c r="B1103" s="3"/>
      <c r="C1103" s="3"/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</row>
    <row r="1104" spans="1:19" s="2" customFormat="1" x14ac:dyDescent="0.25">
      <c r="A1104" s="3"/>
      <c r="B1104" s="3"/>
      <c r="C1104" s="3"/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</row>
    <row r="1105" spans="1:19" s="2" customFormat="1" x14ac:dyDescent="0.25">
      <c r="A1105" s="3"/>
      <c r="B1105" s="3"/>
      <c r="C1105" s="3"/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</row>
    <row r="1106" spans="1:19" s="2" customFormat="1" x14ac:dyDescent="0.25">
      <c r="A1106" s="3"/>
      <c r="B1106" s="3"/>
      <c r="C1106" s="3"/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</row>
    <row r="1107" spans="1:19" s="2" customFormat="1" x14ac:dyDescent="0.25">
      <c r="A1107" s="3"/>
      <c r="B1107" s="3"/>
      <c r="C1107" s="3"/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</row>
    <row r="1108" spans="1:19" s="2" customFormat="1" x14ac:dyDescent="0.25">
      <c r="A1108" s="3"/>
      <c r="B1108" s="3"/>
      <c r="C1108" s="3"/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</row>
    <row r="1109" spans="1:19" s="2" customFormat="1" x14ac:dyDescent="0.25">
      <c r="A1109" s="3"/>
      <c r="B1109" s="3"/>
      <c r="C1109" s="3"/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</row>
    <row r="1110" spans="1:19" s="2" customFormat="1" x14ac:dyDescent="0.25">
      <c r="A1110" s="3"/>
      <c r="B1110" s="3"/>
      <c r="C1110" s="3"/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</row>
    <row r="1111" spans="1:19" s="2" customFormat="1" x14ac:dyDescent="0.25">
      <c r="A1111" s="3"/>
      <c r="B1111" s="3"/>
      <c r="C1111" s="3"/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</row>
    <row r="1112" spans="1:19" s="2" customFormat="1" x14ac:dyDescent="0.25">
      <c r="A1112" s="3"/>
      <c r="B1112" s="3"/>
      <c r="C1112" s="3"/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</row>
    <row r="1113" spans="1:19" s="2" customFormat="1" x14ac:dyDescent="0.25">
      <c r="A1113" s="3"/>
      <c r="B1113" s="3"/>
      <c r="C1113" s="3"/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</row>
    <row r="1114" spans="1:19" s="2" customFormat="1" x14ac:dyDescent="0.25">
      <c r="A1114" s="3"/>
      <c r="B1114" s="3"/>
      <c r="C1114" s="3"/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</row>
    <row r="1115" spans="1:19" s="2" customFormat="1" x14ac:dyDescent="0.25">
      <c r="A1115" s="3"/>
      <c r="B1115" s="3"/>
      <c r="C1115" s="3"/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</row>
    <row r="1116" spans="1:19" s="2" customFormat="1" x14ac:dyDescent="0.25">
      <c r="A1116" s="3"/>
      <c r="B1116" s="3"/>
      <c r="C1116" s="3"/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</row>
    <row r="1117" spans="1:19" s="2" customFormat="1" x14ac:dyDescent="0.25">
      <c r="A1117" s="3"/>
      <c r="B1117" s="3"/>
      <c r="C1117" s="3"/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</row>
    <row r="1118" spans="1:19" s="2" customFormat="1" x14ac:dyDescent="0.25">
      <c r="A1118" s="3"/>
      <c r="B1118" s="3"/>
      <c r="C1118" s="3"/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</row>
    <row r="1119" spans="1:19" s="2" customFormat="1" x14ac:dyDescent="0.25">
      <c r="A1119" s="3"/>
      <c r="B1119" s="3"/>
      <c r="C1119" s="3"/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</row>
    <row r="1120" spans="1:19" s="2" customFormat="1" x14ac:dyDescent="0.25">
      <c r="A1120" s="3"/>
      <c r="B1120" s="3"/>
      <c r="C1120" s="3"/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</row>
    <row r="1121" spans="1:19" s="2" customFormat="1" x14ac:dyDescent="0.25">
      <c r="A1121" s="3"/>
      <c r="B1121" s="3"/>
      <c r="C1121" s="3"/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</row>
    <row r="1122" spans="1:19" s="2" customFormat="1" x14ac:dyDescent="0.25">
      <c r="A1122" s="3"/>
      <c r="B1122" s="3"/>
      <c r="C1122" s="3"/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</row>
    <row r="1123" spans="1:19" s="2" customFormat="1" x14ac:dyDescent="0.25">
      <c r="A1123" s="3"/>
      <c r="B1123" s="3"/>
      <c r="C1123" s="3"/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</row>
    <row r="1124" spans="1:19" s="2" customFormat="1" x14ac:dyDescent="0.25">
      <c r="A1124" s="3"/>
      <c r="B1124" s="3"/>
      <c r="C1124" s="3"/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</row>
    <row r="1125" spans="1:19" s="2" customFormat="1" x14ac:dyDescent="0.25">
      <c r="A1125" s="3"/>
      <c r="B1125" s="3"/>
      <c r="C1125" s="3"/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</row>
    <row r="1126" spans="1:19" s="2" customFormat="1" x14ac:dyDescent="0.25">
      <c r="A1126" s="3"/>
      <c r="B1126" s="3"/>
      <c r="C1126" s="3"/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</row>
    <row r="1127" spans="1:19" s="2" customFormat="1" x14ac:dyDescent="0.25">
      <c r="A1127" s="3"/>
      <c r="B1127" s="3"/>
      <c r="C1127" s="3"/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</row>
    <row r="1128" spans="1:19" s="2" customFormat="1" x14ac:dyDescent="0.25">
      <c r="A1128" s="3"/>
      <c r="B1128" s="3"/>
      <c r="C1128" s="3"/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</row>
    <row r="1129" spans="1:19" s="2" customFormat="1" x14ac:dyDescent="0.25">
      <c r="A1129" s="3"/>
      <c r="B1129" s="3"/>
      <c r="C1129" s="3"/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</row>
    <row r="1130" spans="1:19" s="2" customFormat="1" x14ac:dyDescent="0.25">
      <c r="A1130" s="3"/>
      <c r="B1130" s="3"/>
      <c r="C1130" s="3"/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</row>
    <row r="1131" spans="1:19" s="2" customFormat="1" x14ac:dyDescent="0.25">
      <c r="A1131" s="3"/>
      <c r="B1131" s="3"/>
      <c r="C1131" s="3"/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</row>
    <row r="1132" spans="1:19" s="2" customFormat="1" x14ac:dyDescent="0.25">
      <c r="A1132" s="3"/>
      <c r="B1132" s="3"/>
      <c r="C1132" s="3"/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</row>
    <row r="1133" spans="1:19" s="2" customFormat="1" x14ac:dyDescent="0.25">
      <c r="A1133" s="3"/>
      <c r="B1133" s="3"/>
      <c r="C1133" s="3"/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</row>
    <row r="1134" spans="1:19" s="2" customFormat="1" x14ac:dyDescent="0.25">
      <c r="A1134" s="3"/>
      <c r="B1134" s="3"/>
      <c r="C1134" s="3"/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</row>
    <row r="1135" spans="1:19" s="2" customFormat="1" x14ac:dyDescent="0.25">
      <c r="A1135" s="3"/>
      <c r="B1135" s="3"/>
      <c r="C1135" s="3"/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</row>
    <row r="1136" spans="1:19" s="2" customFormat="1" x14ac:dyDescent="0.25">
      <c r="A1136" s="3"/>
      <c r="B1136" s="3"/>
      <c r="C1136" s="3"/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</row>
    <row r="1137" spans="1:19" s="2" customFormat="1" x14ac:dyDescent="0.25">
      <c r="A1137" s="3"/>
      <c r="B1137" s="3"/>
      <c r="C1137" s="3"/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</row>
    <row r="1138" spans="1:19" s="2" customFormat="1" x14ac:dyDescent="0.25">
      <c r="A1138" s="3"/>
      <c r="B1138" s="3"/>
      <c r="C1138" s="3"/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</row>
    <row r="1139" spans="1:19" s="2" customFormat="1" x14ac:dyDescent="0.25">
      <c r="A1139" s="3"/>
      <c r="B1139" s="3"/>
      <c r="C1139" s="3"/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</row>
    <row r="1140" spans="1:19" s="2" customFormat="1" x14ac:dyDescent="0.25">
      <c r="A1140" s="3"/>
      <c r="B1140" s="3"/>
      <c r="C1140" s="3"/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</row>
    <row r="1141" spans="1:19" s="2" customFormat="1" x14ac:dyDescent="0.25">
      <c r="A1141" s="3"/>
      <c r="B1141" s="3"/>
      <c r="C1141" s="3"/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</row>
    <row r="1142" spans="1:19" s="2" customFormat="1" x14ac:dyDescent="0.25">
      <c r="A1142" s="3"/>
      <c r="B1142" s="3"/>
      <c r="C1142" s="3"/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</row>
    <row r="1143" spans="1:19" x14ac:dyDescent="0.25">
      <c r="C1143" s="11"/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  <c r="P1143" s="12"/>
      <c r="Q1143" s="12"/>
      <c r="R1143" s="12"/>
      <c r="S1143" s="12"/>
    </row>
    <row r="1144" spans="1:19" x14ac:dyDescent="0.25">
      <c r="C1144" s="11"/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  <c r="P1144" s="12"/>
      <c r="Q1144" s="12"/>
      <c r="R1144" s="12"/>
      <c r="S1144" s="12"/>
    </row>
    <row r="1145" spans="1:19" x14ac:dyDescent="0.25">
      <c r="C1145" s="11"/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</row>
    <row r="1146" spans="1:19" x14ac:dyDescent="0.25">
      <c r="C1146" s="11"/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  <c r="P1146" s="12"/>
      <c r="Q1146" s="12"/>
      <c r="R1146" s="12"/>
      <c r="S1146" s="12"/>
    </row>
    <row r="1147" spans="1:19" x14ac:dyDescent="0.25">
      <c r="A1147" s="33"/>
      <c r="B1147" s="33"/>
      <c r="C1147" s="11"/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  <c r="P1147" s="12"/>
      <c r="Q1147" s="12"/>
      <c r="R1147" s="12"/>
      <c r="S1147" s="12"/>
    </row>
    <row r="1148" spans="1:19" x14ac:dyDescent="0.25">
      <c r="A1148" s="33"/>
      <c r="B1148" s="33"/>
      <c r="C1148" s="11"/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</row>
    <row r="1149" spans="1:19" x14ac:dyDescent="0.25">
      <c r="A1149" s="33"/>
      <c r="B1149" s="33"/>
      <c r="C1149" s="11"/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  <c r="P1149" s="12"/>
      <c r="Q1149" s="12"/>
      <c r="R1149" s="12"/>
      <c r="S1149" s="12"/>
    </row>
    <row r="1150" spans="1:19" x14ac:dyDescent="0.25">
      <c r="A1150" s="33"/>
      <c r="B1150" s="33"/>
      <c r="C1150" s="11"/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  <c r="P1150" s="12"/>
      <c r="Q1150" s="12"/>
      <c r="R1150" s="12"/>
      <c r="S1150" s="12"/>
    </row>
    <row r="1151" spans="1:19" x14ac:dyDescent="0.25">
      <c r="A1151" s="33"/>
      <c r="B1151" s="33"/>
      <c r="C1151" s="11"/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</row>
    <row r="1152" spans="1:19" x14ac:dyDescent="0.25">
      <c r="A1152" s="33"/>
      <c r="B1152" s="33"/>
      <c r="C1152" s="11"/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</row>
    <row r="1153" spans="1:19" x14ac:dyDescent="0.25">
      <c r="A1153" s="33"/>
      <c r="B1153" s="33"/>
      <c r="C1153" s="11"/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</row>
    <row r="1154" spans="1:19" x14ac:dyDescent="0.25">
      <c r="A1154" s="33"/>
      <c r="B1154" s="33"/>
      <c r="C1154" s="11"/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</row>
    <row r="1155" spans="1:19" x14ac:dyDescent="0.25">
      <c r="A1155" s="33"/>
      <c r="B1155" s="33"/>
      <c r="C1155" s="11"/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</row>
    <row r="1156" spans="1:19" x14ac:dyDescent="0.25">
      <c r="A1156" s="33"/>
      <c r="B1156" s="33"/>
      <c r="C1156" s="11"/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</row>
    <row r="1157" spans="1:19" x14ac:dyDescent="0.25">
      <c r="A1157" s="33"/>
      <c r="B1157" s="33"/>
      <c r="C1157" s="11"/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</row>
    <row r="1158" spans="1:19" x14ac:dyDescent="0.25">
      <c r="A1158" s="33"/>
      <c r="B1158" s="33"/>
      <c r="C1158" s="11"/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</row>
    <row r="1159" spans="1:19" x14ac:dyDescent="0.25">
      <c r="A1159" s="33"/>
      <c r="B1159" s="33"/>
      <c r="C1159" s="11"/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</row>
    <row r="1160" spans="1:19" x14ac:dyDescent="0.25">
      <c r="A1160" s="33"/>
      <c r="B1160" s="33"/>
      <c r="C1160" s="11"/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</row>
    <row r="1161" spans="1:19" x14ac:dyDescent="0.25">
      <c r="A1161" s="33"/>
      <c r="B1161" s="33"/>
      <c r="C1161" s="11"/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</row>
    <row r="1162" spans="1:19" x14ac:dyDescent="0.25">
      <c r="A1162" s="33"/>
      <c r="B1162" s="33"/>
      <c r="C1162" s="11"/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</row>
    <row r="1163" spans="1:19" x14ac:dyDescent="0.25">
      <c r="A1163" s="33"/>
      <c r="B1163" s="33"/>
      <c r="C1163" s="11"/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</row>
    <row r="1164" spans="1:19" x14ac:dyDescent="0.25">
      <c r="A1164" s="33"/>
      <c r="B1164" s="33"/>
      <c r="C1164" s="11"/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  <c r="P1164" s="12"/>
      <c r="Q1164" s="12"/>
      <c r="R1164" s="12"/>
      <c r="S1164" s="12"/>
    </row>
    <row r="1165" spans="1:19" x14ac:dyDescent="0.25">
      <c r="A1165" s="33"/>
      <c r="B1165" s="33"/>
      <c r="C1165" s="11"/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  <c r="P1165" s="12"/>
      <c r="Q1165" s="12"/>
      <c r="R1165" s="12"/>
      <c r="S1165" s="12"/>
    </row>
    <row r="1166" spans="1:19" x14ac:dyDescent="0.25">
      <c r="A1166" s="33"/>
      <c r="B1166" s="33"/>
      <c r="C1166" s="11"/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</row>
    <row r="1167" spans="1:19" x14ac:dyDescent="0.25">
      <c r="A1167" s="33"/>
      <c r="B1167" s="33"/>
      <c r="C1167" s="11"/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  <c r="P1167" s="12"/>
      <c r="Q1167" s="12"/>
      <c r="R1167" s="12"/>
      <c r="S1167" s="12"/>
    </row>
    <row r="1168" spans="1:19" x14ac:dyDescent="0.25">
      <c r="A1168" s="33"/>
      <c r="B1168" s="33"/>
      <c r="C1168" s="11"/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  <c r="P1168" s="12"/>
      <c r="Q1168" s="12"/>
      <c r="R1168" s="12"/>
      <c r="S1168" s="12"/>
    </row>
    <row r="1169" spans="1:19" x14ac:dyDescent="0.25">
      <c r="A1169" s="33"/>
      <c r="B1169" s="33"/>
      <c r="C1169" s="11"/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</row>
    <row r="1170" spans="1:19" x14ac:dyDescent="0.25">
      <c r="A1170" s="33"/>
      <c r="B1170" s="33"/>
      <c r="C1170" s="11"/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  <c r="P1170" s="12"/>
      <c r="Q1170" s="12"/>
      <c r="R1170" s="12"/>
      <c r="S1170" s="12"/>
    </row>
    <row r="1171" spans="1:19" x14ac:dyDescent="0.25">
      <c r="A1171" s="33"/>
      <c r="B1171" s="33"/>
      <c r="C1171" s="11"/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</row>
    <row r="1172" spans="1:19" x14ac:dyDescent="0.25">
      <c r="A1172" s="33"/>
      <c r="B1172" s="33"/>
      <c r="C1172" s="11"/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</row>
    <row r="1173" spans="1:19" x14ac:dyDescent="0.25">
      <c r="A1173" s="33"/>
      <c r="B1173" s="33"/>
      <c r="C1173" s="11"/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</row>
    <row r="1174" spans="1:19" x14ac:dyDescent="0.25">
      <c r="A1174" s="33"/>
      <c r="B1174" s="33"/>
      <c r="C1174" s="11"/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</row>
    <row r="1175" spans="1:19" x14ac:dyDescent="0.25">
      <c r="A1175" s="33"/>
      <c r="B1175" s="33"/>
      <c r="C1175" s="11"/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</row>
    <row r="1176" spans="1:19" x14ac:dyDescent="0.25">
      <c r="A1176" s="33"/>
      <c r="B1176" s="33"/>
      <c r="C1176" s="11"/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  <c r="P1176" s="12"/>
      <c r="Q1176" s="12"/>
      <c r="R1176" s="12"/>
      <c r="S1176" s="12"/>
    </row>
    <row r="1177" spans="1:19" x14ac:dyDescent="0.25">
      <c r="A1177" s="33"/>
      <c r="B1177" s="33"/>
      <c r="C1177" s="11"/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  <c r="P1177" s="12"/>
      <c r="Q1177" s="12"/>
      <c r="R1177" s="12"/>
      <c r="S1177" s="12"/>
    </row>
    <row r="1178" spans="1:19" x14ac:dyDescent="0.25">
      <c r="A1178" s="33"/>
      <c r="B1178" s="33"/>
      <c r="C1178" s="11"/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</row>
    <row r="1179" spans="1:19" x14ac:dyDescent="0.25">
      <c r="A1179" s="33"/>
      <c r="B1179" s="33"/>
      <c r="C1179" s="11"/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  <c r="P1179" s="12"/>
      <c r="Q1179" s="12"/>
      <c r="R1179" s="12"/>
      <c r="S1179" s="12"/>
    </row>
    <row r="1180" spans="1:19" x14ac:dyDescent="0.25">
      <c r="A1180" s="33"/>
      <c r="B1180" s="33"/>
      <c r="C1180" s="11"/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  <c r="P1180" s="12"/>
      <c r="Q1180" s="12"/>
      <c r="R1180" s="12"/>
      <c r="S1180" s="12"/>
    </row>
    <row r="1181" spans="1:19" x14ac:dyDescent="0.25">
      <c r="A1181" s="33"/>
      <c r="B1181" s="33"/>
      <c r="C1181" s="11"/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</row>
    <row r="1182" spans="1:19" x14ac:dyDescent="0.25">
      <c r="A1182" s="33"/>
      <c r="B1182" s="33"/>
      <c r="C1182" s="11"/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  <c r="P1182" s="12"/>
      <c r="Q1182" s="12"/>
      <c r="R1182" s="12"/>
      <c r="S1182" s="12"/>
    </row>
    <row r="1183" spans="1:19" x14ac:dyDescent="0.25">
      <c r="A1183" s="33"/>
      <c r="B1183" s="33"/>
      <c r="C1183" s="11"/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</row>
    <row r="1184" spans="1:19" x14ac:dyDescent="0.25">
      <c r="A1184" s="33"/>
      <c r="B1184" s="33"/>
      <c r="C1184" s="11"/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</row>
    <row r="1185" spans="1:19" x14ac:dyDescent="0.25">
      <c r="A1185" s="33"/>
      <c r="B1185" s="33"/>
      <c r="C1185" s="11"/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</row>
    <row r="1186" spans="1:19" x14ac:dyDescent="0.25">
      <c r="A1186" s="33"/>
      <c r="B1186" s="33"/>
      <c r="C1186" s="11"/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</row>
    <row r="1187" spans="1:19" x14ac:dyDescent="0.25">
      <c r="A1187" s="33"/>
      <c r="B1187" s="33"/>
      <c r="C1187" s="11"/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</row>
    <row r="1188" spans="1:19" x14ac:dyDescent="0.25">
      <c r="A1188" s="33"/>
      <c r="B1188" s="33"/>
      <c r="C1188" s="11"/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</row>
    <row r="1189" spans="1:19" x14ac:dyDescent="0.25">
      <c r="A1189" s="33"/>
      <c r="B1189" s="33"/>
      <c r="C1189" s="11"/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</row>
    <row r="1190" spans="1:19" x14ac:dyDescent="0.25">
      <c r="A1190" s="33"/>
      <c r="B1190" s="33"/>
      <c r="C1190" s="11"/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</row>
    <row r="1191" spans="1:19" x14ac:dyDescent="0.25">
      <c r="A1191" s="33"/>
      <c r="B1191" s="33"/>
      <c r="C1191" s="11"/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  <c r="P1191" s="12"/>
      <c r="Q1191" s="12"/>
      <c r="R1191" s="12"/>
      <c r="S1191" s="12"/>
    </row>
    <row r="1192" spans="1:19" x14ac:dyDescent="0.25">
      <c r="A1192" s="33"/>
      <c r="B1192" s="33"/>
      <c r="C1192" s="11"/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</row>
    <row r="1193" spans="1:19" x14ac:dyDescent="0.25">
      <c r="A1193" s="33"/>
      <c r="B1193" s="33"/>
      <c r="C1193" s="11"/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</row>
    <row r="1194" spans="1:19" x14ac:dyDescent="0.25">
      <c r="A1194" s="33"/>
      <c r="B1194" s="33"/>
      <c r="C1194" s="11"/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  <c r="P1194" s="12"/>
      <c r="Q1194" s="12"/>
      <c r="R1194" s="12"/>
      <c r="S1194" s="12"/>
    </row>
    <row r="1195" spans="1:19" x14ac:dyDescent="0.25">
      <c r="A1195" s="33"/>
      <c r="B1195" s="33"/>
      <c r="C1195" s="11"/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  <c r="P1195" s="12"/>
      <c r="Q1195" s="12"/>
      <c r="R1195" s="12"/>
      <c r="S1195" s="12"/>
    </row>
    <row r="1196" spans="1:19" x14ac:dyDescent="0.25">
      <c r="A1196" s="33"/>
      <c r="B1196" s="33"/>
      <c r="C1196" s="11"/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</row>
    <row r="1197" spans="1:19" x14ac:dyDescent="0.25">
      <c r="A1197" s="33"/>
      <c r="B1197" s="33"/>
      <c r="C1197" s="11"/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  <c r="P1197" s="12"/>
      <c r="Q1197" s="12"/>
      <c r="R1197" s="12"/>
      <c r="S1197" s="12"/>
    </row>
    <row r="1198" spans="1:19" x14ac:dyDescent="0.25">
      <c r="A1198" s="33"/>
      <c r="B1198" s="33"/>
      <c r="C1198" s="11"/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  <c r="P1198" s="12"/>
      <c r="Q1198" s="12"/>
      <c r="R1198" s="12"/>
      <c r="S1198" s="12"/>
    </row>
    <row r="1199" spans="1:19" x14ac:dyDescent="0.25">
      <c r="A1199" s="33"/>
      <c r="B1199" s="33"/>
      <c r="C1199" s="11"/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</row>
    <row r="1200" spans="1:19" x14ac:dyDescent="0.25">
      <c r="A1200" s="33"/>
      <c r="B1200" s="33"/>
      <c r="C1200" s="11"/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</row>
    <row r="1201" spans="1:19" x14ac:dyDescent="0.25">
      <c r="A1201" s="33"/>
      <c r="B1201" s="33"/>
      <c r="C1201" s="11"/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</row>
    <row r="1202" spans="1:19" x14ac:dyDescent="0.25">
      <c r="A1202" s="33"/>
      <c r="B1202" s="33"/>
      <c r="C1202" s="11"/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</row>
    <row r="1203" spans="1:19" x14ac:dyDescent="0.25">
      <c r="A1203" s="33"/>
      <c r="B1203" s="33"/>
      <c r="C1203" s="11"/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  <c r="P1203" s="12"/>
      <c r="Q1203" s="12"/>
      <c r="R1203" s="12"/>
      <c r="S1203" s="12"/>
    </row>
    <row r="1204" spans="1:19" x14ac:dyDescent="0.25">
      <c r="A1204" s="33"/>
      <c r="B1204" s="33"/>
      <c r="C1204" s="11"/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  <c r="P1204" s="12"/>
      <c r="Q1204" s="12"/>
      <c r="R1204" s="12"/>
      <c r="S1204" s="12"/>
    </row>
    <row r="1205" spans="1:19" x14ac:dyDescent="0.25">
      <c r="A1205" s="33"/>
      <c r="B1205" s="33"/>
      <c r="C1205" s="11"/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</row>
    <row r="1206" spans="1:19" x14ac:dyDescent="0.25">
      <c r="A1206" s="33"/>
      <c r="B1206" s="33"/>
      <c r="C1206" s="11"/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</row>
    <row r="1207" spans="1:19" x14ac:dyDescent="0.25">
      <c r="A1207" s="33"/>
      <c r="B1207" s="33"/>
      <c r="C1207" s="11"/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</row>
    <row r="1208" spans="1:19" x14ac:dyDescent="0.25">
      <c r="A1208" s="33"/>
      <c r="B1208" s="33"/>
      <c r="C1208" s="11"/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</row>
    <row r="1209" spans="1:19" x14ac:dyDescent="0.25">
      <c r="A1209" s="33"/>
      <c r="B1209" s="33"/>
      <c r="C1209" s="11"/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</row>
    <row r="1210" spans="1:19" x14ac:dyDescent="0.25">
      <c r="A1210" s="33"/>
      <c r="B1210" s="33"/>
      <c r="C1210" s="11"/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</row>
    <row r="1211" spans="1:19" x14ac:dyDescent="0.25">
      <c r="A1211" s="33"/>
      <c r="B1211" s="33"/>
      <c r="C1211" s="11"/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</row>
    <row r="1212" spans="1:19" x14ac:dyDescent="0.25">
      <c r="A1212" s="33"/>
      <c r="B1212" s="33"/>
      <c r="C1212" s="11"/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  <c r="P1212" s="12"/>
      <c r="Q1212" s="12"/>
      <c r="R1212" s="12"/>
      <c r="S1212" s="12"/>
    </row>
    <row r="1213" spans="1:19" x14ac:dyDescent="0.25">
      <c r="A1213" s="33"/>
      <c r="B1213" s="33"/>
      <c r="C1213" s="11"/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</row>
    <row r="1214" spans="1:19" x14ac:dyDescent="0.25">
      <c r="A1214" s="33"/>
      <c r="B1214" s="33"/>
      <c r="C1214" s="11"/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</row>
    <row r="1215" spans="1:19" x14ac:dyDescent="0.25">
      <c r="A1215" s="33"/>
      <c r="B1215" s="33"/>
      <c r="C1215" s="11"/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  <c r="P1215" s="12"/>
      <c r="Q1215" s="12"/>
      <c r="R1215" s="12"/>
      <c r="S1215" s="12"/>
    </row>
    <row r="1216" spans="1:19" x14ac:dyDescent="0.25">
      <c r="A1216" s="33"/>
      <c r="B1216" s="33"/>
      <c r="C1216" s="11"/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  <c r="P1216" s="12"/>
      <c r="Q1216" s="12"/>
      <c r="R1216" s="12"/>
      <c r="S1216" s="12"/>
    </row>
    <row r="1217" spans="1:19" x14ac:dyDescent="0.25">
      <c r="A1217" s="33"/>
      <c r="B1217" s="33"/>
      <c r="C1217" s="11"/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</row>
    <row r="1218" spans="1:19" x14ac:dyDescent="0.25">
      <c r="A1218" s="33"/>
      <c r="B1218" s="33"/>
      <c r="C1218" s="11"/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</row>
    <row r="1219" spans="1:19" x14ac:dyDescent="0.25">
      <c r="A1219" s="33"/>
      <c r="B1219" s="33"/>
      <c r="C1219" s="11"/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</row>
    <row r="1220" spans="1:19" x14ac:dyDescent="0.25">
      <c r="A1220" s="33"/>
      <c r="B1220" s="33"/>
      <c r="C1220" s="11"/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</row>
    <row r="1221" spans="1:19" x14ac:dyDescent="0.25">
      <c r="A1221" s="33"/>
      <c r="B1221" s="33"/>
      <c r="C1221" s="11"/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</row>
    <row r="1222" spans="1:19" x14ac:dyDescent="0.25">
      <c r="A1222" s="33"/>
      <c r="B1222" s="33"/>
      <c r="C1222" s="11"/>
      <c r="D1222" s="12"/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  <c r="P1222" s="12"/>
      <c r="Q1222" s="12"/>
      <c r="R1222" s="12"/>
      <c r="S1222" s="12"/>
    </row>
    <row r="1223" spans="1:19" x14ac:dyDescent="0.25">
      <c r="A1223" s="33"/>
      <c r="B1223" s="33"/>
      <c r="C1223" s="11"/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</row>
    <row r="1224" spans="1:19" x14ac:dyDescent="0.25">
      <c r="A1224" s="33"/>
      <c r="B1224" s="33"/>
      <c r="C1224" s="11"/>
      <c r="D1224" s="12"/>
      <c r="E1224" s="12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  <c r="P1224" s="12"/>
      <c r="Q1224" s="12"/>
      <c r="R1224" s="12"/>
      <c r="S1224" s="12"/>
    </row>
    <row r="1225" spans="1:19" x14ac:dyDescent="0.25">
      <c r="A1225" s="33"/>
      <c r="B1225" s="33"/>
      <c r="C1225" s="11"/>
      <c r="D1225" s="12"/>
      <c r="E1225" s="12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</row>
    <row r="1226" spans="1:19" x14ac:dyDescent="0.25">
      <c r="A1226" s="33"/>
      <c r="B1226" s="33"/>
      <c r="C1226" s="11"/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</row>
    <row r="1227" spans="1:19" x14ac:dyDescent="0.25">
      <c r="A1227" s="33"/>
      <c r="B1227" s="33"/>
      <c r="C1227" s="11"/>
      <c r="D1227" s="12"/>
      <c r="E1227" s="12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  <c r="P1227" s="12"/>
      <c r="Q1227" s="12"/>
      <c r="R1227" s="12"/>
      <c r="S1227" s="12"/>
    </row>
    <row r="1228" spans="1:19" x14ac:dyDescent="0.25">
      <c r="A1228" s="33"/>
      <c r="B1228" s="33"/>
      <c r="C1228" s="11"/>
      <c r="D1228" s="12"/>
      <c r="E1228" s="12"/>
      <c r="F1228" s="12"/>
      <c r="G1228" s="12"/>
      <c r="H1228" s="12"/>
      <c r="I1228" s="12"/>
      <c r="J1228" s="12"/>
      <c r="K1228" s="12"/>
      <c r="L1228" s="12"/>
      <c r="M1228" s="12"/>
      <c r="N1228" s="12"/>
      <c r="O1228" s="12"/>
      <c r="P1228" s="12"/>
      <c r="Q1228" s="12"/>
      <c r="R1228" s="12"/>
      <c r="S1228" s="12"/>
    </row>
    <row r="1229" spans="1:19" x14ac:dyDescent="0.25">
      <c r="A1229" s="33"/>
      <c r="B1229" s="33"/>
      <c r="C1229" s="11"/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</row>
    <row r="1230" spans="1:19" x14ac:dyDescent="0.25">
      <c r="A1230" s="33"/>
      <c r="B1230" s="33"/>
      <c r="C1230" s="11"/>
      <c r="D1230" s="12"/>
      <c r="E1230" s="12"/>
      <c r="F1230" s="12"/>
      <c r="G1230" s="12"/>
      <c r="H1230" s="12"/>
      <c r="I1230" s="12"/>
      <c r="J1230" s="12"/>
      <c r="K1230" s="12"/>
      <c r="L1230" s="12"/>
      <c r="M1230" s="12"/>
      <c r="N1230" s="12"/>
      <c r="O1230" s="12"/>
      <c r="P1230" s="12"/>
      <c r="Q1230" s="12"/>
      <c r="R1230" s="12"/>
      <c r="S1230" s="12"/>
    </row>
    <row r="1231" spans="1:19" x14ac:dyDescent="0.25">
      <c r="A1231" s="33"/>
      <c r="B1231" s="33"/>
      <c r="C1231" s="11"/>
      <c r="D1231" s="12"/>
      <c r="E1231" s="12"/>
      <c r="F1231" s="12"/>
      <c r="G1231" s="12"/>
      <c r="H1231" s="12"/>
      <c r="I1231" s="12"/>
      <c r="J1231" s="12"/>
      <c r="K1231" s="12"/>
      <c r="L1231" s="12"/>
      <c r="M1231" s="12"/>
      <c r="N1231" s="12"/>
      <c r="O1231" s="12"/>
      <c r="P1231" s="12"/>
      <c r="Q1231" s="12"/>
      <c r="R1231" s="12"/>
      <c r="S1231" s="12"/>
    </row>
    <row r="1232" spans="1:19" x14ac:dyDescent="0.25">
      <c r="A1232" s="33"/>
      <c r="B1232" s="33"/>
      <c r="C1232" s="11"/>
      <c r="D1232" s="12"/>
      <c r="E1232" s="12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</row>
    <row r="1233" spans="1:19" x14ac:dyDescent="0.25">
      <c r="A1233" s="33"/>
      <c r="B1233" s="33"/>
      <c r="C1233" s="11"/>
      <c r="D1233" s="12"/>
      <c r="E1233" s="12"/>
      <c r="F1233" s="12"/>
      <c r="G1233" s="12"/>
      <c r="H1233" s="12"/>
      <c r="I1233" s="12"/>
      <c r="J1233" s="12"/>
      <c r="K1233" s="12"/>
      <c r="L1233" s="12"/>
      <c r="M1233" s="12"/>
      <c r="N1233" s="12"/>
      <c r="O1233" s="12"/>
      <c r="P1233" s="12"/>
      <c r="Q1233" s="12"/>
      <c r="R1233" s="12"/>
      <c r="S1233" s="12"/>
    </row>
    <row r="1234" spans="1:19" x14ac:dyDescent="0.25">
      <c r="A1234" s="33"/>
      <c r="B1234" s="33"/>
      <c r="C1234" s="11"/>
      <c r="D1234" s="12"/>
      <c r="E1234" s="12"/>
      <c r="F1234" s="12"/>
      <c r="G1234" s="12"/>
      <c r="H1234" s="12"/>
      <c r="I1234" s="12"/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</row>
    <row r="1235" spans="1:19" x14ac:dyDescent="0.25">
      <c r="A1235" s="33"/>
      <c r="B1235" s="33"/>
      <c r="C1235" s="11"/>
      <c r="D1235" s="12"/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</row>
    <row r="1236" spans="1:19" x14ac:dyDescent="0.25">
      <c r="A1236" s="33"/>
      <c r="B1236" s="33"/>
      <c r="C1236" s="11"/>
      <c r="D1236" s="12"/>
      <c r="E1236" s="12"/>
      <c r="F1236" s="12"/>
      <c r="G1236" s="12"/>
      <c r="H1236" s="12"/>
      <c r="I1236" s="12"/>
      <c r="J1236" s="12"/>
      <c r="K1236" s="12"/>
      <c r="L1236" s="12"/>
      <c r="M1236" s="12"/>
      <c r="N1236" s="12"/>
      <c r="O1236" s="12"/>
      <c r="P1236" s="12"/>
      <c r="Q1236" s="12"/>
      <c r="R1236" s="12"/>
      <c r="S1236" s="12"/>
    </row>
    <row r="1237" spans="1:19" x14ac:dyDescent="0.25">
      <c r="A1237" s="33"/>
      <c r="B1237" s="33"/>
      <c r="C1237" s="11"/>
      <c r="D1237" s="12"/>
      <c r="E1237" s="12"/>
      <c r="F1237" s="12"/>
      <c r="G1237" s="12"/>
      <c r="H1237" s="12"/>
      <c r="I1237" s="12"/>
      <c r="J1237" s="12"/>
      <c r="K1237" s="12"/>
      <c r="L1237" s="12"/>
      <c r="M1237" s="12"/>
      <c r="N1237" s="12"/>
      <c r="O1237" s="12"/>
      <c r="P1237" s="12"/>
      <c r="Q1237" s="12"/>
      <c r="R1237" s="12"/>
      <c r="S1237" s="12"/>
    </row>
    <row r="1238" spans="1:19" x14ac:dyDescent="0.25">
      <c r="A1238" s="33"/>
      <c r="B1238" s="33"/>
      <c r="C1238" s="11"/>
      <c r="D1238" s="12"/>
      <c r="E1238" s="12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</row>
    <row r="1239" spans="1:19" x14ac:dyDescent="0.25">
      <c r="A1239" s="33"/>
      <c r="B1239" s="33"/>
      <c r="C1239" s="11"/>
      <c r="D1239" s="12"/>
      <c r="E1239" s="12"/>
      <c r="F1239" s="12"/>
      <c r="G1239" s="12"/>
      <c r="H1239" s="12"/>
      <c r="I1239" s="12"/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</row>
    <row r="1240" spans="1:19" x14ac:dyDescent="0.25">
      <c r="A1240" s="33"/>
      <c r="B1240" s="33"/>
      <c r="C1240" s="11"/>
      <c r="D1240" s="12"/>
      <c r="E1240" s="12"/>
      <c r="F1240" s="12"/>
      <c r="G1240" s="12"/>
      <c r="H1240" s="12"/>
      <c r="I1240" s="12"/>
      <c r="J1240" s="12"/>
      <c r="K1240" s="12"/>
      <c r="L1240" s="12"/>
      <c r="M1240" s="12"/>
      <c r="N1240" s="12"/>
      <c r="O1240" s="12"/>
      <c r="P1240" s="12"/>
      <c r="Q1240" s="12"/>
      <c r="R1240" s="12"/>
      <c r="S1240" s="12"/>
    </row>
    <row r="1241" spans="1:19" x14ac:dyDescent="0.25">
      <c r="A1241" s="33"/>
      <c r="B1241" s="33"/>
      <c r="C1241" s="11"/>
      <c r="D1241" s="12"/>
      <c r="E1241" s="12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</row>
    <row r="1242" spans="1:19" x14ac:dyDescent="0.25">
      <c r="A1242" s="33"/>
      <c r="B1242" s="33"/>
      <c r="C1242" s="11"/>
      <c r="D1242" s="12"/>
      <c r="E1242" s="12"/>
      <c r="F1242" s="12"/>
      <c r="G1242" s="12"/>
      <c r="H1242" s="12"/>
      <c r="I1242" s="12"/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</row>
    <row r="1243" spans="1:19" x14ac:dyDescent="0.25">
      <c r="A1243" s="33"/>
      <c r="B1243" s="33"/>
      <c r="C1243" s="11"/>
      <c r="D1243" s="12"/>
      <c r="E1243" s="12"/>
      <c r="F1243" s="12"/>
      <c r="G1243" s="12"/>
      <c r="H1243" s="12"/>
      <c r="I1243" s="12"/>
      <c r="J1243" s="12"/>
      <c r="K1243" s="12"/>
      <c r="L1243" s="12"/>
      <c r="M1243" s="12"/>
      <c r="N1243" s="12"/>
      <c r="O1243" s="12"/>
      <c r="P1243" s="12"/>
      <c r="Q1243" s="12"/>
      <c r="R1243" s="12"/>
      <c r="S1243" s="12"/>
    </row>
    <row r="1244" spans="1:19" x14ac:dyDescent="0.25">
      <c r="A1244" s="33"/>
      <c r="B1244" s="33"/>
      <c r="C1244" s="11"/>
      <c r="D1244" s="12"/>
      <c r="E1244" s="12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</row>
    <row r="1245" spans="1:19" x14ac:dyDescent="0.25">
      <c r="A1245" s="33"/>
      <c r="B1245" s="33"/>
      <c r="C1245" s="11"/>
      <c r="D1245" s="12"/>
      <c r="E1245" s="12"/>
      <c r="F1245" s="12"/>
      <c r="G1245" s="12"/>
      <c r="H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</row>
    <row r="1246" spans="1:19" x14ac:dyDescent="0.25">
      <c r="A1246" s="33"/>
      <c r="B1246" s="33"/>
      <c r="C1246" s="11"/>
      <c r="D1246" s="12"/>
      <c r="E1246" s="12"/>
      <c r="F1246" s="12"/>
      <c r="G1246" s="12"/>
      <c r="H1246" s="12"/>
      <c r="I1246" s="12"/>
      <c r="J1246" s="12"/>
      <c r="K1246" s="12"/>
      <c r="L1246" s="12"/>
      <c r="M1246" s="12"/>
      <c r="N1246" s="12"/>
      <c r="O1246" s="12"/>
      <c r="P1246" s="12"/>
      <c r="Q1246" s="12"/>
      <c r="R1246" s="12"/>
      <c r="S1246" s="12"/>
    </row>
    <row r="1247" spans="1:19" x14ac:dyDescent="0.25">
      <c r="A1247" s="33"/>
      <c r="B1247" s="33"/>
      <c r="C1247" s="11"/>
      <c r="D1247" s="12"/>
      <c r="E1247" s="12"/>
      <c r="F1247" s="12"/>
      <c r="G1247" s="12"/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</row>
    <row r="1248" spans="1:19" x14ac:dyDescent="0.25">
      <c r="A1248" s="33"/>
      <c r="B1248" s="33"/>
      <c r="C1248" s="11"/>
      <c r="D1248" s="12"/>
      <c r="E1248" s="12"/>
      <c r="F1248" s="12"/>
      <c r="G1248" s="12"/>
      <c r="H1248" s="12"/>
      <c r="I1248" s="12"/>
      <c r="J1248" s="12"/>
      <c r="K1248" s="12"/>
      <c r="L1248" s="12"/>
      <c r="M1248" s="12"/>
      <c r="N1248" s="12"/>
      <c r="O1248" s="12"/>
      <c r="P1248" s="12"/>
      <c r="Q1248" s="12"/>
      <c r="R1248" s="12"/>
      <c r="S1248" s="12"/>
    </row>
    <row r="1249" spans="1:19" x14ac:dyDescent="0.25">
      <c r="A1249" s="33"/>
      <c r="B1249" s="33"/>
      <c r="C1249" s="11"/>
      <c r="D1249" s="12"/>
      <c r="E1249" s="12"/>
      <c r="F1249" s="12"/>
      <c r="G1249" s="12"/>
      <c r="H1249" s="12"/>
      <c r="I1249" s="12"/>
      <c r="J1249" s="12"/>
      <c r="K1249" s="12"/>
      <c r="L1249" s="12"/>
      <c r="M1249" s="12"/>
      <c r="N1249" s="12"/>
      <c r="O1249" s="12"/>
      <c r="P1249" s="12"/>
      <c r="Q1249" s="12"/>
      <c r="R1249" s="12"/>
      <c r="S1249" s="12"/>
    </row>
    <row r="1250" spans="1:19" x14ac:dyDescent="0.25">
      <c r="A1250" s="33"/>
      <c r="B1250" s="33"/>
      <c r="C1250" s="11"/>
      <c r="D1250" s="12"/>
      <c r="E1250" s="12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</row>
    <row r="1251" spans="1:19" x14ac:dyDescent="0.25">
      <c r="A1251" s="33"/>
      <c r="B1251" s="33"/>
      <c r="C1251" s="11"/>
      <c r="D1251" s="12"/>
      <c r="E1251" s="12"/>
      <c r="F1251" s="12"/>
      <c r="G1251" s="12"/>
      <c r="H1251" s="12"/>
      <c r="I1251" s="12"/>
      <c r="J1251" s="12"/>
      <c r="K1251" s="12"/>
      <c r="L1251" s="12"/>
      <c r="M1251" s="12"/>
      <c r="N1251" s="12"/>
      <c r="O1251" s="12"/>
      <c r="P1251" s="12"/>
      <c r="Q1251" s="12"/>
      <c r="R1251" s="12"/>
      <c r="S1251" s="12"/>
    </row>
    <row r="1252" spans="1:19" x14ac:dyDescent="0.25">
      <c r="A1252" s="33"/>
      <c r="B1252" s="33"/>
      <c r="C1252" s="11"/>
      <c r="D1252" s="12"/>
      <c r="E1252" s="12"/>
      <c r="F1252" s="12"/>
      <c r="G1252" s="12"/>
      <c r="H1252" s="12"/>
      <c r="I1252" s="12"/>
      <c r="J1252" s="12"/>
      <c r="K1252" s="12"/>
      <c r="L1252" s="12"/>
      <c r="M1252" s="12"/>
      <c r="N1252" s="12"/>
      <c r="O1252" s="12"/>
      <c r="P1252" s="12"/>
      <c r="Q1252" s="12"/>
      <c r="R1252" s="12"/>
      <c r="S1252" s="12"/>
    </row>
    <row r="1253" spans="1:19" x14ac:dyDescent="0.25">
      <c r="A1253" s="33"/>
      <c r="B1253" s="33"/>
      <c r="C1253" s="11"/>
      <c r="D1253" s="12"/>
      <c r="E1253" s="12"/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</row>
    <row r="1254" spans="1:19" x14ac:dyDescent="0.25">
      <c r="A1254" s="33"/>
      <c r="B1254" s="33"/>
      <c r="C1254" s="11"/>
      <c r="D1254" s="12"/>
      <c r="E1254" s="12"/>
      <c r="F1254" s="12"/>
      <c r="G1254" s="12"/>
      <c r="H1254" s="12"/>
      <c r="I1254" s="12"/>
      <c r="J1254" s="12"/>
      <c r="K1254" s="12"/>
      <c r="L1254" s="12"/>
      <c r="M1254" s="12"/>
      <c r="N1254" s="12"/>
      <c r="O1254" s="12"/>
      <c r="P1254" s="12"/>
      <c r="Q1254" s="12"/>
      <c r="R1254" s="12"/>
      <c r="S1254" s="12"/>
    </row>
    <row r="1255" spans="1:19" x14ac:dyDescent="0.25">
      <c r="A1255" s="33"/>
      <c r="B1255" s="33"/>
      <c r="C1255" s="11"/>
      <c r="D1255" s="12"/>
      <c r="E1255" s="12"/>
      <c r="F1255" s="12"/>
      <c r="G1255" s="12"/>
      <c r="H1255" s="12"/>
      <c r="I1255" s="12"/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</row>
    <row r="1256" spans="1:19" x14ac:dyDescent="0.25">
      <c r="A1256" s="33"/>
      <c r="B1256" s="33"/>
      <c r="C1256" s="11"/>
      <c r="D1256" s="12"/>
      <c r="E1256" s="12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</row>
    <row r="1257" spans="1:19" x14ac:dyDescent="0.25">
      <c r="A1257" s="33"/>
      <c r="B1257" s="33"/>
      <c r="C1257" s="11"/>
      <c r="D1257" s="12"/>
      <c r="E1257" s="12"/>
      <c r="F1257" s="12"/>
      <c r="G1257" s="12"/>
      <c r="H1257" s="12"/>
      <c r="I1257" s="12"/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</row>
    <row r="1258" spans="1:19" x14ac:dyDescent="0.25">
      <c r="A1258" s="33"/>
      <c r="B1258" s="33"/>
      <c r="C1258" s="11"/>
      <c r="D1258" s="12"/>
      <c r="E1258" s="12"/>
      <c r="F1258" s="12"/>
      <c r="G1258" s="12"/>
      <c r="H1258" s="12"/>
      <c r="I1258" s="12"/>
      <c r="J1258" s="12"/>
      <c r="K1258" s="12"/>
      <c r="L1258" s="12"/>
      <c r="M1258" s="12"/>
      <c r="N1258" s="12"/>
      <c r="O1258" s="12"/>
      <c r="P1258" s="12"/>
      <c r="Q1258" s="12"/>
      <c r="R1258" s="12"/>
      <c r="S1258" s="12"/>
    </row>
    <row r="1259" spans="1:19" x14ac:dyDescent="0.25">
      <c r="A1259" s="33"/>
      <c r="B1259" s="33"/>
      <c r="C1259" s="11"/>
      <c r="D1259" s="12"/>
      <c r="E1259" s="12"/>
      <c r="F1259" s="12"/>
      <c r="G1259" s="12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</row>
    <row r="1260" spans="1:19" x14ac:dyDescent="0.25">
      <c r="A1260" s="33"/>
      <c r="B1260" s="33"/>
      <c r="C1260" s="11"/>
      <c r="D1260" s="12"/>
      <c r="E1260" s="12"/>
      <c r="F1260" s="12"/>
      <c r="G1260" s="12"/>
      <c r="H1260" s="12"/>
      <c r="I1260" s="12"/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</row>
    <row r="1261" spans="1:19" x14ac:dyDescent="0.25">
      <c r="A1261" s="33"/>
      <c r="B1261" s="33"/>
      <c r="C1261" s="11"/>
      <c r="D1261" s="12"/>
      <c r="E1261" s="12"/>
      <c r="F1261" s="12"/>
      <c r="G1261" s="12"/>
      <c r="H1261" s="12"/>
      <c r="I1261" s="12"/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</row>
    <row r="1262" spans="1:19" x14ac:dyDescent="0.25">
      <c r="A1262" s="33"/>
      <c r="B1262" s="33"/>
      <c r="C1262" s="11"/>
      <c r="D1262" s="12"/>
      <c r="E1262" s="12"/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</row>
    <row r="1263" spans="1:19" x14ac:dyDescent="0.25">
      <c r="A1263" s="33"/>
      <c r="B1263" s="33"/>
      <c r="C1263" s="11"/>
      <c r="D1263" s="12"/>
      <c r="E1263" s="12"/>
      <c r="F1263" s="12"/>
      <c r="G1263" s="12"/>
      <c r="H1263" s="12"/>
      <c r="I1263" s="12"/>
      <c r="J1263" s="12"/>
      <c r="K1263" s="12"/>
      <c r="L1263" s="12"/>
      <c r="M1263" s="12"/>
      <c r="N1263" s="12"/>
      <c r="O1263" s="12"/>
      <c r="P1263" s="12"/>
      <c r="Q1263" s="12"/>
      <c r="R1263" s="12"/>
      <c r="S1263" s="12"/>
    </row>
    <row r="1264" spans="1:19" x14ac:dyDescent="0.25">
      <c r="A1264" s="33"/>
      <c r="B1264" s="33"/>
      <c r="C1264" s="11"/>
      <c r="D1264" s="12"/>
      <c r="E1264" s="12"/>
      <c r="F1264" s="12"/>
      <c r="G1264" s="12"/>
      <c r="H1264" s="12"/>
      <c r="I1264" s="12"/>
      <c r="J1264" s="12"/>
      <c r="K1264" s="12"/>
      <c r="L1264" s="12"/>
      <c r="M1264" s="12"/>
      <c r="N1264" s="12"/>
      <c r="O1264" s="12"/>
      <c r="P1264" s="12"/>
      <c r="Q1264" s="12"/>
      <c r="R1264" s="12"/>
      <c r="S1264" s="12"/>
    </row>
    <row r="1265" spans="1:19" x14ac:dyDescent="0.25">
      <c r="A1265" s="33"/>
      <c r="B1265" s="33"/>
      <c r="C1265" s="11"/>
      <c r="D1265" s="12"/>
      <c r="E1265" s="12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</row>
    <row r="1266" spans="1:19" x14ac:dyDescent="0.25">
      <c r="A1266" s="33"/>
      <c r="B1266" s="33"/>
      <c r="C1266" s="11"/>
      <c r="D1266" s="12"/>
      <c r="E1266" s="12"/>
      <c r="F1266" s="12"/>
      <c r="G1266" s="12"/>
      <c r="H1266" s="12"/>
      <c r="I1266" s="12"/>
      <c r="J1266" s="12"/>
      <c r="K1266" s="12"/>
      <c r="L1266" s="12"/>
      <c r="M1266" s="12"/>
      <c r="N1266" s="12"/>
      <c r="O1266" s="12"/>
      <c r="P1266" s="12"/>
      <c r="Q1266" s="12"/>
      <c r="R1266" s="12"/>
      <c r="S1266" s="12"/>
    </row>
    <row r="1267" spans="1:19" x14ac:dyDescent="0.25">
      <c r="A1267" s="33"/>
      <c r="B1267" s="33"/>
      <c r="C1267" s="11"/>
      <c r="D1267" s="12"/>
      <c r="E1267" s="12"/>
      <c r="F1267" s="12"/>
      <c r="G1267" s="12"/>
      <c r="H1267" s="12"/>
      <c r="I1267" s="12"/>
      <c r="J1267" s="12"/>
      <c r="K1267" s="12"/>
      <c r="L1267" s="12"/>
      <c r="M1267" s="12"/>
      <c r="N1267" s="12"/>
      <c r="O1267" s="12"/>
      <c r="P1267" s="12"/>
      <c r="Q1267" s="12"/>
      <c r="R1267" s="12"/>
      <c r="S1267" s="12"/>
    </row>
    <row r="1268" spans="1:19" x14ac:dyDescent="0.25">
      <c r="A1268" s="33"/>
      <c r="B1268" s="33"/>
      <c r="C1268" s="11"/>
      <c r="D1268" s="12"/>
      <c r="E1268" s="12"/>
      <c r="F1268" s="12"/>
      <c r="G1268" s="12"/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</row>
    <row r="1269" spans="1:19" x14ac:dyDescent="0.25">
      <c r="A1269" s="33"/>
      <c r="B1269" s="33"/>
      <c r="C1269" s="11"/>
      <c r="D1269" s="12"/>
      <c r="E1269" s="12"/>
      <c r="F1269" s="12"/>
      <c r="G1269" s="12"/>
      <c r="H1269" s="12"/>
      <c r="I1269" s="12"/>
      <c r="J1269" s="12"/>
      <c r="K1269" s="12"/>
      <c r="L1269" s="12"/>
      <c r="M1269" s="12"/>
      <c r="N1269" s="12"/>
      <c r="O1269" s="12"/>
      <c r="P1269" s="12"/>
      <c r="Q1269" s="12"/>
      <c r="R1269" s="12"/>
      <c r="S1269" s="12"/>
    </row>
    <row r="1270" spans="1:19" x14ac:dyDescent="0.25">
      <c r="A1270" s="33"/>
      <c r="B1270" s="33"/>
      <c r="C1270" s="11"/>
      <c r="D1270" s="12"/>
      <c r="E1270" s="12"/>
      <c r="F1270" s="12"/>
      <c r="G1270" s="12"/>
      <c r="H1270" s="12"/>
      <c r="I1270" s="12"/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</row>
    <row r="1271" spans="1:19" x14ac:dyDescent="0.25">
      <c r="A1271" s="33"/>
      <c r="B1271" s="33"/>
      <c r="C1271" s="11"/>
      <c r="D1271" s="12"/>
      <c r="E1271" s="12"/>
      <c r="F1271" s="12"/>
      <c r="G1271" s="12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</row>
    <row r="1272" spans="1:19" x14ac:dyDescent="0.25">
      <c r="A1272" s="33"/>
      <c r="B1272" s="33"/>
      <c r="C1272" s="11"/>
      <c r="D1272" s="12"/>
      <c r="E1272" s="12"/>
      <c r="F1272" s="12"/>
      <c r="G1272" s="12"/>
      <c r="H1272" s="12"/>
      <c r="I1272" s="12"/>
      <c r="J1272" s="12"/>
      <c r="K1272" s="12"/>
      <c r="L1272" s="12"/>
      <c r="M1272" s="12"/>
      <c r="N1272" s="12"/>
      <c r="O1272" s="12"/>
      <c r="P1272" s="12"/>
      <c r="Q1272" s="12"/>
      <c r="R1272" s="12"/>
      <c r="S1272" s="12"/>
    </row>
    <row r="1273" spans="1:19" x14ac:dyDescent="0.25">
      <c r="A1273" s="33"/>
      <c r="B1273" s="33"/>
      <c r="C1273" s="11"/>
      <c r="D1273" s="12"/>
      <c r="E1273" s="12"/>
      <c r="F1273" s="12"/>
      <c r="G1273" s="12"/>
      <c r="H1273" s="12"/>
      <c r="I1273" s="12"/>
      <c r="J1273" s="12"/>
      <c r="K1273" s="12"/>
      <c r="L1273" s="12"/>
      <c r="M1273" s="12"/>
      <c r="N1273" s="12"/>
      <c r="O1273" s="12"/>
      <c r="P1273" s="12"/>
      <c r="Q1273" s="12"/>
      <c r="R1273" s="12"/>
      <c r="S1273" s="12"/>
    </row>
    <row r="1274" spans="1:19" x14ac:dyDescent="0.25">
      <c r="A1274" s="33"/>
      <c r="B1274" s="33"/>
      <c r="C1274" s="11"/>
      <c r="D1274" s="12"/>
      <c r="E1274" s="12"/>
      <c r="F1274" s="12"/>
      <c r="G1274" s="12"/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</row>
    <row r="1275" spans="1:19" x14ac:dyDescent="0.25">
      <c r="A1275" s="33"/>
      <c r="B1275" s="33"/>
      <c r="C1275" s="11"/>
      <c r="D1275" s="12"/>
      <c r="E1275" s="12"/>
      <c r="F1275" s="12"/>
      <c r="G1275" s="12"/>
      <c r="H1275" s="12"/>
      <c r="I1275" s="12"/>
      <c r="J1275" s="12"/>
      <c r="K1275" s="12"/>
      <c r="L1275" s="12"/>
      <c r="M1275" s="12"/>
      <c r="N1275" s="12"/>
      <c r="O1275" s="12"/>
      <c r="P1275" s="12"/>
      <c r="Q1275" s="12"/>
      <c r="R1275" s="12"/>
      <c r="S1275" s="12"/>
    </row>
    <row r="1276" spans="1:19" x14ac:dyDescent="0.25">
      <c r="A1276" s="33"/>
      <c r="B1276" s="33"/>
      <c r="C1276" s="11"/>
      <c r="D1276" s="12"/>
      <c r="E1276" s="12"/>
      <c r="F1276" s="12"/>
      <c r="G1276" s="12"/>
      <c r="H1276" s="12"/>
      <c r="I1276" s="12"/>
      <c r="J1276" s="12"/>
      <c r="K1276" s="12"/>
      <c r="L1276" s="12"/>
      <c r="M1276" s="12"/>
      <c r="N1276" s="12"/>
      <c r="O1276" s="12"/>
      <c r="P1276" s="12"/>
      <c r="Q1276" s="12"/>
      <c r="R1276" s="12"/>
      <c r="S1276" s="12"/>
    </row>
    <row r="1277" spans="1:19" x14ac:dyDescent="0.25">
      <c r="A1277" s="33"/>
      <c r="B1277" s="33"/>
      <c r="C1277" s="11"/>
      <c r="D1277" s="12"/>
      <c r="E1277" s="12"/>
      <c r="F1277" s="12"/>
      <c r="G1277" s="12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</row>
    <row r="1278" spans="1:19" x14ac:dyDescent="0.25">
      <c r="A1278" s="33"/>
      <c r="B1278" s="33"/>
      <c r="C1278" s="11"/>
      <c r="D1278" s="12"/>
      <c r="E1278" s="12"/>
      <c r="F1278" s="12"/>
      <c r="G1278" s="12"/>
      <c r="H1278" s="12"/>
      <c r="I1278" s="12"/>
      <c r="J1278" s="12"/>
      <c r="K1278" s="12"/>
      <c r="L1278" s="12"/>
      <c r="M1278" s="12"/>
      <c r="N1278" s="12"/>
      <c r="O1278" s="12"/>
      <c r="P1278" s="12"/>
      <c r="Q1278" s="12"/>
      <c r="R1278" s="12"/>
      <c r="S1278" s="12"/>
    </row>
    <row r="1279" spans="1:19" x14ac:dyDescent="0.25">
      <c r="A1279" s="33"/>
      <c r="B1279" s="33"/>
      <c r="C1279" s="11"/>
      <c r="D1279" s="12"/>
      <c r="E1279" s="12"/>
      <c r="F1279" s="12"/>
      <c r="G1279" s="12"/>
      <c r="H1279" s="12"/>
      <c r="I1279" s="12"/>
      <c r="J1279" s="12"/>
      <c r="K1279" s="12"/>
      <c r="L1279" s="12"/>
      <c r="M1279" s="12"/>
      <c r="N1279" s="12"/>
      <c r="O1279" s="12"/>
      <c r="P1279" s="12"/>
      <c r="Q1279" s="12"/>
      <c r="R1279" s="12"/>
      <c r="S1279" s="12"/>
    </row>
    <row r="1280" spans="1:19" x14ac:dyDescent="0.25">
      <c r="A1280" s="33"/>
      <c r="B1280" s="33"/>
      <c r="C1280" s="11"/>
      <c r="D1280" s="12"/>
      <c r="E1280" s="12"/>
      <c r="F1280" s="12"/>
      <c r="G1280" s="12"/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</row>
    <row r="1281" spans="1:19" x14ac:dyDescent="0.25">
      <c r="A1281" s="33"/>
      <c r="B1281" s="33"/>
      <c r="C1281" s="11"/>
      <c r="D1281" s="12"/>
      <c r="E1281" s="12"/>
      <c r="F1281" s="12"/>
      <c r="G1281" s="12"/>
      <c r="H1281" s="12"/>
      <c r="I1281" s="12"/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</row>
    <row r="1282" spans="1:19" x14ac:dyDescent="0.25">
      <c r="A1282" s="33"/>
      <c r="B1282" s="33"/>
      <c r="C1282" s="11"/>
      <c r="D1282" s="12"/>
      <c r="E1282" s="12"/>
      <c r="F1282" s="12"/>
      <c r="G1282" s="12"/>
      <c r="H1282" s="12"/>
      <c r="I1282" s="12"/>
      <c r="J1282" s="12"/>
      <c r="K1282" s="12"/>
      <c r="L1282" s="12"/>
      <c r="M1282" s="12"/>
      <c r="N1282" s="12"/>
      <c r="O1282" s="12"/>
      <c r="P1282" s="12"/>
      <c r="Q1282" s="12"/>
      <c r="R1282" s="12"/>
      <c r="S1282" s="12"/>
    </row>
    <row r="1283" spans="1:19" x14ac:dyDescent="0.25">
      <c r="A1283" s="33"/>
      <c r="B1283" s="33"/>
      <c r="C1283" s="11"/>
      <c r="D1283" s="12"/>
      <c r="E1283" s="12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</row>
    <row r="1284" spans="1:19" x14ac:dyDescent="0.25">
      <c r="A1284" s="33"/>
      <c r="B1284" s="33"/>
      <c r="C1284" s="11"/>
      <c r="D1284" s="12"/>
      <c r="E1284" s="12"/>
      <c r="F1284" s="12"/>
      <c r="G1284" s="12"/>
      <c r="H1284" s="12"/>
      <c r="I1284" s="12"/>
      <c r="J1284" s="12"/>
      <c r="K1284" s="12"/>
      <c r="L1284" s="12"/>
      <c r="M1284" s="12"/>
      <c r="N1284" s="12"/>
      <c r="O1284" s="12"/>
      <c r="P1284" s="12"/>
      <c r="Q1284" s="12"/>
      <c r="R1284" s="12"/>
      <c r="S1284" s="12"/>
    </row>
    <row r="1285" spans="1:19" x14ac:dyDescent="0.25">
      <c r="A1285" s="33"/>
      <c r="B1285" s="33"/>
      <c r="C1285" s="11"/>
      <c r="D1285" s="12"/>
      <c r="E1285" s="12"/>
      <c r="F1285" s="12"/>
      <c r="G1285" s="12"/>
      <c r="H1285" s="12"/>
      <c r="I1285" s="12"/>
      <c r="J1285" s="12"/>
      <c r="K1285" s="12"/>
      <c r="L1285" s="12"/>
      <c r="M1285" s="12"/>
      <c r="N1285" s="12"/>
      <c r="O1285" s="12"/>
      <c r="P1285" s="12"/>
      <c r="Q1285" s="12"/>
      <c r="R1285" s="12"/>
      <c r="S1285" s="12"/>
    </row>
    <row r="1286" spans="1:19" x14ac:dyDescent="0.25">
      <c r="A1286" s="33"/>
      <c r="B1286" s="33"/>
      <c r="C1286" s="11"/>
      <c r="D1286" s="12"/>
      <c r="E1286" s="12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</row>
    <row r="1287" spans="1:19" x14ac:dyDescent="0.25">
      <c r="A1287" s="33"/>
      <c r="B1287" s="33"/>
      <c r="C1287" s="11"/>
      <c r="D1287" s="12"/>
      <c r="E1287" s="12"/>
      <c r="F1287" s="12"/>
      <c r="G1287" s="12"/>
      <c r="H1287" s="12"/>
      <c r="I1287" s="12"/>
      <c r="J1287" s="12"/>
      <c r="K1287" s="12"/>
      <c r="L1287" s="12"/>
      <c r="M1287" s="12"/>
      <c r="N1287" s="12"/>
      <c r="O1287" s="12"/>
      <c r="P1287" s="12"/>
      <c r="Q1287" s="12"/>
      <c r="R1287" s="12"/>
      <c r="S1287" s="12"/>
    </row>
    <row r="1288" spans="1:19" x14ac:dyDescent="0.25">
      <c r="A1288" s="33"/>
      <c r="B1288" s="33"/>
      <c r="C1288" s="11"/>
      <c r="D1288" s="12"/>
      <c r="E1288" s="12"/>
      <c r="F1288" s="12"/>
      <c r="G1288" s="12"/>
      <c r="H1288" s="12"/>
      <c r="I1288" s="12"/>
      <c r="J1288" s="12"/>
      <c r="K1288" s="12"/>
      <c r="L1288" s="12"/>
      <c r="M1288" s="12"/>
      <c r="N1288" s="12"/>
      <c r="O1288" s="12"/>
      <c r="P1288" s="12"/>
      <c r="Q1288" s="12"/>
      <c r="R1288" s="12"/>
      <c r="S1288" s="12"/>
    </row>
    <row r="1289" spans="1:19" x14ac:dyDescent="0.25">
      <c r="A1289" s="33"/>
      <c r="B1289" s="33"/>
      <c r="C1289" s="11"/>
      <c r="D1289" s="12"/>
      <c r="E1289" s="12"/>
      <c r="F1289" s="12"/>
      <c r="G1289" s="12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</row>
    <row r="1290" spans="1:19" x14ac:dyDescent="0.25">
      <c r="A1290" s="33"/>
      <c r="B1290" s="33"/>
      <c r="C1290" s="11"/>
      <c r="D1290" s="12"/>
      <c r="E1290" s="12"/>
      <c r="F1290" s="12"/>
      <c r="G1290" s="12"/>
      <c r="H1290" s="12"/>
      <c r="I1290" s="12"/>
      <c r="J1290" s="12"/>
      <c r="K1290" s="12"/>
      <c r="L1290" s="12"/>
      <c r="M1290" s="12"/>
      <c r="N1290" s="12"/>
      <c r="O1290" s="12"/>
      <c r="P1290" s="12"/>
      <c r="Q1290" s="12"/>
      <c r="R1290" s="12"/>
      <c r="S1290" s="12"/>
    </row>
    <row r="1291" spans="1:19" x14ac:dyDescent="0.25">
      <c r="A1291" s="33"/>
      <c r="B1291" s="33"/>
      <c r="C1291" s="11"/>
      <c r="D1291" s="12"/>
      <c r="E1291" s="12"/>
      <c r="F1291" s="12"/>
      <c r="G1291" s="12"/>
      <c r="H1291" s="12"/>
      <c r="I1291" s="12"/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</row>
    <row r="1292" spans="1:19" x14ac:dyDescent="0.25">
      <c r="A1292" s="33"/>
      <c r="B1292" s="33"/>
      <c r="C1292" s="11"/>
      <c r="D1292" s="12"/>
      <c r="E1292" s="12"/>
      <c r="F1292" s="12"/>
      <c r="G1292" s="12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</row>
    <row r="1293" spans="1:19" x14ac:dyDescent="0.25">
      <c r="A1293" s="33"/>
      <c r="B1293" s="33"/>
      <c r="C1293" s="11"/>
      <c r="D1293" s="12"/>
      <c r="E1293" s="12"/>
      <c r="F1293" s="12"/>
      <c r="G1293" s="12"/>
      <c r="H1293" s="12"/>
      <c r="I1293" s="12"/>
      <c r="J1293" s="12"/>
      <c r="K1293" s="12"/>
      <c r="L1293" s="12"/>
      <c r="M1293" s="12"/>
      <c r="N1293" s="12"/>
      <c r="O1293" s="12"/>
      <c r="P1293" s="12"/>
      <c r="Q1293" s="12"/>
      <c r="R1293" s="12"/>
      <c r="S1293" s="12"/>
    </row>
    <row r="1294" spans="1:19" x14ac:dyDescent="0.25">
      <c r="A1294" s="33"/>
      <c r="B1294" s="33"/>
      <c r="C1294" s="11"/>
      <c r="D1294" s="12"/>
      <c r="E1294" s="12"/>
      <c r="F1294" s="12"/>
      <c r="G1294" s="12"/>
      <c r="H1294" s="12"/>
      <c r="I1294" s="12"/>
      <c r="J1294" s="12"/>
      <c r="K1294" s="12"/>
      <c r="L1294" s="12"/>
      <c r="M1294" s="12"/>
      <c r="N1294" s="12"/>
      <c r="O1294" s="12"/>
      <c r="P1294" s="12"/>
      <c r="Q1294" s="12"/>
      <c r="R1294" s="12"/>
      <c r="S1294" s="12"/>
    </row>
    <row r="1295" spans="1:19" x14ac:dyDescent="0.25">
      <c r="A1295" s="33"/>
      <c r="B1295" s="33"/>
      <c r="C1295" s="11"/>
      <c r="D1295" s="12"/>
      <c r="E1295" s="12"/>
      <c r="F1295" s="12"/>
      <c r="G1295" s="12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</row>
    <row r="1296" spans="1:19" x14ac:dyDescent="0.25">
      <c r="A1296" s="33"/>
      <c r="B1296" s="33"/>
      <c r="C1296" s="11"/>
      <c r="D1296" s="12"/>
      <c r="E1296" s="12"/>
      <c r="F1296" s="12"/>
      <c r="G1296" s="12"/>
      <c r="H1296" s="12"/>
      <c r="I1296" s="12"/>
      <c r="J1296" s="12"/>
      <c r="K1296" s="12"/>
      <c r="L1296" s="12"/>
      <c r="M1296" s="12"/>
      <c r="N1296" s="12"/>
      <c r="O1296" s="12"/>
      <c r="P1296" s="12"/>
      <c r="Q1296" s="12"/>
      <c r="R1296" s="12"/>
      <c r="S1296" s="12"/>
    </row>
    <row r="1297" spans="1:19" x14ac:dyDescent="0.25">
      <c r="A1297" s="33"/>
      <c r="B1297" s="33"/>
      <c r="C1297" s="11"/>
      <c r="D1297" s="12"/>
      <c r="E1297" s="12"/>
      <c r="F1297" s="12"/>
      <c r="G1297" s="12"/>
      <c r="H1297" s="12"/>
      <c r="I1297" s="12"/>
      <c r="J1297" s="12"/>
      <c r="K1297" s="12"/>
      <c r="L1297" s="12"/>
      <c r="M1297" s="12"/>
      <c r="N1297" s="12"/>
      <c r="O1297" s="12"/>
      <c r="P1297" s="12"/>
      <c r="Q1297" s="12"/>
      <c r="R1297" s="12"/>
      <c r="S1297" s="12"/>
    </row>
    <row r="1298" spans="1:19" x14ac:dyDescent="0.25">
      <c r="A1298" s="33"/>
      <c r="B1298" s="33"/>
      <c r="C1298" s="11"/>
      <c r="D1298" s="12"/>
      <c r="E1298" s="12"/>
      <c r="F1298" s="12"/>
      <c r="G1298" s="12"/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</row>
    <row r="1299" spans="1:19" x14ac:dyDescent="0.25">
      <c r="A1299" s="33"/>
      <c r="B1299" s="33"/>
      <c r="C1299" s="11"/>
      <c r="D1299" s="12"/>
      <c r="E1299" s="12"/>
      <c r="F1299" s="12"/>
      <c r="G1299" s="12"/>
      <c r="H1299" s="12"/>
      <c r="I1299" s="12"/>
      <c r="J1299" s="12"/>
      <c r="K1299" s="12"/>
      <c r="L1299" s="12"/>
      <c r="M1299" s="12"/>
      <c r="N1299" s="12"/>
      <c r="O1299" s="12"/>
      <c r="P1299" s="12"/>
      <c r="Q1299" s="12"/>
      <c r="R1299" s="12"/>
      <c r="S1299" s="12"/>
    </row>
    <row r="1300" spans="1:19" x14ac:dyDescent="0.25">
      <c r="A1300" s="33"/>
      <c r="B1300" s="33"/>
      <c r="C1300" s="11"/>
      <c r="D1300" s="12"/>
      <c r="E1300" s="12"/>
      <c r="F1300" s="12"/>
      <c r="G1300" s="12"/>
      <c r="H1300" s="12"/>
      <c r="I1300" s="12"/>
      <c r="J1300" s="12"/>
      <c r="K1300" s="12"/>
      <c r="L1300" s="12"/>
      <c r="M1300" s="12"/>
      <c r="N1300" s="12"/>
      <c r="O1300" s="12"/>
      <c r="P1300" s="12"/>
      <c r="Q1300" s="12"/>
      <c r="R1300" s="12"/>
      <c r="S1300" s="12"/>
    </row>
    <row r="1301" spans="1:19" x14ac:dyDescent="0.25">
      <c r="A1301" s="33"/>
      <c r="B1301" s="33"/>
      <c r="C1301" s="11"/>
      <c r="D1301" s="12"/>
      <c r="E1301" s="12"/>
      <c r="F1301" s="12"/>
      <c r="G1301" s="12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</row>
    <row r="1302" spans="1:19" x14ac:dyDescent="0.25">
      <c r="A1302" s="33"/>
      <c r="B1302" s="33"/>
      <c r="C1302" s="11"/>
      <c r="D1302" s="12"/>
      <c r="E1302" s="12"/>
      <c r="F1302" s="12"/>
      <c r="G1302" s="12"/>
      <c r="H1302" s="12"/>
      <c r="I1302" s="12"/>
      <c r="J1302" s="12"/>
      <c r="K1302" s="12"/>
      <c r="L1302" s="12"/>
      <c r="M1302" s="12"/>
      <c r="N1302" s="12"/>
      <c r="O1302" s="12"/>
      <c r="P1302" s="12"/>
      <c r="Q1302" s="12"/>
      <c r="R1302" s="12"/>
      <c r="S1302" s="12"/>
    </row>
    <row r="1303" spans="1:19" x14ac:dyDescent="0.25">
      <c r="A1303" s="33"/>
      <c r="B1303" s="33"/>
      <c r="C1303" s="11"/>
      <c r="D1303" s="12"/>
      <c r="E1303" s="12"/>
      <c r="F1303" s="12"/>
      <c r="G1303" s="12"/>
      <c r="H1303" s="12"/>
      <c r="I1303" s="12"/>
      <c r="J1303" s="12"/>
      <c r="K1303" s="12"/>
      <c r="L1303" s="12"/>
      <c r="M1303" s="12"/>
      <c r="N1303" s="12"/>
      <c r="O1303" s="12"/>
      <c r="P1303" s="12"/>
      <c r="Q1303" s="12"/>
      <c r="R1303" s="12"/>
      <c r="S1303" s="12"/>
    </row>
    <row r="1304" spans="1:19" x14ac:dyDescent="0.25">
      <c r="A1304" s="33"/>
      <c r="B1304" s="33"/>
      <c r="C1304" s="11"/>
      <c r="D1304" s="12"/>
      <c r="E1304" s="12"/>
      <c r="F1304" s="12"/>
      <c r="G1304" s="12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</row>
    <row r="1305" spans="1:19" x14ac:dyDescent="0.25">
      <c r="A1305" s="33"/>
      <c r="B1305" s="33"/>
      <c r="C1305" s="11"/>
      <c r="D1305" s="12"/>
      <c r="E1305" s="12"/>
      <c r="F1305" s="12"/>
      <c r="G1305" s="12"/>
      <c r="H1305" s="12"/>
      <c r="I1305" s="12"/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</row>
    <row r="1306" spans="1:19" x14ac:dyDescent="0.25">
      <c r="A1306" s="33"/>
      <c r="B1306" s="33"/>
      <c r="C1306" s="11"/>
      <c r="D1306" s="12"/>
      <c r="E1306" s="12"/>
      <c r="F1306" s="12"/>
      <c r="G1306" s="12"/>
      <c r="H1306" s="12"/>
      <c r="I1306" s="12"/>
      <c r="J1306" s="12"/>
      <c r="K1306" s="12"/>
      <c r="L1306" s="12"/>
      <c r="M1306" s="12"/>
      <c r="N1306" s="12"/>
      <c r="O1306" s="12"/>
      <c r="P1306" s="12"/>
      <c r="Q1306" s="12"/>
      <c r="R1306" s="12"/>
      <c r="S1306" s="12"/>
    </row>
    <row r="1307" spans="1:19" x14ac:dyDescent="0.25">
      <c r="A1307" s="33"/>
      <c r="B1307" s="33"/>
      <c r="C1307" s="11"/>
      <c r="D1307" s="12"/>
      <c r="E1307" s="12"/>
      <c r="F1307" s="12"/>
      <c r="G1307" s="12"/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</row>
    <row r="1308" spans="1:19" x14ac:dyDescent="0.25">
      <c r="A1308" s="33"/>
      <c r="B1308" s="33"/>
      <c r="C1308" s="11"/>
      <c r="D1308" s="12"/>
      <c r="E1308" s="12"/>
      <c r="F1308" s="12"/>
      <c r="G1308" s="12"/>
      <c r="H1308" s="12"/>
      <c r="I1308" s="12"/>
      <c r="J1308" s="12"/>
      <c r="K1308" s="12"/>
      <c r="L1308" s="12"/>
      <c r="M1308" s="12"/>
      <c r="N1308" s="12"/>
      <c r="O1308" s="12"/>
      <c r="P1308" s="12"/>
      <c r="Q1308" s="12"/>
      <c r="R1308" s="12"/>
      <c r="S1308" s="12"/>
    </row>
    <row r="1309" spans="1:19" x14ac:dyDescent="0.25">
      <c r="A1309" s="33"/>
      <c r="B1309" s="33"/>
      <c r="C1309" s="11"/>
      <c r="D1309" s="12"/>
      <c r="E1309" s="12"/>
      <c r="F1309" s="12"/>
      <c r="G1309" s="12"/>
      <c r="H1309" s="12"/>
      <c r="I1309" s="12"/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</row>
    <row r="1310" spans="1:19" x14ac:dyDescent="0.25">
      <c r="A1310" s="33"/>
      <c r="B1310" s="33"/>
      <c r="C1310" s="11"/>
      <c r="D1310" s="12"/>
      <c r="E1310" s="12"/>
      <c r="F1310" s="12"/>
      <c r="G1310" s="12"/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</row>
    <row r="1311" spans="1:19" x14ac:dyDescent="0.25">
      <c r="A1311" s="33"/>
      <c r="B1311" s="33"/>
      <c r="C1311" s="11"/>
      <c r="D1311" s="12"/>
      <c r="E1311" s="12"/>
      <c r="F1311" s="12"/>
      <c r="G1311" s="12"/>
      <c r="H1311" s="12"/>
      <c r="I1311" s="12"/>
      <c r="J1311" s="12"/>
      <c r="K1311" s="12"/>
      <c r="L1311" s="12"/>
      <c r="M1311" s="12"/>
      <c r="N1311" s="12"/>
      <c r="O1311" s="12"/>
      <c r="P1311" s="12"/>
      <c r="Q1311" s="12"/>
      <c r="R1311" s="12"/>
      <c r="S1311" s="12"/>
    </row>
    <row r="1312" spans="1:19" x14ac:dyDescent="0.25">
      <c r="A1312" s="33"/>
      <c r="B1312" s="33"/>
      <c r="C1312" s="11"/>
      <c r="D1312" s="12"/>
      <c r="E1312" s="12"/>
      <c r="F1312" s="12"/>
      <c r="G1312" s="12"/>
      <c r="H1312" s="12"/>
      <c r="I1312" s="12"/>
      <c r="J1312" s="12"/>
      <c r="K1312" s="12"/>
      <c r="L1312" s="12"/>
      <c r="M1312" s="12"/>
      <c r="N1312" s="12"/>
      <c r="O1312" s="12"/>
      <c r="P1312" s="12"/>
      <c r="Q1312" s="12"/>
      <c r="R1312" s="12"/>
      <c r="S1312" s="12"/>
    </row>
    <row r="1313" spans="1:19" x14ac:dyDescent="0.25">
      <c r="A1313" s="33"/>
      <c r="B1313" s="33"/>
      <c r="C1313" s="11"/>
      <c r="D1313" s="12"/>
      <c r="E1313" s="12"/>
      <c r="F1313" s="12"/>
      <c r="G1313" s="12"/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</row>
    <row r="1314" spans="1:19" x14ac:dyDescent="0.25">
      <c r="A1314" s="33"/>
      <c r="B1314" s="33"/>
      <c r="C1314" s="11"/>
      <c r="D1314" s="12"/>
      <c r="E1314" s="12"/>
      <c r="F1314" s="12"/>
      <c r="G1314" s="12"/>
      <c r="H1314" s="12"/>
      <c r="I1314" s="12"/>
      <c r="J1314" s="12"/>
      <c r="K1314" s="12"/>
      <c r="L1314" s="12"/>
      <c r="M1314" s="12"/>
      <c r="N1314" s="12"/>
      <c r="O1314" s="12"/>
      <c r="P1314" s="12"/>
      <c r="Q1314" s="12"/>
      <c r="R1314" s="12"/>
      <c r="S1314" s="12"/>
    </row>
    <row r="1315" spans="1:19" x14ac:dyDescent="0.25">
      <c r="A1315" s="33"/>
      <c r="B1315" s="33"/>
      <c r="C1315" s="11"/>
      <c r="D1315" s="12"/>
      <c r="E1315" s="12"/>
      <c r="F1315" s="12"/>
      <c r="G1315" s="12"/>
      <c r="H1315" s="12"/>
      <c r="I1315" s="12"/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</row>
    <row r="1316" spans="1:19" x14ac:dyDescent="0.25">
      <c r="A1316" s="33"/>
      <c r="B1316" s="33"/>
      <c r="C1316" s="11"/>
      <c r="D1316" s="12"/>
      <c r="E1316" s="12"/>
      <c r="F1316" s="12"/>
      <c r="G1316" s="12"/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</row>
    <row r="1317" spans="1:19" x14ac:dyDescent="0.25">
      <c r="A1317" s="33"/>
      <c r="B1317" s="33"/>
      <c r="C1317" s="11"/>
      <c r="D1317" s="12"/>
      <c r="E1317" s="12"/>
      <c r="F1317" s="12"/>
      <c r="G1317" s="12"/>
      <c r="H1317" s="12"/>
      <c r="I1317" s="12"/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</row>
    <row r="1318" spans="1:19" x14ac:dyDescent="0.25">
      <c r="A1318" s="33"/>
      <c r="B1318" s="33"/>
      <c r="C1318" s="11"/>
      <c r="D1318" s="12"/>
      <c r="E1318" s="12"/>
      <c r="F1318" s="12"/>
      <c r="G1318" s="12"/>
      <c r="H1318" s="12"/>
      <c r="I1318" s="12"/>
      <c r="J1318" s="12"/>
      <c r="K1318" s="12"/>
      <c r="L1318" s="12"/>
      <c r="M1318" s="12"/>
      <c r="N1318" s="12"/>
      <c r="O1318" s="12"/>
      <c r="P1318" s="12"/>
      <c r="Q1318" s="12"/>
      <c r="R1318" s="12"/>
      <c r="S1318" s="12"/>
    </row>
    <row r="1319" spans="1:19" x14ac:dyDescent="0.25">
      <c r="A1319" s="33"/>
      <c r="B1319" s="33"/>
      <c r="C1319" s="11"/>
      <c r="D1319" s="12"/>
      <c r="E1319" s="12"/>
      <c r="F1319" s="12"/>
      <c r="G1319" s="12"/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</row>
    <row r="1320" spans="1:19" x14ac:dyDescent="0.25">
      <c r="A1320" s="33"/>
      <c r="B1320" s="33"/>
      <c r="C1320" s="11"/>
      <c r="D1320" s="12"/>
      <c r="E1320" s="12"/>
      <c r="F1320" s="12"/>
      <c r="G1320" s="12"/>
      <c r="H1320" s="12"/>
      <c r="I1320" s="12"/>
      <c r="J1320" s="12"/>
      <c r="K1320" s="12"/>
      <c r="L1320" s="12"/>
      <c r="M1320" s="12"/>
      <c r="N1320" s="12"/>
      <c r="O1320" s="12"/>
      <c r="P1320" s="12"/>
      <c r="Q1320" s="12"/>
      <c r="R1320" s="12"/>
      <c r="S1320" s="12"/>
    </row>
    <row r="1321" spans="1:19" x14ac:dyDescent="0.25">
      <c r="A1321" s="33"/>
      <c r="B1321" s="33"/>
      <c r="C1321" s="11"/>
      <c r="D1321" s="12"/>
      <c r="E1321" s="12"/>
      <c r="F1321" s="12"/>
      <c r="G1321" s="12"/>
      <c r="H1321" s="12"/>
      <c r="I1321" s="12"/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</row>
    <row r="1322" spans="1:19" x14ac:dyDescent="0.25">
      <c r="A1322" s="33"/>
      <c r="B1322" s="33"/>
      <c r="C1322" s="11"/>
      <c r="D1322" s="12"/>
      <c r="E1322" s="12"/>
      <c r="F1322" s="12"/>
      <c r="G1322" s="12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</row>
    <row r="1323" spans="1:19" x14ac:dyDescent="0.25">
      <c r="A1323" s="33"/>
      <c r="B1323" s="33"/>
      <c r="C1323" s="11"/>
      <c r="D1323" s="12"/>
      <c r="E1323" s="12"/>
      <c r="F1323" s="12"/>
      <c r="G1323" s="12"/>
      <c r="H1323" s="12"/>
      <c r="I1323" s="12"/>
      <c r="J1323" s="12"/>
      <c r="K1323" s="12"/>
      <c r="L1323" s="12"/>
      <c r="M1323" s="12"/>
      <c r="N1323" s="12"/>
      <c r="O1323" s="12"/>
      <c r="P1323" s="12"/>
      <c r="Q1323" s="12"/>
      <c r="R1323" s="12"/>
      <c r="S1323" s="12"/>
    </row>
    <row r="1324" spans="1:19" x14ac:dyDescent="0.25">
      <c r="A1324" s="33"/>
      <c r="B1324" s="33"/>
      <c r="C1324" s="11"/>
      <c r="D1324" s="12"/>
      <c r="E1324" s="12"/>
      <c r="F1324" s="12"/>
      <c r="G1324" s="12"/>
      <c r="H1324" s="12"/>
      <c r="I1324" s="12"/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</row>
    <row r="1325" spans="1:19" x14ac:dyDescent="0.25">
      <c r="A1325" s="33"/>
      <c r="B1325" s="33"/>
      <c r="C1325" s="11"/>
      <c r="D1325" s="12"/>
      <c r="E1325" s="12"/>
      <c r="F1325" s="12"/>
      <c r="G1325" s="12"/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</row>
    <row r="1326" spans="1:19" x14ac:dyDescent="0.25">
      <c r="A1326" s="33"/>
      <c r="B1326" s="33"/>
      <c r="C1326" s="11"/>
      <c r="D1326" s="12"/>
      <c r="E1326" s="12"/>
      <c r="F1326" s="12"/>
      <c r="G1326" s="12"/>
      <c r="H1326" s="12"/>
      <c r="I1326" s="12"/>
      <c r="J1326" s="12"/>
      <c r="K1326" s="12"/>
      <c r="L1326" s="12"/>
      <c r="M1326" s="12"/>
      <c r="N1326" s="12"/>
      <c r="O1326" s="12"/>
      <c r="P1326" s="12"/>
      <c r="Q1326" s="12"/>
      <c r="R1326" s="12"/>
      <c r="S1326" s="12"/>
    </row>
    <row r="1327" spans="1:19" x14ac:dyDescent="0.25">
      <c r="A1327" s="33"/>
      <c r="B1327" s="33"/>
      <c r="C1327" s="11"/>
      <c r="D1327" s="12"/>
      <c r="E1327" s="12"/>
      <c r="F1327" s="12"/>
      <c r="G1327" s="12"/>
      <c r="H1327" s="12"/>
      <c r="I1327" s="12"/>
      <c r="J1327" s="12"/>
      <c r="K1327" s="12"/>
      <c r="L1327" s="12"/>
      <c r="M1327" s="12"/>
      <c r="N1327" s="12"/>
      <c r="O1327" s="12"/>
      <c r="P1327" s="12"/>
      <c r="Q1327" s="12"/>
      <c r="R1327" s="12"/>
      <c r="S1327" s="12"/>
    </row>
    <row r="1328" spans="1:19" x14ac:dyDescent="0.25">
      <c r="A1328" s="33"/>
      <c r="B1328" s="33"/>
      <c r="C1328" s="11"/>
      <c r="D1328" s="12"/>
      <c r="E1328" s="12"/>
      <c r="F1328" s="12"/>
      <c r="G1328" s="12"/>
      <c r="H1328" s="12"/>
      <c r="I1328" s="12"/>
      <c r="J1328" s="12"/>
      <c r="K1328" s="12"/>
      <c r="L1328" s="12"/>
      <c r="M1328" s="12"/>
      <c r="N1328" s="12"/>
      <c r="O1328" s="12"/>
      <c r="P1328" s="12"/>
      <c r="Q1328" s="12"/>
      <c r="R1328" s="12"/>
      <c r="S1328" s="12"/>
    </row>
    <row r="1329" spans="1:19" x14ac:dyDescent="0.25">
      <c r="A1329" s="33"/>
      <c r="B1329" s="33"/>
      <c r="C1329" s="11"/>
      <c r="D1329" s="12"/>
      <c r="E1329" s="12"/>
      <c r="F1329" s="12"/>
      <c r="G1329" s="12"/>
      <c r="H1329" s="12"/>
      <c r="I1329" s="12"/>
      <c r="J1329" s="12"/>
      <c r="K1329" s="12"/>
      <c r="L1329" s="12"/>
      <c r="M1329" s="12"/>
      <c r="N1329" s="12"/>
      <c r="O1329" s="12"/>
      <c r="P1329" s="12"/>
      <c r="Q1329" s="12"/>
      <c r="R1329" s="12"/>
      <c r="S1329" s="12"/>
    </row>
    <row r="1330" spans="1:19" x14ac:dyDescent="0.25">
      <c r="A1330" s="33"/>
      <c r="B1330" s="33"/>
      <c r="C1330" s="11"/>
      <c r="D1330" s="12"/>
      <c r="E1330" s="12"/>
      <c r="F1330" s="12"/>
      <c r="G1330" s="12"/>
      <c r="H1330" s="12"/>
      <c r="I1330" s="12"/>
      <c r="J1330" s="12"/>
      <c r="K1330" s="12"/>
      <c r="L1330" s="12"/>
      <c r="M1330" s="12"/>
      <c r="N1330" s="12"/>
      <c r="O1330" s="12"/>
      <c r="P1330" s="12"/>
      <c r="Q1330" s="12"/>
      <c r="R1330" s="12"/>
      <c r="S1330" s="12"/>
    </row>
    <row r="1331" spans="1:19" x14ac:dyDescent="0.25">
      <c r="A1331" s="33"/>
      <c r="B1331" s="33"/>
      <c r="C1331" s="11"/>
      <c r="D1331" s="12"/>
      <c r="E1331" s="12"/>
      <c r="F1331" s="12"/>
      <c r="G1331" s="12"/>
      <c r="H1331" s="12"/>
      <c r="I1331" s="12"/>
      <c r="J1331" s="12"/>
      <c r="K1331" s="12"/>
      <c r="L1331" s="12"/>
      <c r="M1331" s="12"/>
      <c r="N1331" s="12"/>
      <c r="O1331" s="12"/>
      <c r="P1331" s="12"/>
      <c r="Q1331" s="12"/>
      <c r="R1331" s="12"/>
      <c r="S1331" s="12"/>
    </row>
    <row r="1332" spans="1:19" x14ac:dyDescent="0.25">
      <c r="A1332" s="33"/>
      <c r="B1332" s="33"/>
      <c r="C1332" s="11"/>
      <c r="D1332" s="12"/>
      <c r="E1332" s="12"/>
      <c r="F1332" s="12"/>
      <c r="G1332" s="12"/>
      <c r="H1332" s="12"/>
      <c r="I1332" s="12"/>
      <c r="J1332" s="12"/>
      <c r="K1332" s="12"/>
      <c r="L1332" s="12"/>
      <c r="M1332" s="12"/>
      <c r="N1332" s="12"/>
      <c r="O1332" s="12"/>
      <c r="P1332" s="12"/>
      <c r="Q1332" s="12"/>
      <c r="R1332" s="12"/>
      <c r="S1332" s="12"/>
    </row>
    <row r="1333" spans="1:19" x14ac:dyDescent="0.25">
      <c r="A1333" s="33"/>
      <c r="B1333" s="33"/>
      <c r="C1333" s="11"/>
      <c r="D1333" s="12"/>
      <c r="E1333" s="12"/>
      <c r="F1333" s="12"/>
      <c r="G1333" s="12"/>
      <c r="H1333" s="12"/>
      <c r="I1333" s="12"/>
      <c r="J1333" s="12"/>
      <c r="K1333" s="12"/>
      <c r="L1333" s="12"/>
      <c r="M1333" s="12"/>
      <c r="N1333" s="12"/>
      <c r="O1333" s="12"/>
      <c r="P1333" s="12"/>
      <c r="Q1333" s="12"/>
      <c r="R1333" s="12"/>
      <c r="S1333" s="12"/>
    </row>
    <row r="1334" spans="1:19" x14ac:dyDescent="0.25">
      <c r="A1334" s="33"/>
      <c r="B1334" s="33"/>
      <c r="C1334" s="11"/>
      <c r="D1334" s="12"/>
      <c r="E1334" s="12"/>
      <c r="F1334" s="12"/>
      <c r="G1334" s="12"/>
      <c r="H1334" s="12"/>
      <c r="I1334" s="12"/>
      <c r="J1334" s="12"/>
      <c r="K1334" s="12"/>
      <c r="L1334" s="12"/>
      <c r="M1334" s="12"/>
      <c r="N1334" s="12"/>
      <c r="O1334" s="12"/>
      <c r="P1334" s="12"/>
      <c r="Q1334" s="12"/>
      <c r="R1334" s="12"/>
      <c r="S1334" s="12"/>
    </row>
    <row r="1335" spans="1:19" x14ac:dyDescent="0.25">
      <c r="A1335" s="33"/>
      <c r="B1335" s="33"/>
      <c r="C1335" s="11"/>
      <c r="D1335" s="12"/>
      <c r="E1335" s="12"/>
      <c r="F1335" s="12"/>
      <c r="G1335" s="12"/>
      <c r="H1335" s="12"/>
      <c r="I1335" s="12"/>
      <c r="J1335" s="12"/>
      <c r="K1335" s="12"/>
      <c r="L1335" s="12"/>
      <c r="M1335" s="12"/>
      <c r="N1335" s="12"/>
      <c r="O1335" s="12"/>
      <c r="P1335" s="12"/>
      <c r="Q1335" s="12"/>
      <c r="R1335" s="12"/>
      <c r="S1335" s="12"/>
    </row>
    <row r="1336" spans="1:19" x14ac:dyDescent="0.25">
      <c r="A1336" s="33"/>
      <c r="B1336" s="33"/>
      <c r="C1336" s="11"/>
      <c r="D1336" s="12"/>
      <c r="E1336" s="12"/>
      <c r="F1336" s="12"/>
      <c r="G1336" s="12"/>
      <c r="H1336" s="12"/>
      <c r="I1336" s="12"/>
      <c r="J1336" s="12"/>
      <c r="K1336" s="12"/>
      <c r="L1336" s="12"/>
      <c r="M1336" s="12"/>
      <c r="N1336" s="12"/>
      <c r="O1336" s="12"/>
      <c r="P1336" s="12"/>
      <c r="Q1336" s="12"/>
      <c r="R1336" s="12"/>
      <c r="S1336" s="12"/>
    </row>
    <row r="1337" spans="1:19" x14ac:dyDescent="0.25">
      <c r="A1337" s="33"/>
      <c r="B1337" s="33"/>
      <c r="C1337" s="11"/>
      <c r="D1337" s="12"/>
      <c r="E1337" s="12"/>
      <c r="F1337" s="12"/>
      <c r="G1337" s="12"/>
      <c r="H1337" s="12"/>
      <c r="I1337" s="12"/>
      <c r="J1337" s="12"/>
      <c r="K1337" s="12"/>
      <c r="L1337" s="12"/>
      <c r="M1337" s="12"/>
      <c r="N1337" s="12"/>
      <c r="O1337" s="12"/>
      <c r="P1337" s="12"/>
      <c r="Q1337" s="12"/>
      <c r="R1337" s="12"/>
      <c r="S1337" s="12"/>
    </row>
    <row r="1338" spans="1:19" x14ac:dyDescent="0.25">
      <c r="A1338" s="33"/>
      <c r="B1338" s="33"/>
      <c r="C1338" s="11"/>
      <c r="D1338" s="12"/>
      <c r="E1338" s="12"/>
      <c r="F1338" s="12"/>
      <c r="G1338" s="12"/>
      <c r="H1338" s="12"/>
      <c r="I1338" s="12"/>
      <c r="J1338" s="12"/>
      <c r="K1338" s="12"/>
      <c r="L1338" s="12"/>
      <c r="M1338" s="12"/>
      <c r="N1338" s="12"/>
      <c r="O1338" s="12"/>
      <c r="P1338" s="12"/>
      <c r="Q1338" s="12"/>
      <c r="R1338" s="12"/>
      <c r="S1338" s="12"/>
    </row>
    <row r="1339" spans="1:19" x14ac:dyDescent="0.25">
      <c r="A1339" s="33"/>
      <c r="B1339" s="33"/>
      <c r="C1339" s="11"/>
      <c r="D1339" s="12"/>
      <c r="E1339" s="12"/>
      <c r="F1339" s="12"/>
      <c r="G1339" s="12"/>
      <c r="H1339" s="12"/>
      <c r="I1339" s="12"/>
      <c r="J1339" s="12"/>
      <c r="K1339" s="12"/>
      <c r="L1339" s="12"/>
      <c r="M1339" s="12"/>
      <c r="N1339" s="12"/>
      <c r="O1339" s="12"/>
      <c r="P1339" s="12"/>
      <c r="Q1339" s="12"/>
      <c r="R1339" s="12"/>
      <c r="S1339" s="12"/>
    </row>
    <row r="1340" spans="1:19" x14ac:dyDescent="0.25">
      <c r="A1340" s="33"/>
      <c r="B1340" s="33"/>
      <c r="C1340" s="11"/>
      <c r="D1340" s="12"/>
      <c r="E1340" s="12"/>
      <c r="F1340" s="12"/>
      <c r="G1340" s="12"/>
      <c r="H1340" s="12"/>
      <c r="I1340" s="12"/>
      <c r="J1340" s="12"/>
      <c r="K1340" s="12"/>
      <c r="L1340" s="12"/>
      <c r="M1340" s="12"/>
      <c r="N1340" s="12"/>
      <c r="O1340" s="12"/>
      <c r="P1340" s="12"/>
      <c r="Q1340" s="12"/>
      <c r="R1340" s="12"/>
      <c r="S1340" s="12"/>
    </row>
    <row r="1341" spans="1:19" x14ac:dyDescent="0.25">
      <c r="A1341" s="33"/>
      <c r="B1341" s="33"/>
      <c r="C1341" s="11"/>
      <c r="D1341" s="12"/>
      <c r="E1341" s="12"/>
      <c r="F1341" s="12"/>
      <c r="G1341" s="12"/>
      <c r="H1341" s="12"/>
      <c r="I1341" s="12"/>
      <c r="J1341" s="12"/>
      <c r="K1341" s="12"/>
      <c r="L1341" s="12"/>
      <c r="M1341" s="12"/>
      <c r="N1341" s="12"/>
      <c r="O1341" s="12"/>
      <c r="P1341" s="12"/>
      <c r="Q1341" s="12"/>
      <c r="R1341" s="12"/>
      <c r="S1341" s="12"/>
    </row>
    <row r="1342" spans="1:19" x14ac:dyDescent="0.25">
      <c r="A1342" s="33"/>
      <c r="B1342" s="33"/>
      <c r="C1342" s="11"/>
      <c r="D1342" s="12"/>
      <c r="E1342" s="12"/>
      <c r="F1342" s="12"/>
      <c r="G1342" s="12"/>
      <c r="H1342" s="12"/>
      <c r="I1342" s="12"/>
      <c r="J1342" s="12"/>
      <c r="K1342" s="12"/>
      <c r="L1342" s="12"/>
      <c r="M1342" s="12"/>
      <c r="N1342" s="12"/>
      <c r="O1342" s="12"/>
      <c r="P1342" s="12"/>
      <c r="Q1342" s="12"/>
      <c r="R1342" s="12"/>
      <c r="S1342" s="12"/>
    </row>
    <row r="1343" spans="1:19" x14ac:dyDescent="0.25">
      <c r="A1343" s="33"/>
      <c r="B1343" s="33"/>
      <c r="C1343" s="11"/>
      <c r="D1343" s="12"/>
      <c r="E1343" s="12"/>
      <c r="F1343" s="12"/>
      <c r="G1343" s="12"/>
      <c r="H1343" s="12"/>
      <c r="I1343" s="12"/>
      <c r="J1343" s="12"/>
      <c r="K1343" s="12"/>
      <c r="L1343" s="12"/>
      <c r="M1343" s="12"/>
      <c r="N1343" s="12"/>
      <c r="O1343" s="12"/>
      <c r="P1343" s="12"/>
      <c r="Q1343" s="12"/>
      <c r="R1343" s="12"/>
      <c r="S1343" s="12"/>
    </row>
    <row r="1344" spans="1:19" x14ac:dyDescent="0.25">
      <c r="A1344" s="33"/>
      <c r="B1344" s="33"/>
      <c r="C1344" s="11"/>
      <c r="D1344" s="12"/>
      <c r="E1344" s="12"/>
      <c r="F1344" s="12"/>
      <c r="G1344" s="12"/>
      <c r="H1344" s="12"/>
      <c r="I1344" s="12"/>
      <c r="J1344" s="12"/>
      <c r="K1344" s="12"/>
      <c r="L1344" s="12"/>
      <c r="M1344" s="12"/>
      <c r="N1344" s="12"/>
      <c r="O1344" s="12"/>
      <c r="P1344" s="12"/>
      <c r="Q1344" s="12"/>
      <c r="R1344" s="12"/>
      <c r="S1344" s="12"/>
    </row>
    <row r="1345" spans="1:19" x14ac:dyDescent="0.25">
      <c r="A1345" s="33"/>
      <c r="B1345" s="33"/>
      <c r="C1345" s="11"/>
      <c r="D1345" s="12"/>
      <c r="E1345" s="12"/>
      <c r="F1345" s="12"/>
      <c r="G1345" s="12"/>
      <c r="H1345" s="12"/>
      <c r="I1345" s="12"/>
      <c r="J1345" s="12"/>
      <c r="K1345" s="12"/>
      <c r="L1345" s="12"/>
      <c r="M1345" s="12"/>
      <c r="N1345" s="12"/>
      <c r="O1345" s="12"/>
      <c r="P1345" s="12"/>
      <c r="Q1345" s="12"/>
      <c r="R1345" s="12"/>
      <c r="S1345" s="12"/>
    </row>
    <row r="1346" spans="1:19" x14ac:dyDescent="0.25">
      <c r="A1346" s="33"/>
      <c r="B1346" s="33"/>
      <c r="C1346" s="11"/>
      <c r="D1346" s="12"/>
      <c r="E1346" s="12"/>
      <c r="F1346" s="12"/>
      <c r="G1346" s="12"/>
      <c r="H1346" s="12"/>
      <c r="I1346" s="12"/>
      <c r="J1346" s="12"/>
      <c r="K1346" s="12"/>
      <c r="L1346" s="12"/>
      <c r="M1346" s="12"/>
      <c r="N1346" s="12"/>
      <c r="O1346" s="12"/>
      <c r="P1346" s="12"/>
      <c r="Q1346" s="12"/>
      <c r="R1346" s="12"/>
      <c r="S1346" s="12"/>
    </row>
    <row r="1347" spans="1:19" x14ac:dyDescent="0.25">
      <c r="A1347" s="33"/>
      <c r="B1347" s="33"/>
      <c r="C1347" s="11"/>
      <c r="D1347" s="12"/>
      <c r="E1347" s="12"/>
      <c r="F1347" s="12"/>
      <c r="G1347" s="12"/>
      <c r="H1347" s="12"/>
      <c r="I1347" s="12"/>
      <c r="J1347" s="12"/>
      <c r="K1347" s="12"/>
      <c r="L1347" s="12"/>
      <c r="M1347" s="12"/>
      <c r="N1347" s="12"/>
      <c r="O1347" s="12"/>
      <c r="P1347" s="12"/>
      <c r="Q1347" s="12"/>
      <c r="R1347" s="12"/>
      <c r="S1347" s="12"/>
    </row>
    <row r="1348" spans="1:19" x14ac:dyDescent="0.25">
      <c r="A1348" s="33"/>
      <c r="B1348" s="33"/>
      <c r="C1348" s="11"/>
      <c r="D1348" s="12"/>
      <c r="E1348" s="12"/>
      <c r="F1348" s="12"/>
      <c r="G1348" s="12"/>
      <c r="H1348" s="12"/>
      <c r="I1348" s="12"/>
      <c r="J1348" s="12"/>
      <c r="K1348" s="12"/>
      <c r="L1348" s="12"/>
      <c r="M1348" s="12"/>
      <c r="N1348" s="12"/>
      <c r="O1348" s="12"/>
      <c r="P1348" s="12"/>
      <c r="Q1348" s="12"/>
      <c r="R1348" s="12"/>
      <c r="S1348" s="12"/>
    </row>
    <row r="1349" spans="1:19" x14ac:dyDescent="0.25">
      <c r="A1349" s="33"/>
      <c r="B1349" s="33"/>
      <c r="C1349" s="11"/>
      <c r="D1349" s="12"/>
      <c r="E1349" s="12"/>
      <c r="F1349" s="12"/>
      <c r="G1349" s="12"/>
      <c r="H1349" s="12"/>
      <c r="I1349" s="12"/>
      <c r="J1349" s="12"/>
      <c r="K1349" s="12"/>
      <c r="L1349" s="12"/>
      <c r="M1349" s="12"/>
      <c r="N1349" s="12"/>
      <c r="O1349" s="12"/>
      <c r="P1349" s="12"/>
      <c r="Q1349" s="12"/>
      <c r="R1349" s="12"/>
      <c r="S1349" s="12"/>
    </row>
    <row r="1350" spans="1:19" x14ac:dyDescent="0.25">
      <c r="A1350" s="33"/>
      <c r="B1350" s="33"/>
      <c r="C1350" s="11"/>
      <c r="D1350" s="12"/>
      <c r="E1350" s="12"/>
      <c r="F1350" s="12"/>
      <c r="G1350" s="12"/>
      <c r="H1350" s="12"/>
      <c r="I1350" s="12"/>
      <c r="J1350" s="12"/>
      <c r="K1350" s="12"/>
      <c r="L1350" s="12"/>
      <c r="M1350" s="12"/>
      <c r="N1350" s="12"/>
      <c r="O1350" s="12"/>
      <c r="P1350" s="12"/>
      <c r="Q1350" s="12"/>
      <c r="R1350" s="12"/>
      <c r="S1350" s="12"/>
    </row>
    <row r="1351" spans="1:19" x14ac:dyDescent="0.25">
      <c r="A1351" s="33"/>
      <c r="B1351" s="33"/>
      <c r="C1351" s="11"/>
      <c r="D1351" s="12"/>
      <c r="E1351" s="12"/>
      <c r="F1351" s="12"/>
      <c r="G1351" s="12"/>
      <c r="H1351" s="12"/>
      <c r="I1351" s="12"/>
      <c r="J1351" s="12"/>
      <c r="K1351" s="12"/>
      <c r="L1351" s="12"/>
      <c r="M1351" s="12"/>
      <c r="N1351" s="12"/>
      <c r="O1351" s="12"/>
      <c r="P1351" s="12"/>
      <c r="Q1351" s="12"/>
      <c r="R1351" s="12"/>
      <c r="S1351" s="12"/>
    </row>
    <row r="1352" spans="1:19" x14ac:dyDescent="0.25">
      <c r="A1352" s="33"/>
      <c r="B1352" s="33"/>
      <c r="C1352" s="11"/>
      <c r="D1352" s="12"/>
      <c r="E1352" s="12"/>
      <c r="F1352" s="12"/>
      <c r="G1352" s="12"/>
      <c r="H1352" s="12"/>
      <c r="I1352" s="12"/>
      <c r="J1352" s="12"/>
      <c r="K1352" s="12"/>
      <c r="L1352" s="12"/>
      <c r="M1352" s="12"/>
      <c r="N1352" s="12"/>
      <c r="O1352" s="12"/>
      <c r="P1352" s="12"/>
      <c r="Q1352" s="12"/>
      <c r="R1352" s="12"/>
      <c r="S1352" s="12"/>
    </row>
    <row r="1353" spans="1:19" x14ac:dyDescent="0.25">
      <c r="A1353" s="33"/>
      <c r="B1353" s="33"/>
      <c r="C1353" s="11"/>
      <c r="D1353" s="12"/>
      <c r="E1353" s="12"/>
      <c r="F1353" s="12"/>
      <c r="G1353" s="12"/>
      <c r="H1353" s="12"/>
      <c r="I1353" s="12"/>
      <c r="J1353" s="12"/>
      <c r="K1353" s="12"/>
      <c r="L1353" s="12"/>
      <c r="M1353" s="12"/>
      <c r="N1353" s="12"/>
      <c r="O1353" s="12"/>
      <c r="P1353" s="12"/>
      <c r="Q1353" s="12"/>
      <c r="R1353" s="12"/>
      <c r="S1353" s="12"/>
    </row>
    <row r="1354" spans="1:19" x14ac:dyDescent="0.25">
      <c r="A1354" s="33"/>
      <c r="B1354" s="33"/>
      <c r="C1354" s="11"/>
      <c r="D1354" s="12"/>
      <c r="E1354" s="12"/>
      <c r="F1354" s="12"/>
      <c r="G1354" s="12"/>
      <c r="H1354" s="12"/>
      <c r="I1354" s="12"/>
      <c r="J1354" s="12"/>
      <c r="K1354" s="12"/>
      <c r="L1354" s="12"/>
      <c r="M1354" s="12"/>
      <c r="N1354" s="12"/>
      <c r="O1354" s="12"/>
      <c r="P1354" s="12"/>
      <c r="Q1354" s="12"/>
      <c r="R1354" s="12"/>
      <c r="S1354" s="12"/>
    </row>
    <row r="1355" spans="1:19" x14ac:dyDescent="0.25">
      <c r="A1355" s="33"/>
      <c r="B1355" s="33"/>
      <c r="C1355" s="11"/>
      <c r="D1355" s="12"/>
      <c r="E1355" s="12"/>
      <c r="F1355" s="12"/>
      <c r="G1355" s="12"/>
      <c r="H1355" s="12"/>
      <c r="I1355" s="12"/>
      <c r="J1355" s="12"/>
      <c r="K1355" s="12"/>
      <c r="L1355" s="12"/>
      <c r="M1355" s="12"/>
      <c r="N1355" s="12"/>
      <c r="O1355" s="12"/>
      <c r="P1355" s="12"/>
      <c r="Q1355" s="12"/>
      <c r="R1355" s="12"/>
      <c r="S1355" s="12"/>
    </row>
    <row r="1356" spans="1:19" x14ac:dyDescent="0.25">
      <c r="A1356" s="33"/>
      <c r="B1356" s="33"/>
      <c r="C1356" s="11"/>
      <c r="D1356" s="12"/>
      <c r="E1356" s="12"/>
      <c r="F1356" s="12"/>
      <c r="G1356" s="12"/>
      <c r="H1356" s="12"/>
      <c r="I1356" s="12"/>
      <c r="J1356" s="12"/>
      <c r="K1356" s="12"/>
      <c r="L1356" s="12"/>
      <c r="M1356" s="12"/>
      <c r="N1356" s="12"/>
      <c r="O1356" s="12"/>
      <c r="P1356" s="12"/>
      <c r="Q1356" s="12"/>
      <c r="R1356" s="12"/>
      <c r="S1356" s="12"/>
    </row>
    <row r="1357" spans="1:19" x14ac:dyDescent="0.25">
      <c r="A1357" s="33"/>
      <c r="B1357" s="33"/>
      <c r="C1357" s="11"/>
      <c r="D1357" s="12"/>
      <c r="E1357" s="12"/>
      <c r="F1357" s="12"/>
      <c r="G1357" s="12"/>
      <c r="H1357" s="12"/>
      <c r="I1357" s="12"/>
      <c r="J1357" s="12"/>
      <c r="K1357" s="12"/>
      <c r="L1357" s="12"/>
      <c r="M1357" s="12"/>
      <c r="N1357" s="12"/>
      <c r="O1357" s="12"/>
      <c r="P1357" s="12"/>
      <c r="Q1357" s="12"/>
      <c r="R1357" s="12"/>
      <c r="S1357" s="12"/>
    </row>
    <row r="1358" spans="1:19" x14ac:dyDescent="0.25">
      <c r="A1358" s="33"/>
      <c r="B1358" s="33"/>
      <c r="C1358" s="11"/>
      <c r="D1358" s="12"/>
      <c r="E1358" s="12"/>
      <c r="F1358" s="12"/>
      <c r="G1358" s="12"/>
      <c r="H1358" s="12"/>
      <c r="I1358" s="12"/>
      <c r="J1358" s="12"/>
      <c r="K1358" s="12"/>
      <c r="L1358" s="12"/>
      <c r="M1358" s="12"/>
      <c r="N1358" s="12"/>
      <c r="O1358" s="12"/>
      <c r="P1358" s="12"/>
      <c r="Q1358" s="12"/>
      <c r="R1358" s="12"/>
      <c r="S1358" s="12"/>
    </row>
    <row r="1359" spans="1:19" x14ac:dyDescent="0.25">
      <c r="A1359" s="33"/>
      <c r="B1359" s="33"/>
      <c r="C1359" s="11"/>
      <c r="D1359" s="12"/>
      <c r="E1359" s="12"/>
      <c r="F1359" s="12"/>
      <c r="G1359" s="12"/>
      <c r="H1359" s="12"/>
      <c r="I1359" s="12"/>
      <c r="J1359" s="12"/>
      <c r="K1359" s="12"/>
      <c r="L1359" s="12"/>
      <c r="M1359" s="12"/>
      <c r="N1359" s="12"/>
      <c r="O1359" s="12"/>
      <c r="P1359" s="12"/>
      <c r="Q1359" s="12"/>
      <c r="R1359" s="12"/>
      <c r="S1359" s="12"/>
    </row>
    <row r="1360" spans="1:19" x14ac:dyDescent="0.25">
      <c r="A1360" s="33"/>
      <c r="B1360" s="33"/>
      <c r="C1360" s="11"/>
      <c r="D1360" s="12"/>
      <c r="E1360" s="12"/>
      <c r="F1360" s="12"/>
      <c r="G1360" s="12"/>
      <c r="H1360" s="12"/>
      <c r="I1360" s="12"/>
      <c r="J1360" s="12"/>
      <c r="K1360" s="12"/>
      <c r="L1360" s="12"/>
      <c r="M1360" s="12"/>
      <c r="N1360" s="12"/>
      <c r="O1360" s="12"/>
      <c r="P1360" s="12"/>
      <c r="Q1360" s="12"/>
      <c r="R1360" s="12"/>
      <c r="S1360" s="12"/>
    </row>
    <row r="1361" spans="1:19" x14ac:dyDescent="0.25">
      <c r="A1361" s="33"/>
      <c r="B1361" s="33"/>
      <c r="C1361" s="11"/>
      <c r="D1361" s="12"/>
      <c r="E1361" s="12"/>
      <c r="F1361" s="12"/>
      <c r="G1361" s="12"/>
      <c r="H1361" s="12"/>
      <c r="I1361" s="12"/>
      <c r="J1361" s="12"/>
      <c r="K1361" s="12"/>
      <c r="L1361" s="12"/>
      <c r="M1361" s="12"/>
      <c r="N1361" s="12"/>
      <c r="O1361" s="12"/>
      <c r="P1361" s="12"/>
      <c r="Q1361" s="12"/>
      <c r="R1361" s="12"/>
      <c r="S1361" s="12"/>
    </row>
    <row r="1362" spans="1:19" x14ac:dyDescent="0.25">
      <c r="A1362" s="33"/>
      <c r="B1362" s="33"/>
      <c r="C1362" s="11"/>
      <c r="D1362" s="12"/>
      <c r="E1362" s="12"/>
      <c r="F1362" s="12"/>
      <c r="G1362" s="12"/>
      <c r="H1362" s="12"/>
      <c r="I1362" s="12"/>
      <c r="J1362" s="12"/>
      <c r="K1362" s="12"/>
      <c r="L1362" s="12"/>
      <c r="M1362" s="12"/>
      <c r="N1362" s="12"/>
      <c r="O1362" s="12"/>
      <c r="P1362" s="12"/>
      <c r="Q1362" s="12"/>
      <c r="R1362" s="12"/>
      <c r="S1362" s="12"/>
    </row>
    <row r="1363" spans="1:19" x14ac:dyDescent="0.25">
      <c r="A1363" s="33"/>
      <c r="B1363" s="33"/>
      <c r="C1363" s="11"/>
      <c r="D1363" s="12"/>
      <c r="E1363" s="12"/>
      <c r="F1363" s="12"/>
      <c r="G1363" s="12"/>
      <c r="H1363" s="12"/>
      <c r="I1363" s="12"/>
      <c r="J1363" s="12"/>
      <c r="K1363" s="12"/>
      <c r="L1363" s="12"/>
      <c r="M1363" s="12"/>
      <c r="N1363" s="12"/>
      <c r="O1363" s="12"/>
      <c r="P1363" s="12"/>
      <c r="Q1363" s="12"/>
      <c r="R1363" s="12"/>
      <c r="S1363" s="12"/>
    </row>
    <row r="1364" spans="1:19" x14ac:dyDescent="0.25">
      <c r="A1364" s="33"/>
      <c r="B1364" s="33"/>
      <c r="C1364" s="11"/>
      <c r="D1364" s="12"/>
      <c r="E1364" s="12"/>
      <c r="F1364" s="12"/>
      <c r="G1364" s="12"/>
      <c r="H1364" s="12"/>
      <c r="I1364" s="12"/>
      <c r="J1364" s="12"/>
      <c r="K1364" s="12"/>
      <c r="L1364" s="12"/>
      <c r="M1364" s="12"/>
      <c r="N1364" s="12"/>
      <c r="O1364" s="12"/>
      <c r="P1364" s="12"/>
      <c r="Q1364" s="12"/>
      <c r="R1364" s="12"/>
      <c r="S1364" s="12"/>
    </row>
    <row r="1365" spans="1:19" x14ac:dyDescent="0.25">
      <c r="A1365" s="33"/>
      <c r="B1365" s="33"/>
      <c r="C1365" s="11"/>
      <c r="D1365" s="12"/>
      <c r="E1365" s="12"/>
      <c r="F1365" s="12"/>
      <c r="G1365" s="12"/>
      <c r="H1365" s="12"/>
      <c r="I1365" s="12"/>
      <c r="J1365" s="12"/>
      <c r="K1365" s="12"/>
      <c r="L1365" s="12"/>
      <c r="M1365" s="12"/>
      <c r="N1365" s="12"/>
      <c r="O1365" s="12"/>
      <c r="P1365" s="12"/>
      <c r="Q1365" s="12"/>
      <c r="R1365" s="12"/>
      <c r="S1365" s="12"/>
    </row>
    <row r="1366" spans="1:19" x14ac:dyDescent="0.25">
      <c r="A1366" s="33"/>
      <c r="B1366" s="33"/>
      <c r="C1366" s="11"/>
      <c r="D1366" s="12"/>
      <c r="E1366" s="12"/>
      <c r="F1366" s="12"/>
      <c r="G1366" s="12"/>
      <c r="H1366" s="12"/>
      <c r="I1366" s="12"/>
      <c r="J1366" s="12"/>
      <c r="K1366" s="12"/>
      <c r="L1366" s="12"/>
      <c r="M1366" s="12"/>
      <c r="N1366" s="12"/>
      <c r="O1366" s="12"/>
      <c r="P1366" s="12"/>
      <c r="Q1366" s="12"/>
      <c r="R1366" s="12"/>
      <c r="S1366" s="12"/>
    </row>
    <row r="1367" spans="1:19" x14ac:dyDescent="0.25">
      <c r="A1367" s="33"/>
      <c r="B1367" s="33"/>
      <c r="C1367" s="11"/>
      <c r="D1367" s="12"/>
      <c r="E1367" s="12"/>
      <c r="F1367" s="12"/>
      <c r="G1367" s="12"/>
      <c r="H1367" s="12"/>
      <c r="I1367" s="12"/>
      <c r="J1367" s="12"/>
      <c r="K1367" s="12"/>
      <c r="L1367" s="12"/>
      <c r="M1367" s="12"/>
      <c r="N1367" s="12"/>
      <c r="O1367" s="12"/>
      <c r="P1367" s="12"/>
      <c r="Q1367" s="12"/>
      <c r="R1367" s="12"/>
      <c r="S1367" s="12"/>
    </row>
    <row r="1368" spans="1:19" x14ac:dyDescent="0.25">
      <c r="A1368" s="33"/>
      <c r="B1368" s="33"/>
      <c r="C1368" s="11"/>
      <c r="D1368" s="12"/>
      <c r="E1368" s="12"/>
      <c r="F1368" s="12"/>
      <c r="G1368" s="12"/>
      <c r="H1368" s="12"/>
      <c r="I1368" s="12"/>
      <c r="J1368" s="12"/>
      <c r="K1368" s="12"/>
      <c r="L1368" s="12"/>
      <c r="M1368" s="12"/>
      <c r="N1368" s="12"/>
      <c r="O1368" s="12"/>
      <c r="P1368" s="12"/>
      <c r="Q1368" s="12"/>
      <c r="R1368" s="12"/>
      <c r="S1368" s="12"/>
    </row>
    <row r="1369" spans="1:19" x14ac:dyDescent="0.25">
      <c r="A1369" s="33"/>
      <c r="B1369" s="33"/>
      <c r="C1369" s="11"/>
      <c r="D1369" s="12"/>
      <c r="E1369" s="12"/>
      <c r="F1369" s="12"/>
      <c r="G1369" s="12"/>
      <c r="H1369" s="12"/>
      <c r="I1369" s="12"/>
      <c r="J1369" s="12"/>
      <c r="K1369" s="12"/>
      <c r="L1369" s="12"/>
      <c r="M1369" s="12"/>
      <c r="N1369" s="12"/>
      <c r="O1369" s="12"/>
      <c r="P1369" s="12"/>
      <c r="Q1369" s="12"/>
      <c r="R1369" s="12"/>
      <c r="S1369" s="12"/>
    </row>
    <row r="1370" spans="1:19" x14ac:dyDescent="0.25">
      <c r="A1370" s="33"/>
      <c r="B1370" s="33"/>
      <c r="C1370" s="11"/>
      <c r="D1370" s="12"/>
      <c r="E1370" s="12"/>
      <c r="F1370" s="12"/>
      <c r="G1370" s="12"/>
      <c r="H1370" s="12"/>
      <c r="I1370" s="12"/>
      <c r="J1370" s="12"/>
      <c r="K1370" s="12"/>
      <c r="L1370" s="12"/>
      <c r="M1370" s="12"/>
      <c r="N1370" s="12"/>
      <c r="O1370" s="12"/>
      <c r="P1370" s="12"/>
      <c r="Q1370" s="12"/>
      <c r="R1370" s="12"/>
      <c r="S1370" s="12"/>
    </row>
    <row r="1371" spans="1:19" x14ac:dyDescent="0.25">
      <c r="A1371" s="33"/>
      <c r="B1371" s="33"/>
      <c r="C1371" s="11"/>
      <c r="D1371" s="12"/>
      <c r="E1371" s="12"/>
      <c r="F1371" s="12"/>
      <c r="G1371" s="12"/>
      <c r="H1371" s="12"/>
      <c r="I1371" s="12"/>
      <c r="J1371" s="12"/>
      <c r="K1371" s="12"/>
      <c r="L1371" s="12"/>
      <c r="M1371" s="12"/>
      <c r="N1371" s="12"/>
      <c r="O1371" s="12"/>
      <c r="P1371" s="12"/>
      <c r="Q1371" s="12"/>
      <c r="R1371" s="12"/>
      <c r="S1371" s="12"/>
    </row>
    <row r="1372" spans="1:19" x14ac:dyDescent="0.25">
      <c r="A1372" s="33"/>
      <c r="B1372" s="33"/>
      <c r="C1372" s="11"/>
      <c r="D1372" s="12"/>
      <c r="E1372" s="12"/>
      <c r="F1372" s="12"/>
      <c r="G1372" s="12"/>
      <c r="H1372" s="12"/>
      <c r="I1372" s="12"/>
      <c r="J1372" s="12"/>
      <c r="K1372" s="12"/>
      <c r="L1372" s="12"/>
      <c r="M1372" s="12"/>
      <c r="N1372" s="12"/>
      <c r="O1372" s="12"/>
      <c r="P1372" s="12"/>
      <c r="Q1372" s="12"/>
      <c r="R1372" s="12"/>
      <c r="S1372" s="12"/>
    </row>
    <row r="1373" spans="1:19" x14ac:dyDescent="0.25">
      <c r="A1373" s="33"/>
      <c r="B1373" s="33"/>
      <c r="C1373" s="11"/>
      <c r="D1373" s="12"/>
      <c r="E1373" s="12"/>
      <c r="F1373" s="12"/>
      <c r="G1373" s="12"/>
      <c r="H1373" s="12"/>
      <c r="I1373" s="12"/>
      <c r="J1373" s="12"/>
      <c r="K1373" s="12"/>
      <c r="L1373" s="12"/>
      <c r="M1373" s="12"/>
      <c r="N1373" s="12"/>
      <c r="O1373" s="12"/>
      <c r="P1373" s="12"/>
      <c r="Q1373" s="12"/>
      <c r="R1373" s="12"/>
      <c r="S1373" s="12"/>
    </row>
    <row r="1374" spans="1:19" x14ac:dyDescent="0.25">
      <c r="A1374" s="33"/>
      <c r="B1374" s="33"/>
      <c r="C1374" s="11"/>
      <c r="D1374" s="12"/>
      <c r="E1374" s="12"/>
      <c r="F1374" s="12"/>
      <c r="G1374" s="12"/>
      <c r="H1374" s="12"/>
      <c r="I1374" s="12"/>
      <c r="J1374" s="12"/>
      <c r="K1374" s="12"/>
      <c r="L1374" s="12"/>
      <c r="M1374" s="12"/>
      <c r="N1374" s="12"/>
      <c r="O1374" s="12"/>
      <c r="P1374" s="12"/>
      <c r="Q1374" s="12"/>
      <c r="R1374" s="12"/>
      <c r="S1374" s="12"/>
    </row>
    <row r="1375" spans="1:19" x14ac:dyDescent="0.25">
      <c r="A1375" s="33"/>
      <c r="B1375" s="33"/>
      <c r="C1375" s="11"/>
      <c r="D1375" s="12"/>
      <c r="E1375" s="12"/>
      <c r="F1375" s="12"/>
      <c r="G1375" s="12"/>
      <c r="H1375" s="12"/>
      <c r="I1375" s="12"/>
      <c r="J1375" s="12"/>
      <c r="K1375" s="12"/>
      <c r="L1375" s="12"/>
      <c r="M1375" s="12"/>
      <c r="N1375" s="12"/>
      <c r="O1375" s="12"/>
      <c r="P1375" s="12"/>
      <c r="Q1375" s="12"/>
      <c r="R1375" s="12"/>
      <c r="S1375" s="12"/>
    </row>
    <row r="1376" spans="1:19" x14ac:dyDescent="0.25">
      <c r="A1376" s="33"/>
      <c r="B1376" s="33"/>
      <c r="C1376" s="11"/>
      <c r="D1376" s="12"/>
      <c r="E1376" s="12"/>
      <c r="F1376" s="12"/>
      <c r="G1376" s="12"/>
      <c r="H1376" s="12"/>
      <c r="I1376" s="12"/>
      <c r="J1376" s="12"/>
      <c r="K1376" s="12"/>
      <c r="L1376" s="12"/>
      <c r="M1376" s="12"/>
      <c r="N1376" s="12"/>
      <c r="O1376" s="12"/>
      <c r="P1376" s="12"/>
      <c r="Q1376" s="12"/>
      <c r="R1376" s="12"/>
      <c r="S1376" s="12"/>
    </row>
    <row r="1377" spans="1:19" x14ac:dyDescent="0.25">
      <c r="A1377" s="33"/>
      <c r="B1377" s="33"/>
      <c r="C1377" s="11"/>
      <c r="D1377" s="12"/>
      <c r="E1377" s="12"/>
      <c r="F1377" s="12"/>
      <c r="G1377" s="12"/>
      <c r="H1377" s="12"/>
      <c r="I1377" s="12"/>
      <c r="J1377" s="12"/>
      <c r="K1377" s="12"/>
      <c r="L1377" s="12"/>
      <c r="M1377" s="12"/>
      <c r="N1377" s="12"/>
      <c r="O1377" s="12"/>
      <c r="P1377" s="12"/>
      <c r="Q1377" s="12"/>
      <c r="R1377" s="12"/>
      <c r="S1377" s="12"/>
    </row>
    <row r="1378" spans="1:19" x14ac:dyDescent="0.25">
      <c r="A1378" s="33"/>
      <c r="B1378" s="33"/>
      <c r="C1378" s="11"/>
      <c r="D1378" s="12"/>
      <c r="E1378" s="12"/>
      <c r="F1378" s="12"/>
      <c r="G1378" s="12"/>
      <c r="H1378" s="12"/>
      <c r="I1378" s="12"/>
      <c r="J1378" s="12"/>
      <c r="K1378" s="12"/>
      <c r="L1378" s="12"/>
      <c r="M1378" s="12"/>
      <c r="N1378" s="12"/>
      <c r="O1378" s="12"/>
      <c r="P1378" s="12"/>
      <c r="Q1378" s="12"/>
      <c r="R1378" s="12"/>
      <c r="S1378" s="12"/>
    </row>
    <row r="1379" spans="1:19" x14ac:dyDescent="0.25">
      <c r="A1379" s="33"/>
      <c r="B1379" s="33"/>
      <c r="C1379" s="11"/>
      <c r="D1379" s="12"/>
      <c r="E1379" s="12"/>
      <c r="F1379" s="12"/>
      <c r="G1379" s="12"/>
      <c r="H1379" s="12"/>
      <c r="I1379" s="12"/>
      <c r="J1379" s="12"/>
      <c r="K1379" s="12"/>
      <c r="L1379" s="12"/>
      <c r="M1379" s="12"/>
      <c r="N1379" s="12"/>
      <c r="O1379" s="12"/>
      <c r="P1379" s="12"/>
      <c r="Q1379" s="12"/>
      <c r="R1379" s="12"/>
      <c r="S1379" s="12"/>
    </row>
    <row r="1380" spans="1:19" x14ac:dyDescent="0.25">
      <c r="A1380" s="33"/>
      <c r="B1380" s="33"/>
      <c r="C1380" s="11"/>
      <c r="D1380" s="12"/>
      <c r="E1380" s="12"/>
      <c r="F1380" s="12"/>
      <c r="G1380" s="12"/>
      <c r="H1380" s="12"/>
      <c r="I1380" s="12"/>
      <c r="J1380" s="12"/>
      <c r="K1380" s="12"/>
      <c r="L1380" s="12"/>
      <c r="M1380" s="12"/>
      <c r="N1380" s="12"/>
      <c r="O1380" s="12"/>
      <c r="P1380" s="12"/>
      <c r="Q1380" s="12"/>
      <c r="R1380" s="12"/>
      <c r="S1380" s="12"/>
    </row>
    <row r="1381" spans="1:19" x14ac:dyDescent="0.25">
      <c r="A1381" s="33"/>
      <c r="B1381" s="33"/>
      <c r="C1381" s="11"/>
      <c r="D1381" s="12"/>
      <c r="E1381" s="12"/>
      <c r="F1381" s="12"/>
      <c r="G1381" s="12"/>
      <c r="H1381" s="12"/>
      <c r="I1381" s="12"/>
      <c r="J1381" s="12"/>
      <c r="K1381" s="12"/>
      <c r="L1381" s="12"/>
      <c r="M1381" s="12"/>
      <c r="N1381" s="12"/>
      <c r="O1381" s="12"/>
      <c r="P1381" s="12"/>
      <c r="Q1381" s="12"/>
      <c r="R1381" s="12"/>
      <c r="S1381" s="12"/>
    </row>
    <row r="1382" spans="1:19" x14ac:dyDescent="0.25">
      <c r="A1382" s="33"/>
      <c r="B1382" s="33"/>
      <c r="C1382" s="11"/>
      <c r="D1382" s="12"/>
      <c r="E1382" s="12"/>
      <c r="F1382" s="12"/>
      <c r="G1382" s="12"/>
      <c r="H1382" s="12"/>
      <c r="I1382" s="12"/>
      <c r="J1382" s="12"/>
      <c r="K1382" s="12"/>
      <c r="L1382" s="12"/>
      <c r="M1382" s="12"/>
      <c r="N1382" s="12"/>
      <c r="O1382" s="12"/>
      <c r="P1382" s="12"/>
      <c r="Q1382" s="12"/>
      <c r="R1382" s="12"/>
      <c r="S1382" s="12"/>
    </row>
    <row r="1383" spans="1:19" x14ac:dyDescent="0.25">
      <c r="A1383" s="33"/>
      <c r="B1383" s="33"/>
      <c r="C1383" s="11"/>
      <c r="D1383" s="12"/>
      <c r="E1383" s="12"/>
      <c r="F1383" s="12"/>
      <c r="G1383" s="12"/>
      <c r="H1383" s="12"/>
      <c r="I1383" s="12"/>
      <c r="J1383" s="12"/>
      <c r="K1383" s="12"/>
      <c r="L1383" s="12"/>
      <c r="M1383" s="12"/>
      <c r="N1383" s="12"/>
      <c r="O1383" s="12"/>
      <c r="P1383" s="12"/>
      <c r="Q1383" s="12"/>
      <c r="R1383" s="12"/>
      <c r="S1383" s="12"/>
    </row>
    <row r="1384" spans="1:19" x14ac:dyDescent="0.25">
      <c r="A1384" s="33"/>
      <c r="B1384" s="33"/>
      <c r="C1384" s="11"/>
      <c r="D1384" s="12"/>
      <c r="E1384" s="12"/>
      <c r="F1384" s="12"/>
      <c r="G1384" s="12"/>
      <c r="H1384" s="12"/>
      <c r="I1384" s="12"/>
      <c r="J1384" s="12"/>
      <c r="K1384" s="12"/>
      <c r="L1384" s="12"/>
      <c r="M1384" s="12"/>
      <c r="N1384" s="12"/>
      <c r="O1384" s="12"/>
      <c r="P1384" s="12"/>
      <c r="Q1384" s="12"/>
      <c r="R1384" s="12"/>
      <c r="S1384" s="12"/>
    </row>
    <row r="1385" spans="1:19" x14ac:dyDescent="0.25">
      <c r="A1385" s="33"/>
      <c r="B1385" s="33"/>
      <c r="C1385" s="11"/>
      <c r="D1385" s="12"/>
      <c r="E1385" s="12"/>
      <c r="F1385" s="12"/>
      <c r="G1385" s="12"/>
      <c r="H1385" s="12"/>
      <c r="I1385" s="12"/>
      <c r="J1385" s="12"/>
      <c r="K1385" s="12"/>
      <c r="L1385" s="12"/>
      <c r="M1385" s="12"/>
      <c r="N1385" s="12"/>
      <c r="O1385" s="12"/>
      <c r="P1385" s="12"/>
      <c r="Q1385" s="12"/>
      <c r="R1385" s="12"/>
      <c r="S1385" s="12"/>
    </row>
    <row r="1386" spans="1:19" x14ac:dyDescent="0.25">
      <c r="A1386" s="33"/>
      <c r="B1386" s="33"/>
      <c r="C1386" s="11"/>
      <c r="D1386" s="12"/>
      <c r="E1386" s="12"/>
      <c r="F1386" s="12"/>
      <c r="G1386" s="12"/>
      <c r="H1386" s="12"/>
      <c r="I1386" s="12"/>
      <c r="J1386" s="12"/>
      <c r="K1386" s="12"/>
      <c r="L1386" s="12"/>
      <c r="M1386" s="12"/>
      <c r="N1386" s="12"/>
      <c r="O1386" s="12"/>
      <c r="P1386" s="12"/>
      <c r="Q1386" s="12"/>
      <c r="R1386" s="12"/>
      <c r="S1386" s="12"/>
    </row>
    <row r="1387" spans="1:19" x14ac:dyDescent="0.25">
      <c r="A1387" s="33"/>
      <c r="B1387" s="33"/>
      <c r="C1387" s="11"/>
      <c r="D1387" s="12"/>
      <c r="E1387" s="12"/>
      <c r="F1387" s="12"/>
      <c r="G1387" s="12"/>
      <c r="H1387" s="12"/>
      <c r="I1387" s="12"/>
      <c r="J1387" s="12"/>
      <c r="K1387" s="12"/>
      <c r="L1387" s="12"/>
      <c r="M1387" s="12"/>
      <c r="N1387" s="12"/>
      <c r="O1387" s="12"/>
      <c r="P1387" s="12"/>
      <c r="Q1387" s="12"/>
      <c r="R1387" s="12"/>
      <c r="S1387" s="12"/>
    </row>
    <row r="1388" spans="1:19" x14ac:dyDescent="0.25">
      <c r="A1388" s="33"/>
      <c r="B1388" s="33"/>
      <c r="C1388" s="11"/>
      <c r="D1388" s="12"/>
      <c r="E1388" s="12"/>
      <c r="F1388" s="12"/>
      <c r="G1388" s="12"/>
      <c r="H1388" s="12"/>
      <c r="I1388" s="12"/>
      <c r="J1388" s="12"/>
      <c r="K1388" s="12"/>
      <c r="L1388" s="12"/>
      <c r="M1388" s="12"/>
      <c r="N1388" s="12"/>
      <c r="O1388" s="12"/>
      <c r="P1388" s="12"/>
      <c r="Q1388" s="12"/>
      <c r="R1388" s="12"/>
      <c r="S1388" s="12"/>
    </row>
    <row r="1389" spans="1:19" x14ac:dyDescent="0.25">
      <c r="A1389" s="33"/>
      <c r="B1389" s="33"/>
      <c r="C1389" s="11"/>
      <c r="D1389" s="12"/>
      <c r="E1389" s="12"/>
      <c r="F1389" s="12"/>
      <c r="G1389" s="12"/>
      <c r="H1389" s="12"/>
      <c r="I1389" s="12"/>
      <c r="J1389" s="12"/>
      <c r="K1389" s="12"/>
      <c r="L1389" s="12"/>
      <c r="M1389" s="12"/>
      <c r="N1389" s="12"/>
      <c r="O1389" s="12"/>
      <c r="P1389" s="12"/>
      <c r="Q1389" s="12"/>
      <c r="R1389" s="12"/>
      <c r="S1389" s="12"/>
    </row>
    <row r="1390" spans="1:19" x14ac:dyDescent="0.25">
      <c r="A1390" s="33"/>
      <c r="B1390" s="33"/>
      <c r="C1390" s="11"/>
      <c r="D1390" s="12"/>
      <c r="E1390" s="12"/>
      <c r="F1390" s="12"/>
      <c r="G1390" s="12"/>
      <c r="H1390" s="12"/>
      <c r="I1390" s="12"/>
      <c r="J1390" s="12"/>
      <c r="K1390" s="12"/>
      <c r="L1390" s="12"/>
      <c r="M1390" s="12"/>
      <c r="N1390" s="12"/>
      <c r="O1390" s="12"/>
      <c r="P1390" s="12"/>
      <c r="Q1390" s="12"/>
      <c r="R1390" s="12"/>
      <c r="S1390" s="12"/>
    </row>
    <row r="1391" spans="1:19" x14ac:dyDescent="0.25">
      <c r="A1391" s="33"/>
      <c r="B1391" s="33"/>
      <c r="C1391" s="11"/>
      <c r="D1391" s="12"/>
      <c r="E1391" s="12"/>
      <c r="F1391" s="12"/>
      <c r="G1391" s="12"/>
      <c r="H1391" s="12"/>
      <c r="I1391" s="12"/>
      <c r="J1391" s="12"/>
      <c r="K1391" s="12"/>
      <c r="L1391" s="12"/>
      <c r="M1391" s="12"/>
      <c r="N1391" s="12"/>
      <c r="O1391" s="12"/>
      <c r="P1391" s="12"/>
      <c r="Q1391" s="12"/>
      <c r="R1391" s="12"/>
      <c r="S1391" s="12"/>
    </row>
    <row r="1392" spans="1:19" x14ac:dyDescent="0.25">
      <c r="A1392" s="33"/>
      <c r="B1392" s="33"/>
      <c r="C1392" s="11"/>
      <c r="D1392" s="12"/>
      <c r="E1392" s="12"/>
      <c r="F1392" s="12"/>
      <c r="G1392" s="12"/>
      <c r="H1392" s="12"/>
      <c r="I1392" s="12"/>
      <c r="J1392" s="12"/>
      <c r="K1392" s="12"/>
      <c r="L1392" s="12"/>
      <c r="M1392" s="12"/>
      <c r="N1392" s="12"/>
      <c r="O1392" s="12"/>
      <c r="P1392" s="12"/>
      <c r="Q1392" s="12"/>
      <c r="R1392" s="12"/>
      <c r="S1392" s="12"/>
    </row>
    <row r="1393" spans="1:19" x14ac:dyDescent="0.25">
      <c r="A1393" s="33"/>
      <c r="B1393" s="33"/>
      <c r="C1393" s="11"/>
      <c r="D1393" s="12"/>
      <c r="E1393" s="12"/>
      <c r="F1393" s="12"/>
      <c r="G1393" s="12"/>
      <c r="H1393" s="12"/>
      <c r="I1393" s="12"/>
      <c r="J1393" s="12"/>
      <c r="K1393" s="12"/>
      <c r="L1393" s="12"/>
      <c r="M1393" s="12"/>
      <c r="N1393" s="12"/>
      <c r="O1393" s="12"/>
      <c r="P1393" s="12"/>
      <c r="Q1393" s="12"/>
      <c r="R1393" s="12"/>
      <c r="S1393" s="12"/>
    </row>
    <row r="1394" spans="1:19" x14ac:dyDescent="0.25">
      <c r="A1394" s="33"/>
      <c r="B1394" s="33"/>
      <c r="C1394" s="11"/>
      <c r="D1394" s="12"/>
      <c r="E1394" s="12"/>
      <c r="F1394" s="12"/>
      <c r="G1394" s="12"/>
      <c r="H1394" s="12"/>
      <c r="I1394" s="12"/>
      <c r="J1394" s="12"/>
      <c r="K1394" s="12"/>
      <c r="L1394" s="12"/>
      <c r="M1394" s="12"/>
      <c r="N1394" s="12"/>
      <c r="O1394" s="12"/>
      <c r="P1394" s="12"/>
      <c r="Q1394" s="12"/>
      <c r="R1394" s="12"/>
      <c r="S1394" s="12"/>
    </row>
    <row r="1395" spans="1:19" x14ac:dyDescent="0.25">
      <c r="A1395" s="33"/>
      <c r="B1395" s="33"/>
      <c r="C1395" s="11"/>
      <c r="D1395" s="12"/>
      <c r="E1395" s="12"/>
      <c r="F1395" s="12"/>
      <c r="G1395" s="12"/>
      <c r="H1395" s="12"/>
      <c r="I1395" s="12"/>
      <c r="J1395" s="12"/>
      <c r="K1395" s="12"/>
      <c r="L1395" s="12"/>
      <c r="M1395" s="12"/>
      <c r="N1395" s="12"/>
      <c r="O1395" s="12"/>
      <c r="P1395" s="12"/>
      <c r="Q1395" s="12"/>
      <c r="R1395" s="12"/>
      <c r="S1395" s="12"/>
    </row>
    <row r="1396" spans="1:19" x14ac:dyDescent="0.25">
      <c r="A1396" s="33"/>
      <c r="B1396" s="33"/>
      <c r="C1396" s="11"/>
      <c r="D1396" s="12"/>
      <c r="E1396" s="12"/>
      <c r="F1396" s="12"/>
      <c r="G1396" s="12"/>
      <c r="H1396" s="12"/>
      <c r="I1396" s="12"/>
      <c r="J1396" s="12"/>
      <c r="K1396" s="12"/>
      <c r="L1396" s="12"/>
      <c r="M1396" s="12"/>
      <c r="N1396" s="12"/>
      <c r="O1396" s="12"/>
      <c r="P1396" s="12"/>
      <c r="Q1396" s="12"/>
      <c r="R1396" s="12"/>
      <c r="S1396" s="12"/>
    </row>
    <row r="1397" spans="1:19" x14ac:dyDescent="0.25">
      <c r="A1397" s="33"/>
      <c r="B1397" s="33"/>
      <c r="C1397" s="11"/>
      <c r="D1397" s="12"/>
      <c r="E1397" s="12"/>
      <c r="F1397" s="12"/>
      <c r="G1397" s="12"/>
      <c r="H1397" s="12"/>
      <c r="I1397" s="12"/>
      <c r="J1397" s="12"/>
      <c r="K1397" s="12"/>
      <c r="L1397" s="12"/>
      <c r="M1397" s="12"/>
      <c r="N1397" s="12"/>
      <c r="O1397" s="12"/>
      <c r="P1397" s="12"/>
      <c r="Q1397" s="12"/>
      <c r="R1397" s="12"/>
      <c r="S1397" s="12"/>
    </row>
    <row r="1398" spans="1:19" x14ac:dyDescent="0.25">
      <c r="A1398" s="33"/>
      <c r="B1398" s="33"/>
      <c r="C1398" s="11"/>
      <c r="D1398" s="12"/>
      <c r="E1398" s="12"/>
      <c r="F1398" s="12"/>
      <c r="G1398" s="12"/>
      <c r="H1398" s="12"/>
      <c r="I1398" s="12"/>
      <c r="J1398" s="12"/>
      <c r="K1398" s="12"/>
      <c r="L1398" s="12"/>
      <c r="M1398" s="12"/>
      <c r="N1398" s="12"/>
      <c r="O1398" s="12"/>
      <c r="P1398" s="12"/>
      <c r="Q1398" s="12"/>
      <c r="R1398" s="12"/>
      <c r="S1398" s="12"/>
    </row>
    <row r="1399" spans="1:19" x14ac:dyDescent="0.25">
      <c r="A1399" s="33"/>
      <c r="B1399" s="33"/>
      <c r="C1399" s="11"/>
      <c r="D1399" s="12"/>
      <c r="E1399" s="12"/>
      <c r="F1399" s="12"/>
      <c r="G1399" s="12"/>
      <c r="H1399" s="12"/>
      <c r="I1399" s="12"/>
      <c r="J1399" s="12"/>
      <c r="K1399" s="12"/>
      <c r="L1399" s="12"/>
      <c r="M1399" s="12"/>
      <c r="N1399" s="12"/>
      <c r="O1399" s="12"/>
      <c r="P1399" s="12"/>
      <c r="Q1399" s="12"/>
      <c r="R1399" s="12"/>
      <c r="S1399" s="12"/>
    </row>
    <row r="1400" spans="1:19" x14ac:dyDescent="0.25">
      <c r="A1400" s="33"/>
      <c r="B1400" s="33"/>
      <c r="C1400" s="11"/>
      <c r="D1400" s="12"/>
      <c r="E1400" s="12"/>
      <c r="F1400" s="12"/>
      <c r="G1400" s="12"/>
      <c r="H1400" s="12"/>
      <c r="I1400" s="12"/>
      <c r="J1400" s="12"/>
      <c r="K1400" s="12"/>
      <c r="L1400" s="12"/>
      <c r="M1400" s="12"/>
      <c r="N1400" s="12"/>
      <c r="O1400" s="12"/>
      <c r="P1400" s="12"/>
      <c r="Q1400" s="12"/>
      <c r="R1400" s="12"/>
      <c r="S1400" s="12"/>
    </row>
    <row r="1401" spans="1:19" x14ac:dyDescent="0.25">
      <c r="A1401" s="33"/>
      <c r="B1401" s="33"/>
      <c r="C1401" s="11"/>
      <c r="D1401" s="12"/>
      <c r="E1401" s="12"/>
      <c r="F1401" s="12"/>
      <c r="G1401" s="12"/>
      <c r="H1401" s="12"/>
      <c r="I1401" s="12"/>
      <c r="J1401" s="12"/>
      <c r="K1401" s="12"/>
      <c r="L1401" s="12"/>
      <c r="M1401" s="12"/>
      <c r="N1401" s="12"/>
      <c r="O1401" s="12"/>
      <c r="P1401" s="12"/>
      <c r="Q1401" s="12"/>
      <c r="R1401" s="12"/>
      <c r="S1401" s="12"/>
    </row>
    <row r="1402" spans="1:19" x14ac:dyDescent="0.25">
      <c r="A1402" s="33"/>
      <c r="B1402" s="33"/>
      <c r="C1402" s="11"/>
      <c r="D1402" s="12"/>
      <c r="E1402" s="12"/>
      <c r="F1402" s="12"/>
      <c r="G1402" s="12"/>
      <c r="H1402" s="12"/>
      <c r="I1402" s="12"/>
      <c r="J1402" s="12"/>
      <c r="K1402" s="12"/>
      <c r="L1402" s="12"/>
      <c r="M1402" s="12"/>
      <c r="N1402" s="12"/>
      <c r="O1402" s="12"/>
      <c r="P1402" s="12"/>
      <c r="Q1402" s="12"/>
      <c r="R1402" s="12"/>
      <c r="S1402" s="12"/>
    </row>
    <row r="1403" spans="1:19" x14ac:dyDescent="0.25">
      <c r="A1403" s="33"/>
      <c r="B1403" s="33"/>
      <c r="C1403" s="11"/>
      <c r="D1403" s="12"/>
      <c r="E1403" s="12"/>
      <c r="F1403" s="12"/>
      <c r="G1403" s="12"/>
      <c r="H1403" s="12"/>
      <c r="I1403" s="12"/>
      <c r="J1403" s="12"/>
      <c r="K1403" s="12"/>
      <c r="L1403" s="12"/>
      <c r="M1403" s="12"/>
      <c r="N1403" s="12"/>
      <c r="O1403" s="12"/>
      <c r="P1403" s="12"/>
      <c r="Q1403" s="12"/>
      <c r="R1403" s="12"/>
      <c r="S1403" s="12"/>
    </row>
    <row r="1404" spans="1:19" x14ac:dyDescent="0.25">
      <c r="A1404" s="33"/>
      <c r="B1404" s="33"/>
      <c r="C1404" s="11"/>
      <c r="D1404" s="12"/>
      <c r="E1404" s="12"/>
      <c r="F1404" s="12"/>
      <c r="G1404" s="12"/>
      <c r="H1404" s="12"/>
      <c r="I1404" s="12"/>
      <c r="J1404" s="12"/>
      <c r="K1404" s="12"/>
      <c r="L1404" s="12"/>
      <c r="M1404" s="12"/>
      <c r="N1404" s="12"/>
      <c r="O1404" s="12"/>
      <c r="P1404" s="12"/>
      <c r="Q1404" s="12"/>
      <c r="R1404" s="12"/>
      <c r="S1404" s="12"/>
    </row>
    <row r="1405" spans="1:19" x14ac:dyDescent="0.25">
      <c r="A1405" s="33"/>
      <c r="B1405" s="33"/>
      <c r="C1405" s="11"/>
      <c r="D1405" s="12"/>
      <c r="E1405" s="12"/>
      <c r="F1405" s="12"/>
      <c r="G1405" s="12"/>
      <c r="H1405" s="12"/>
      <c r="I1405" s="12"/>
      <c r="J1405" s="12"/>
      <c r="K1405" s="12"/>
      <c r="L1405" s="12"/>
      <c r="M1405" s="12"/>
      <c r="N1405" s="12"/>
      <c r="O1405" s="12"/>
      <c r="P1405" s="12"/>
      <c r="Q1405" s="12"/>
      <c r="R1405" s="12"/>
      <c r="S1405" s="12"/>
    </row>
    <row r="1406" spans="1:19" x14ac:dyDescent="0.25">
      <c r="A1406" s="33"/>
      <c r="B1406" s="33"/>
      <c r="C1406" s="11"/>
      <c r="D1406" s="12"/>
      <c r="E1406" s="12"/>
      <c r="F1406" s="12"/>
      <c r="G1406" s="12"/>
      <c r="H1406" s="12"/>
      <c r="I1406" s="12"/>
      <c r="J1406" s="12"/>
      <c r="K1406" s="12"/>
      <c r="L1406" s="12"/>
      <c r="M1406" s="12"/>
      <c r="N1406" s="12"/>
      <c r="O1406" s="12"/>
      <c r="P1406" s="12"/>
      <c r="Q1406" s="12"/>
      <c r="R1406" s="12"/>
      <c r="S1406" s="12"/>
    </row>
    <row r="1407" spans="1:19" x14ac:dyDescent="0.25">
      <c r="A1407" s="33"/>
      <c r="B1407" s="33"/>
      <c r="C1407" s="11"/>
      <c r="D1407" s="12"/>
      <c r="E1407" s="12"/>
      <c r="F1407" s="12"/>
      <c r="G1407" s="12"/>
      <c r="H1407" s="12"/>
      <c r="I1407" s="12"/>
      <c r="J1407" s="12"/>
      <c r="K1407" s="12"/>
      <c r="L1407" s="12"/>
      <c r="M1407" s="12"/>
      <c r="N1407" s="12"/>
      <c r="O1407" s="12"/>
      <c r="P1407" s="12"/>
      <c r="Q1407" s="12"/>
      <c r="R1407" s="12"/>
      <c r="S1407" s="12"/>
    </row>
    <row r="1408" spans="1:19" x14ac:dyDescent="0.25">
      <c r="A1408" s="33"/>
      <c r="B1408" s="33"/>
      <c r="C1408" s="11"/>
      <c r="D1408" s="12"/>
      <c r="E1408" s="12"/>
      <c r="F1408" s="12"/>
      <c r="G1408" s="12"/>
      <c r="H1408" s="12"/>
      <c r="I1408" s="12"/>
      <c r="J1408" s="12"/>
      <c r="K1408" s="12"/>
      <c r="L1408" s="12"/>
      <c r="M1408" s="12"/>
      <c r="N1408" s="12"/>
      <c r="O1408" s="12"/>
      <c r="P1408" s="12"/>
      <c r="Q1408" s="12"/>
      <c r="R1408" s="12"/>
      <c r="S1408" s="12"/>
    </row>
    <row r="1409" spans="1:19" x14ac:dyDescent="0.25">
      <c r="A1409" s="33"/>
      <c r="B1409" s="33"/>
      <c r="C1409" s="11"/>
      <c r="D1409" s="12"/>
      <c r="E1409" s="12"/>
      <c r="F1409" s="12"/>
      <c r="G1409" s="12"/>
      <c r="H1409" s="12"/>
      <c r="I1409" s="12"/>
      <c r="J1409" s="12"/>
      <c r="K1409" s="12"/>
      <c r="L1409" s="12"/>
      <c r="M1409" s="12"/>
      <c r="N1409" s="12"/>
      <c r="O1409" s="12"/>
      <c r="P1409" s="12"/>
      <c r="Q1409" s="12"/>
      <c r="R1409" s="12"/>
      <c r="S1409" s="12"/>
    </row>
    <row r="1410" spans="1:19" x14ac:dyDescent="0.25">
      <c r="A1410" s="33"/>
      <c r="B1410" s="33"/>
      <c r="C1410" s="11"/>
      <c r="D1410" s="12"/>
      <c r="E1410" s="12"/>
      <c r="F1410" s="12"/>
      <c r="G1410" s="12"/>
      <c r="H1410" s="12"/>
      <c r="I1410" s="12"/>
      <c r="J1410" s="12"/>
      <c r="K1410" s="12"/>
      <c r="L1410" s="12"/>
      <c r="M1410" s="12"/>
      <c r="N1410" s="12"/>
      <c r="O1410" s="12"/>
      <c r="P1410" s="12"/>
      <c r="Q1410" s="12"/>
      <c r="R1410" s="12"/>
      <c r="S1410" s="12"/>
    </row>
    <row r="1411" spans="1:19" x14ac:dyDescent="0.25">
      <c r="A1411" s="33"/>
      <c r="B1411" s="33"/>
      <c r="C1411" s="11"/>
      <c r="D1411" s="12"/>
      <c r="E1411" s="12"/>
      <c r="F1411" s="12"/>
      <c r="G1411" s="12"/>
      <c r="H1411" s="12"/>
      <c r="I1411" s="12"/>
      <c r="J1411" s="12"/>
      <c r="K1411" s="12"/>
      <c r="L1411" s="12"/>
      <c r="M1411" s="12"/>
      <c r="N1411" s="12"/>
      <c r="O1411" s="12"/>
      <c r="P1411" s="12"/>
      <c r="Q1411" s="12"/>
      <c r="R1411" s="12"/>
      <c r="S1411" s="12"/>
    </row>
    <row r="1412" spans="1:19" x14ac:dyDescent="0.25">
      <c r="A1412" s="33"/>
      <c r="B1412" s="33"/>
      <c r="C1412" s="11"/>
      <c r="D1412" s="12"/>
      <c r="E1412" s="12"/>
      <c r="F1412" s="12"/>
      <c r="G1412" s="12"/>
      <c r="H1412" s="12"/>
      <c r="I1412" s="12"/>
      <c r="J1412" s="12"/>
      <c r="K1412" s="12"/>
      <c r="L1412" s="12"/>
      <c r="M1412" s="12"/>
      <c r="N1412" s="12"/>
      <c r="O1412" s="12"/>
      <c r="P1412" s="12"/>
      <c r="Q1412" s="12"/>
      <c r="R1412" s="12"/>
      <c r="S1412" s="12"/>
    </row>
    <row r="1413" spans="1:19" x14ac:dyDescent="0.25">
      <c r="A1413" s="33"/>
      <c r="B1413" s="33"/>
      <c r="C1413" s="11"/>
      <c r="D1413" s="12"/>
      <c r="E1413" s="12"/>
      <c r="F1413" s="12"/>
      <c r="G1413" s="12"/>
      <c r="H1413" s="12"/>
      <c r="I1413" s="12"/>
      <c r="J1413" s="12"/>
      <c r="K1413" s="12"/>
      <c r="L1413" s="12"/>
      <c r="M1413" s="12"/>
      <c r="N1413" s="12"/>
      <c r="O1413" s="12"/>
      <c r="P1413" s="12"/>
      <c r="Q1413" s="12"/>
      <c r="R1413" s="12"/>
      <c r="S1413" s="12"/>
    </row>
    <row r="1414" spans="1:19" x14ac:dyDescent="0.25">
      <c r="A1414" s="33"/>
      <c r="B1414" s="33"/>
      <c r="C1414" s="11"/>
      <c r="D1414" s="12"/>
      <c r="E1414" s="12"/>
      <c r="F1414" s="12"/>
      <c r="G1414" s="12"/>
      <c r="H1414" s="12"/>
      <c r="I1414" s="12"/>
      <c r="J1414" s="12"/>
      <c r="K1414" s="12"/>
      <c r="L1414" s="12"/>
      <c r="M1414" s="12"/>
      <c r="N1414" s="12"/>
      <c r="O1414" s="12"/>
      <c r="P1414" s="12"/>
      <c r="Q1414" s="12"/>
      <c r="R1414" s="12"/>
      <c r="S1414" s="12"/>
    </row>
    <row r="1415" spans="1:19" x14ac:dyDescent="0.25">
      <c r="A1415" s="33"/>
      <c r="B1415" s="33"/>
      <c r="C1415" s="11"/>
      <c r="D1415" s="12"/>
      <c r="E1415" s="12"/>
      <c r="F1415" s="12"/>
      <c r="G1415" s="12"/>
      <c r="H1415" s="12"/>
      <c r="I1415" s="12"/>
      <c r="J1415" s="12"/>
      <c r="K1415" s="12"/>
      <c r="L1415" s="12"/>
      <c r="M1415" s="12"/>
      <c r="N1415" s="12"/>
      <c r="O1415" s="12"/>
      <c r="P1415" s="12"/>
      <c r="Q1415" s="12"/>
      <c r="R1415" s="12"/>
      <c r="S1415" s="12"/>
    </row>
    <row r="1416" spans="1:19" x14ac:dyDescent="0.25">
      <c r="A1416" s="33"/>
      <c r="B1416" s="33"/>
      <c r="C1416" s="11"/>
      <c r="D1416" s="12"/>
      <c r="E1416" s="12"/>
      <c r="F1416" s="12"/>
      <c r="G1416" s="12"/>
      <c r="H1416" s="12"/>
      <c r="I1416" s="12"/>
      <c r="J1416" s="12"/>
      <c r="K1416" s="12"/>
      <c r="L1416" s="12"/>
      <c r="M1416" s="12"/>
      <c r="N1416" s="12"/>
      <c r="O1416" s="12"/>
      <c r="P1416" s="12"/>
      <c r="Q1416" s="12"/>
      <c r="R1416" s="12"/>
      <c r="S1416" s="12"/>
    </row>
    <row r="1417" spans="1:19" x14ac:dyDescent="0.25">
      <c r="A1417" s="33"/>
      <c r="B1417" s="33"/>
      <c r="C1417" s="11"/>
      <c r="D1417" s="12"/>
      <c r="E1417" s="12"/>
      <c r="F1417" s="12"/>
      <c r="G1417" s="12"/>
      <c r="H1417" s="12"/>
      <c r="I1417" s="12"/>
      <c r="J1417" s="12"/>
      <c r="K1417" s="12"/>
      <c r="L1417" s="12"/>
      <c r="M1417" s="12"/>
      <c r="N1417" s="12"/>
      <c r="O1417" s="12"/>
      <c r="P1417" s="12"/>
      <c r="Q1417" s="12"/>
      <c r="R1417" s="12"/>
      <c r="S1417" s="12"/>
    </row>
    <row r="1418" spans="1:19" x14ac:dyDescent="0.25">
      <c r="A1418" s="33"/>
      <c r="B1418" s="33"/>
      <c r="C1418" s="11"/>
      <c r="D1418" s="12"/>
      <c r="E1418" s="12"/>
      <c r="F1418" s="12"/>
      <c r="G1418" s="12"/>
      <c r="H1418" s="12"/>
      <c r="I1418" s="12"/>
      <c r="J1418" s="12"/>
      <c r="K1418" s="12"/>
      <c r="L1418" s="12"/>
      <c r="M1418" s="12"/>
      <c r="N1418" s="12"/>
      <c r="O1418" s="12"/>
      <c r="P1418" s="12"/>
      <c r="Q1418" s="12"/>
      <c r="R1418" s="12"/>
      <c r="S1418" s="12"/>
    </row>
    <row r="1419" spans="1:19" x14ac:dyDescent="0.25">
      <c r="A1419" s="33"/>
      <c r="B1419" s="33"/>
      <c r="C1419" s="11"/>
      <c r="D1419" s="12"/>
      <c r="E1419" s="12"/>
      <c r="F1419" s="12"/>
      <c r="G1419" s="12"/>
      <c r="H1419" s="12"/>
      <c r="I1419" s="12"/>
      <c r="J1419" s="12"/>
      <c r="K1419" s="12"/>
      <c r="L1419" s="12"/>
      <c r="M1419" s="12"/>
      <c r="N1419" s="12"/>
      <c r="O1419" s="12"/>
      <c r="P1419" s="12"/>
      <c r="Q1419" s="12"/>
      <c r="R1419" s="12"/>
      <c r="S1419" s="12"/>
    </row>
    <row r="1420" spans="1:19" x14ac:dyDescent="0.25">
      <c r="A1420" s="33"/>
      <c r="B1420" s="33"/>
      <c r="C1420" s="11"/>
      <c r="D1420" s="12"/>
      <c r="E1420" s="12"/>
      <c r="F1420" s="12"/>
      <c r="G1420" s="12"/>
      <c r="H1420" s="12"/>
      <c r="I1420" s="12"/>
      <c r="J1420" s="12"/>
      <c r="K1420" s="12"/>
      <c r="L1420" s="12"/>
      <c r="M1420" s="12"/>
      <c r="N1420" s="12"/>
      <c r="O1420" s="12"/>
      <c r="P1420" s="12"/>
      <c r="Q1420" s="12"/>
      <c r="R1420" s="12"/>
      <c r="S1420" s="12"/>
    </row>
    <row r="1421" spans="1:19" x14ac:dyDescent="0.25">
      <c r="A1421" s="33"/>
      <c r="B1421" s="33"/>
      <c r="C1421" s="11"/>
      <c r="D1421" s="12"/>
      <c r="E1421" s="12"/>
      <c r="F1421" s="12"/>
      <c r="G1421" s="12"/>
      <c r="H1421" s="12"/>
      <c r="I1421" s="12"/>
      <c r="J1421" s="12"/>
      <c r="K1421" s="12"/>
      <c r="L1421" s="12"/>
      <c r="M1421" s="12"/>
      <c r="N1421" s="12"/>
      <c r="O1421" s="12"/>
      <c r="P1421" s="12"/>
      <c r="Q1421" s="12"/>
      <c r="R1421" s="12"/>
      <c r="S1421" s="12"/>
    </row>
    <row r="1422" spans="1:19" x14ac:dyDescent="0.25">
      <c r="A1422" s="33"/>
      <c r="B1422" s="33"/>
      <c r="C1422" s="11"/>
      <c r="D1422" s="12"/>
      <c r="E1422" s="12"/>
      <c r="F1422" s="12"/>
      <c r="G1422" s="12"/>
      <c r="H1422" s="12"/>
      <c r="I1422" s="12"/>
      <c r="J1422" s="12"/>
      <c r="K1422" s="12"/>
      <c r="L1422" s="12"/>
      <c r="M1422" s="12"/>
      <c r="N1422" s="12"/>
      <c r="O1422" s="12"/>
      <c r="P1422" s="12"/>
      <c r="Q1422" s="12"/>
      <c r="R1422" s="12"/>
      <c r="S1422" s="12"/>
    </row>
    <row r="1423" spans="1:19" x14ac:dyDescent="0.25">
      <c r="A1423" s="33"/>
      <c r="B1423" s="33"/>
      <c r="C1423" s="11"/>
      <c r="D1423" s="12"/>
      <c r="E1423" s="12"/>
      <c r="F1423" s="12"/>
      <c r="G1423" s="12"/>
      <c r="H1423" s="12"/>
      <c r="I1423" s="12"/>
      <c r="J1423" s="12"/>
      <c r="K1423" s="12"/>
      <c r="L1423" s="12"/>
      <c r="M1423" s="12"/>
      <c r="N1423" s="12"/>
      <c r="O1423" s="12"/>
      <c r="P1423" s="12"/>
      <c r="Q1423" s="12"/>
      <c r="R1423" s="12"/>
      <c r="S1423" s="12"/>
    </row>
    <row r="1424" spans="1:19" x14ac:dyDescent="0.25">
      <c r="A1424" s="33"/>
      <c r="B1424" s="33"/>
      <c r="C1424" s="11"/>
      <c r="D1424" s="12"/>
      <c r="E1424" s="12"/>
      <c r="F1424" s="12"/>
      <c r="G1424" s="12"/>
      <c r="H1424" s="12"/>
      <c r="I1424" s="12"/>
      <c r="J1424" s="12"/>
      <c r="K1424" s="12"/>
      <c r="L1424" s="12"/>
      <c r="M1424" s="12"/>
      <c r="N1424" s="12"/>
      <c r="O1424" s="12"/>
      <c r="P1424" s="12"/>
      <c r="Q1424" s="12"/>
      <c r="R1424" s="12"/>
      <c r="S1424" s="12"/>
    </row>
    <row r="1425" spans="1:19" x14ac:dyDescent="0.25">
      <c r="A1425" s="33"/>
      <c r="B1425" s="33"/>
      <c r="C1425" s="11"/>
      <c r="D1425" s="12"/>
      <c r="E1425" s="12"/>
      <c r="F1425" s="12"/>
      <c r="G1425" s="12"/>
      <c r="H1425" s="12"/>
      <c r="I1425" s="12"/>
      <c r="J1425" s="12"/>
      <c r="K1425" s="12"/>
      <c r="L1425" s="12"/>
      <c r="M1425" s="12"/>
      <c r="N1425" s="12"/>
      <c r="O1425" s="12"/>
      <c r="P1425" s="12"/>
      <c r="Q1425" s="12"/>
      <c r="R1425" s="12"/>
      <c r="S1425" s="12"/>
    </row>
    <row r="1426" spans="1:19" x14ac:dyDescent="0.25">
      <c r="A1426" s="33"/>
      <c r="B1426" s="33"/>
      <c r="C1426" s="11"/>
      <c r="D1426" s="12"/>
      <c r="E1426" s="12"/>
      <c r="F1426" s="12"/>
      <c r="G1426" s="12"/>
      <c r="H1426" s="12"/>
      <c r="I1426" s="12"/>
      <c r="J1426" s="12"/>
      <c r="K1426" s="12"/>
      <c r="L1426" s="12"/>
      <c r="M1426" s="12"/>
      <c r="N1426" s="12"/>
      <c r="O1426" s="12"/>
      <c r="P1426" s="12"/>
      <c r="Q1426" s="12"/>
      <c r="R1426" s="12"/>
      <c r="S1426" s="12"/>
    </row>
    <row r="1427" spans="1:19" x14ac:dyDescent="0.25">
      <c r="A1427" s="33"/>
      <c r="B1427" s="33"/>
      <c r="C1427" s="11"/>
      <c r="D1427" s="12"/>
      <c r="E1427" s="12"/>
      <c r="F1427" s="12"/>
      <c r="G1427" s="12"/>
      <c r="H1427" s="12"/>
      <c r="I1427" s="12"/>
      <c r="J1427" s="12"/>
      <c r="K1427" s="12"/>
      <c r="L1427" s="12"/>
      <c r="M1427" s="12"/>
      <c r="N1427" s="12"/>
      <c r="O1427" s="12"/>
      <c r="P1427" s="12"/>
      <c r="Q1427" s="12"/>
      <c r="R1427" s="12"/>
      <c r="S1427" s="12"/>
    </row>
    <row r="1428" spans="1:19" x14ac:dyDescent="0.25">
      <c r="A1428" s="33"/>
      <c r="B1428" s="33"/>
      <c r="C1428" s="11"/>
      <c r="D1428" s="12"/>
      <c r="E1428" s="12"/>
      <c r="F1428" s="12"/>
      <c r="G1428" s="12"/>
      <c r="H1428" s="12"/>
      <c r="I1428" s="12"/>
      <c r="J1428" s="12"/>
      <c r="K1428" s="12"/>
      <c r="L1428" s="12"/>
      <c r="M1428" s="12"/>
      <c r="N1428" s="12"/>
      <c r="O1428" s="12"/>
      <c r="P1428" s="12"/>
      <c r="Q1428" s="12"/>
      <c r="R1428" s="12"/>
      <c r="S1428" s="12"/>
    </row>
    <row r="1429" spans="1:19" x14ac:dyDescent="0.25">
      <c r="A1429" s="33"/>
      <c r="B1429" s="33"/>
      <c r="C1429" s="11"/>
      <c r="D1429" s="12"/>
      <c r="E1429" s="12"/>
      <c r="F1429" s="12"/>
      <c r="G1429" s="12"/>
      <c r="H1429" s="12"/>
      <c r="I1429" s="12"/>
      <c r="J1429" s="12"/>
      <c r="K1429" s="12"/>
      <c r="L1429" s="12"/>
      <c r="M1429" s="12"/>
      <c r="N1429" s="12"/>
      <c r="O1429" s="12"/>
      <c r="P1429" s="12"/>
      <c r="Q1429" s="12"/>
      <c r="R1429" s="12"/>
      <c r="S1429" s="12"/>
    </row>
    <row r="1430" spans="1:19" x14ac:dyDescent="0.25">
      <c r="A1430" s="33"/>
      <c r="B1430" s="33"/>
      <c r="C1430" s="11"/>
      <c r="D1430" s="12"/>
      <c r="E1430" s="12"/>
      <c r="F1430" s="12"/>
      <c r="G1430" s="12"/>
      <c r="H1430" s="12"/>
      <c r="I1430" s="12"/>
      <c r="J1430" s="12"/>
      <c r="K1430" s="12"/>
      <c r="L1430" s="12"/>
      <c r="M1430" s="12"/>
      <c r="N1430" s="12"/>
      <c r="O1430" s="12"/>
      <c r="P1430" s="12"/>
      <c r="Q1430" s="12"/>
      <c r="R1430" s="12"/>
      <c r="S1430" s="12"/>
    </row>
    <row r="1431" spans="1:19" x14ac:dyDescent="0.25">
      <c r="A1431" s="33"/>
      <c r="B1431" s="33"/>
      <c r="C1431" s="11"/>
      <c r="D1431" s="12"/>
      <c r="E1431" s="12"/>
      <c r="F1431" s="12"/>
      <c r="G1431" s="12"/>
      <c r="H1431" s="12"/>
      <c r="I1431" s="12"/>
      <c r="J1431" s="12"/>
      <c r="K1431" s="12"/>
      <c r="L1431" s="12"/>
      <c r="M1431" s="12"/>
      <c r="N1431" s="12"/>
      <c r="O1431" s="12"/>
      <c r="P1431" s="12"/>
      <c r="Q1431" s="12"/>
      <c r="R1431" s="12"/>
      <c r="S1431" s="12"/>
    </row>
    <row r="1432" spans="1:19" x14ac:dyDescent="0.25">
      <c r="A1432" s="33"/>
      <c r="B1432" s="33"/>
      <c r="C1432" s="11"/>
      <c r="D1432" s="12"/>
      <c r="E1432" s="12"/>
      <c r="F1432" s="12"/>
      <c r="G1432" s="12"/>
      <c r="H1432" s="12"/>
      <c r="I1432" s="12"/>
      <c r="J1432" s="12"/>
      <c r="K1432" s="12"/>
      <c r="L1432" s="12"/>
      <c r="M1432" s="12"/>
      <c r="N1432" s="12"/>
      <c r="O1432" s="12"/>
      <c r="P1432" s="12"/>
      <c r="Q1432" s="12"/>
      <c r="R1432" s="12"/>
      <c r="S1432" s="12"/>
    </row>
    <row r="1433" spans="1:19" x14ac:dyDescent="0.25">
      <c r="A1433" s="33"/>
      <c r="B1433" s="33"/>
      <c r="C1433" s="11"/>
      <c r="D1433" s="12"/>
      <c r="E1433" s="12"/>
      <c r="F1433" s="12"/>
      <c r="G1433" s="12"/>
      <c r="H1433" s="12"/>
      <c r="I1433" s="12"/>
      <c r="J1433" s="12"/>
      <c r="K1433" s="12"/>
      <c r="L1433" s="12"/>
      <c r="M1433" s="12"/>
      <c r="N1433" s="12"/>
      <c r="O1433" s="12"/>
      <c r="P1433" s="12"/>
      <c r="Q1433" s="12"/>
      <c r="R1433" s="12"/>
      <c r="S1433" s="12"/>
    </row>
    <row r="1434" spans="1:19" x14ac:dyDescent="0.25">
      <c r="A1434" s="33"/>
      <c r="B1434" s="33"/>
      <c r="C1434" s="11"/>
      <c r="D1434" s="12"/>
      <c r="E1434" s="12"/>
      <c r="F1434" s="12"/>
      <c r="G1434" s="12"/>
      <c r="H1434" s="12"/>
      <c r="I1434" s="12"/>
      <c r="J1434" s="12"/>
      <c r="K1434" s="12"/>
      <c r="L1434" s="12"/>
      <c r="M1434" s="12"/>
      <c r="N1434" s="12"/>
      <c r="O1434" s="12"/>
      <c r="P1434" s="12"/>
      <c r="Q1434" s="12"/>
      <c r="R1434" s="12"/>
      <c r="S1434" s="12"/>
    </row>
    <row r="1435" spans="1:19" x14ac:dyDescent="0.25">
      <c r="A1435" s="33"/>
      <c r="B1435" s="33"/>
      <c r="C1435" s="11"/>
      <c r="D1435" s="12"/>
      <c r="E1435" s="12"/>
      <c r="F1435" s="12"/>
      <c r="G1435" s="12"/>
      <c r="H1435" s="12"/>
      <c r="I1435" s="12"/>
      <c r="J1435" s="12"/>
      <c r="K1435" s="12"/>
      <c r="L1435" s="12"/>
      <c r="M1435" s="12"/>
      <c r="N1435" s="12"/>
      <c r="O1435" s="12"/>
      <c r="P1435" s="12"/>
      <c r="Q1435" s="12"/>
      <c r="R1435" s="12"/>
      <c r="S1435" s="12"/>
    </row>
    <row r="1436" spans="1:19" x14ac:dyDescent="0.25">
      <c r="A1436" s="33"/>
      <c r="B1436" s="33"/>
      <c r="C1436" s="11"/>
      <c r="D1436" s="12"/>
      <c r="E1436" s="12"/>
      <c r="F1436" s="12"/>
      <c r="G1436" s="12"/>
      <c r="H1436" s="12"/>
      <c r="I1436" s="12"/>
      <c r="J1436" s="12"/>
      <c r="K1436" s="12"/>
      <c r="L1436" s="12"/>
      <c r="M1436" s="12"/>
      <c r="N1436" s="12"/>
      <c r="O1436" s="12"/>
      <c r="P1436" s="12"/>
      <c r="Q1436" s="12"/>
      <c r="R1436" s="12"/>
      <c r="S1436" s="12"/>
    </row>
    <row r="1437" spans="1:19" x14ac:dyDescent="0.25">
      <c r="A1437" s="33"/>
      <c r="B1437" s="33"/>
      <c r="C1437" s="11"/>
      <c r="D1437" s="12"/>
      <c r="E1437" s="12"/>
      <c r="F1437" s="12"/>
      <c r="G1437" s="12"/>
      <c r="H1437" s="12"/>
      <c r="I1437" s="12"/>
      <c r="J1437" s="12"/>
      <c r="K1437" s="12"/>
      <c r="L1437" s="12"/>
      <c r="M1437" s="12"/>
      <c r="N1437" s="12"/>
      <c r="O1437" s="12"/>
      <c r="P1437" s="12"/>
      <c r="Q1437" s="12"/>
      <c r="R1437" s="12"/>
      <c r="S1437" s="12"/>
    </row>
    <row r="1438" spans="1:19" x14ac:dyDescent="0.25">
      <c r="A1438" s="33"/>
      <c r="B1438" s="33"/>
      <c r="C1438" s="11"/>
      <c r="D1438" s="12"/>
      <c r="E1438" s="12"/>
      <c r="F1438" s="12"/>
      <c r="G1438" s="12"/>
      <c r="H1438" s="12"/>
      <c r="I1438" s="12"/>
      <c r="J1438" s="12"/>
      <c r="K1438" s="12"/>
      <c r="L1438" s="12"/>
      <c r="M1438" s="12"/>
      <c r="N1438" s="12"/>
      <c r="O1438" s="12"/>
      <c r="P1438" s="12"/>
      <c r="Q1438" s="12"/>
      <c r="R1438" s="12"/>
      <c r="S1438" s="12"/>
    </row>
    <row r="1439" spans="1:19" x14ac:dyDescent="0.25">
      <c r="A1439" s="33"/>
      <c r="B1439" s="33"/>
      <c r="C1439" s="11"/>
      <c r="D1439" s="12"/>
      <c r="E1439" s="12"/>
      <c r="F1439" s="12"/>
      <c r="G1439" s="12"/>
      <c r="H1439" s="12"/>
      <c r="I1439" s="12"/>
      <c r="J1439" s="12"/>
      <c r="K1439" s="12"/>
      <c r="L1439" s="12"/>
      <c r="M1439" s="12"/>
      <c r="N1439" s="12"/>
      <c r="O1439" s="12"/>
      <c r="P1439" s="12"/>
      <c r="Q1439" s="12"/>
      <c r="R1439" s="12"/>
      <c r="S1439" s="12"/>
    </row>
    <row r="1440" spans="1:19" x14ac:dyDescent="0.25">
      <c r="A1440" s="33"/>
      <c r="B1440" s="33"/>
      <c r="C1440" s="11"/>
      <c r="D1440" s="12"/>
      <c r="E1440" s="12"/>
      <c r="F1440" s="12"/>
      <c r="G1440" s="12"/>
      <c r="H1440" s="12"/>
      <c r="I1440" s="12"/>
      <c r="J1440" s="12"/>
      <c r="K1440" s="12"/>
      <c r="L1440" s="12"/>
      <c r="M1440" s="12"/>
      <c r="N1440" s="12"/>
      <c r="O1440" s="12"/>
      <c r="P1440" s="12"/>
      <c r="Q1440" s="12"/>
      <c r="R1440" s="12"/>
      <c r="S1440" s="12"/>
    </row>
    <row r="1441" spans="1:19" x14ac:dyDescent="0.25">
      <c r="A1441" s="33"/>
      <c r="B1441" s="33"/>
      <c r="C1441" s="11"/>
      <c r="D1441" s="12"/>
      <c r="E1441" s="12"/>
      <c r="F1441" s="12"/>
      <c r="G1441" s="12"/>
      <c r="H1441" s="12"/>
      <c r="I1441" s="12"/>
      <c r="J1441" s="12"/>
      <c r="K1441" s="12"/>
      <c r="L1441" s="12"/>
      <c r="M1441" s="12"/>
      <c r="N1441" s="12"/>
      <c r="O1441" s="12"/>
      <c r="P1441" s="12"/>
      <c r="Q1441" s="12"/>
      <c r="R1441" s="12"/>
      <c r="S1441" s="12"/>
    </row>
    <row r="1442" spans="1:19" x14ac:dyDescent="0.25">
      <c r="A1442" s="33"/>
      <c r="B1442" s="33"/>
      <c r="C1442" s="11"/>
      <c r="D1442" s="12"/>
      <c r="E1442" s="12"/>
      <c r="F1442" s="12"/>
      <c r="G1442" s="12"/>
      <c r="H1442" s="12"/>
      <c r="I1442" s="12"/>
      <c r="J1442" s="12"/>
      <c r="K1442" s="12"/>
      <c r="L1442" s="12"/>
      <c r="M1442" s="12"/>
      <c r="N1442" s="12"/>
      <c r="O1442" s="12"/>
      <c r="P1442" s="12"/>
      <c r="Q1442" s="12"/>
      <c r="R1442" s="12"/>
      <c r="S1442" s="12"/>
    </row>
    <row r="1443" spans="1:19" x14ac:dyDescent="0.25">
      <c r="A1443" s="33"/>
      <c r="B1443" s="33"/>
      <c r="C1443" s="11"/>
      <c r="D1443" s="12"/>
      <c r="E1443" s="12"/>
      <c r="F1443" s="12"/>
      <c r="G1443" s="12"/>
      <c r="H1443" s="12"/>
      <c r="I1443" s="12"/>
      <c r="J1443" s="12"/>
      <c r="K1443" s="12"/>
      <c r="L1443" s="12"/>
      <c r="M1443" s="12"/>
      <c r="N1443" s="12"/>
      <c r="O1443" s="12"/>
      <c r="P1443" s="12"/>
      <c r="Q1443" s="12"/>
      <c r="R1443" s="12"/>
      <c r="S1443" s="12"/>
    </row>
    <row r="1444" spans="1:19" x14ac:dyDescent="0.25">
      <c r="A1444" s="33"/>
      <c r="B1444" s="33"/>
      <c r="C1444" s="11"/>
      <c r="D1444" s="12"/>
      <c r="E1444" s="12"/>
      <c r="F1444" s="12"/>
      <c r="G1444" s="12"/>
      <c r="H1444" s="12"/>
      <c r="I1444" s="12"/>
      <c r="J1444" s="12"/>
      <c r="K1444" s="12"/>
      <c r="L1444" s="12"/>
      <c r="M1444" s="12"/>
      <c r="N1444" s="12"/>
      <c r="O1444" s="12"/>
      <c r="P1444" s="12"/>
      <c r="Q1444" s="12"/>
      <c r="R1444" s="12"/>
      <c r="S1444" s="12"/>
    </row>
    <row r="1445" spans="1:19" x14ac:dyDescent="0.25">
      <c r="A1445" s="33"/>
      <c r="B1445" s="33"/>
      <c r="C1445" s="11"/>
      <c r="D1445" s="12"/>
      <c r="E1445" s="12"/>
      <c r="F1445" s="12"/>
      <c r="G1445" s="12"/>
      <c r="H1445" s="12"/>
      <c r="I1445" s="12"/>
      <c r="J1445" s="12"/>
      <c r="K1445" s="12"/>
      <c r="L1445" s="12"/>
      <c r="M1445" s="12"/>
      <c r="N1445" s="12"/>
      <c r="O1445" s="12"/>
      <c r="P1445" s="12"/>
      <c r="Q1445" s="12"/>
      <c r="R1445" s="12"/>
      <c r="S1445" s="12"/>
    </row>
    <row r="1446" spans="1:19" x14ac:dyDescent="0.25">
      <c r="A1446" s="33"/>
      <c r="B1446" s="33"/>
      <c r="C1446" s="11"/>
      <c r="D1446" s="12"/>
      <c r="E1446" s="12"/>
      <c r="F1446" s="12"/>
      <c r="G1446" s="12"/>
      <c r="H1446" s="12"/>
      <c r="I1446" s="12"/>
      <c r="J1446" s="12"/>
      <c r="K1446" s="12"/>
      <c r="L1446" s="12"/>
      <c r="M1446" s="12"/>
      <c r="N1446" s="12"/>
      <c r="O1446" s="12"/>
      <c r="P1446" s="12"/>
      <c r="Q1446" s="12"/>
      <c r="R1446" s="12"/>
      <c r="S1446" s="12"/>
    </row>
    <row r="1447" spans="1:19" x14ac:dyDescent="0.25">
      <c r="A1447" s="33"/>
      <c r="B1447" s="33"/>
      <c r="C1447" s="11"/>
      <c r="D1447" s="12"/>
      <c r="E1447" s="12"/>
      <c r="F1447" s="12"/>
      <c r="G1447" s="12"/>
      <c r="H1447" s="12"/>
      <c r="I1447" s="12"/>
      <c r="J1447" s="12"/>
      <c r="K1447" s="12"/>
      <c r="L1447" s="12"/>
      <c r="M1447" s="12"/>
      <c r="N1447" s="12"/>
      <c r="O1447" s="12"/>
      <c r="P1447" s="12"/>
      <c r="Q1447" s="12"/>
      <c r="R1447" s="12"/>
      <c r="S1447" s="12"/>
    </row>
    <row r="1448" spans="1:19" x14ac:dyDescent="0.25">
      <c r="A1448" s="33"/>
      <c r="B1448" s="33"/>
      <c r="C1448" s="11"/>
      <c r="D1448" s="12"/>
      <c r="E1448" s="12"/>
      <c r="F1448" s="12"/>
      <c r="G1448" s="12"/>
      <c r="H1448" s="12"/>
      <c r="I1448" s="12"/>
      <c r="J1448" s="12"/>
      <c r="K1448" s="12"/>
      <c r="L1448" s="12"/>
      <c r="M1448" s="12"/>
      <c r="N1448" s="12"/>
      <c r="O1448" s="12"/>
      <c r="P1448" s="12"/>
      <c r="Q1448" s="12"/>
      <c r="R1448" s="12"/>
      <c r="S1448" s="12"/>
    </row>
    <row r="1449" spans="1:19" x14ac:dyDescent="0.25">
      <c r="A1449" s="33"/>
      <c r="B1449" s="33"/>
      <c r="C1449" s="11"/>
      <c r="D1449" s="12"/>
      <c r="E1449" s="12"/>
      <c r="F1449" s="12"/>
      <c r="G1449" s="12"/>
      <c r="H1449" s="12"/>
      <c r="I1449" s="12"/>
      <c r="J1449" s="12"/>
      <c r="K1449" s="12"/>
      <c r="L1449" s="12"/>
      <c r="M1449" s="12"/>
      <c r="N1449" s="12"/>
      <c r="O1449" s="12"/>
      <c r="P1449" s="12"/>
      <c r="Q1449" s="12"/>
      <c r="R1449" s="12"/>
      <c r="S1449" s="12"/>
    </row>
    <row r="1450" spans="1:19" x14ac:dyDescent="0.25">
      <c r="A1450" s="33"/>
      <c r="B1450" s="33"/>
      <c r="C1450" s="11"/>
      <c r="D1450" s="12"/>
      <c r="E1450" s="12"/>
      <c r="F1450" s="12"/>
      <c r="G1450" s="12"/>
      <c r="H1450" s="12"/>
      <c r="I1450" s="12"/>
      <c r="J1450" s="12"/>
      <c r="K1450" s="12"/>
      <c r="L1450" s="12"/>
      <c r="M1450" s="12"/>
      <c r="N1450" s="12"/>
      <c r="O1450" s="12"/>
      <c r="P1450" s="12"/>
      <c r="Q1450" s="12"/>
      <c r="R1450" s="12"/>
      <c r="S1450" s="12"/>
    </row>
    <row r="1451" spans="1:19" x14ac:dyDescent="0.25">
      <c r="A1451" s="33"/>
      <c r="B1451" s="33"/>
      <c r="C1451" s="11"/>
      <c r="D1451" s="12"/>
      <c r="E1451" s="12"/>
      <c r="F1451" s="12"/>
      <c r="G1451" s="12"/>
      <c r="H1451" s="12"/>
      <c r="I1451" s="12"/>
      <c r="J1451" s="12"/>
      <c r="K1451" s="12"/>
      <c r="L1451" s="12"/>
      <c r="M1451" s="12"/>
      <c r="N1451" s="12"/>
      <c r="O1451" s="12"/>
      <c r="P1451" s="12"/>
      <c r="Q1451" s="12"/>
      <c r="R1451" s="12"/>
      <c r="S1451" s="12"/>
    </row>
    <row r="1452" spans="1:19" x14ac:dyDescent="0.25">
      <c r="A1452" s="33"/>
      <c r="B1452" s="33"/>
      <c r="C1452" s="11"/>
      <c r="D1452" s="12"/>
      <c r="E1452" s="12"/>
      <c r="F1452" s="12"/>
      <c r="G1452" s="12"/>
      <c r="H1452" s="12"/>
      <c r="I1452" s="12"/>
      <c r="J1452" s="12"/>
      <c r="K1452" s="12"/>
      <c r="L1452" s="12"/>
      <c r="M1452" s="12"/>
      <c r="N1452" s="12"/>
      <c r="O1452" s="12"/>
      <c r="P1452" s="12"/>
      <c r="Q1452" s="12"/>
      <c r="R1452" s="12"/>
      <c r="S1452" s="12"/>
    </row>
    <row r="1453" spans="1:19" x14ac:dyDescent="0.25">
      <c r="A1453" s="33"/>
      <c r="B1453" s="33"/>
      <c r="C1453" s="11"/>
      <c r="D1453" s="12"/>
      <c r="E1453" s="12"/>
      <c r="F1453" s="12"/>
      <c r="G1453" s="12"/>
      <c r="H1453" s="12"/>
      <c r="I1453" s="12"/>
      <c r="J1453" s="12"/>
      <c r="K1453" s="12"/>
      <c r="L1453" s="12"/>
      <c r="M1453" s="12"/>
      <c r="N1453" s="12"/>
      <c r="O1453" s="12"/>
      <c r="P1453" s="12"/>
      <c r="Q1453" s="12"/>
      <c r="R1453" s="12"/>
      <c r="S1453" s="12"/>
    </row>
    <row r="1454" spans="1:19" x14ac:dyDescent="0.25">
      <c r="A1454" s="33"/>
      <c r="B1454" s="33"/>
      <c r="C1454" s="11"/>
      <c r="D1454" s="12"/>
      <c r="E1454" s="12"/>
      <c r="F1454" s="12"/>
      <c r="G1454" s="12"/>
      <c r="H1454" s="12"/>
      <c r="I1454" s="12"/>
      <c r="J1454" s="12"/>
      <c r="K1454" s="12"/>
      <c r="L1454" s="12"/>
      <c r="M1454" s="12"/>
      <c r="N1454" s="12"/>
      <c r="O1454" s="12"/>
      <c r="P1454" s="12"/>
      <c r="Q1454" s="12"/>
      <c r="R1454" s="12"/>
      <c r="S1454" s="12"/>
    </row>
    <row r="1455" spans="1:19" x14ac:dyDescent="0.25">
      <c r="A1455" s="33"/>
      <c r="B1455" s="33"/>
      <c r="C1455" s="11"/>
      <c r="D1455" s="12"/>
      <c r="E1455" s="12"/>
      <c r="F1455" s="12"/>
      <c r="G1455" s="12"/>
      <c r="H1455" s="12"/>
      <c r="I1455" s="12"/>
      <c r="J1455" s="12"/>
      <c r="K1455" s="12"/>
      <c r="L1455" s="12"/>
      <c r="M1455" s="12"/>
      <c r="N1455" s="12"/>
      <c r="O1455" s="12"/>
      <c r="P1455" s="12"/>
      <c r="Q1455" s="12"/>
      <c r="R1455" s="12"/>
      <c r="S1455" s="12"/>
    </row>
    <row r="1456" spans="1:19" x14ac:dyDescent="0.25">
      <c r="A1456" s="33"/>
      <c r="B1456" s="33"/>
      <c r="C1456" s="11"/>
      <c r="D1456" s="12"/>
      <c r="E1456" s="12"/>
      <c r="F1456" s="12"/>
      <c r="G1456" s="12"/>
      <c r="H1456" s="12"/>
      <c r="I1456" s="12"/>
      <c r="J1456" s="12"/>
      <c r="K1456" s="12"/>
      <c r="L1456" s="12"/>
      <c r="M1456" s="12"/>
      <c r="N1456" s="12"/>
      <c r="O1456" s="12"/>
      <c r="P1456" s="12"/>
      <c r="Q1456" s="12"/>
      <c r="R1456" s="12"/>
      <c r="S1456" s="12"/>
    </row>
    <row r="1457" spans="1:19" x14ac:dyDescent="0.25">
      <c r="A1457" s="33"/>
      <c r="B1457" s="33"/>
      <c r="C1457" s="11"/>
      <c r="D1457" s="12"/>
      <c r="E1457" s="12"/>
      <c r="F1457" s="12"/>
      <c r="G1457" s="12"/>
      <c r="H1457" s="12"/>
      <c r="I1457" s="12"/>
      <c r="J1457" s="12"/>
      <c r="K1457" s="12"/>
      <c r="L1457" s="12"/>
      <c r="M1457" s="12"/>
      <c r="N1457" s="12"/>
      <c r="O1457" s="12"/>
      <c r="P1457" s="12"/>
      <c r="Q1457" s="12"/>
      <c r="R1457" s="12"/>
      <c r="S1457" s="12"/>
    </row>
    <row r="1458" spans="1:19" x14ac:dyDescent="0.25">
      <c r="A1458" s="33"/>
      <c r="B1458" s="33"/>
      <c r="C1458" s="11"/>
      <c r="D1458" s="12"/>
      <c r="E1458" s="12"/>
      <c r="F1458" s="12"/>
      <c r="G1458" s="12"/>
      <c r="H1458" s="12"/>
      <c r="I1458" s="12"/>
      <c r="J1458" s="12"/>
      <c r="K1458" s="12"/>
      <c r="L1458" s="12"/>
      <c r="M1458" s="12"/>
      <c r="N1458" s="12"/>
      <c r="O1458" s="12"/>
      <c r="P1458" s="12"/>
      <c r="Q1458" s="12"/>
      <c r="R1458" s="12"/>
      <c r="S1458" s="12"/>
    </row>
    <row r="1459" spans="1:19" x14ac:dyDescent="0.25">
      <c r="A1459" s="33"/>
      <c r="B1459" s="33"/>
      <c r="C1459" s="11"/>
      <c r="D1459" s="12"/>
      <c r="E1459" s="12"/>
      <c r="F1459" s="12"/>
      <c r="G1459" s="12"/>
      <c r="H1459" s="12"/>
      <c r="I1459" s="12"/>
      <c r="J1459" s="12"/>
      <c r="K1459" s="12"/>
      <c r="L1459" s="12"/>
      <c r="M1459" s="12"/>
      <c r="N1459" s="12"/>
      <c r="O1459" s="12"/>
      <c r="P1459" s="12"/>
      <c r="Q1459" s="12"/>
      <c r="R1459" s="12"/>
      <c r="S1459" s="12"/>
    </row>
    <row r="1460" spans="1:19" x14ac:dyDescent="0.25">
      <c r="A1460" s="33"/>
      <c r="B1460" s="33"/>
      <c r="C1460" s="11"/>
      <c r="D1460" s="12"/>
      <c r="E1460" s="12"/>
      <c r="F1460" s="12"/>
      <c r="G1460" s="12"/>
      <c r="H1460" s="12"/>
      <c r="I1460" s="12"/>
      <c r="J1460" s="12"/>
      <c r="K1460" s="12"/>
      <c r="L1460" s="12"/>
      <c r="M1460" s="12"/>
      <c r="N1460" s="12"/>
      <c r="O1460" s="12"/>
      <c r="P1460" s="12"/>
      <c r="Q1460" s="12"/>
      <c r="R1460" s="12"/>
      <c r="S1460" s="12"/>
    </row>
    <row r="1461" spans="1:19" x14ac:dyDescent="0.25">
      <c r="A1461" s="33"/>
      <c r="B1461" s="33"/>
      <c r="C1461" s="11"/>
      <c r="D1461" s="12"/>
      <c r="E1461" s="12"/>
      <c r="F1461" s="12"/>
      <c r="G1461" s="12"/>
      <c r="H1461" s="12"/>
      <c r="I1461" s="12"/>
      <c r="J1461" s="12"/>
      <c r="K1461" s="12"/>
      <c r="L1461" s="12"/>
      <c r="M1461" s="12"/>
      <c r="N1461" s="12"/>
      <c r="O1461" s="12"/>
      <c r="P1461" s="12"/>
      <c r="Q1461" s="12"/>
      <c r="R1461" s="12"/>
      <c r="S1461" s="12"/>
    </row>
    <row r="1462" spans="1:19" x14ac:dyDescent="0.25">
      <c r="A1462" s="33"/>
      <c r="B1462" s="33"/>
      <c r="C1462" s="11"/>
      <c r="D1462" s="12"/>
      <c r="E1462" s="12"/>
      <c r="F1462" s="12"/>
      <c r="G1462" s="12"/>
      <c r="H1462" s="12"/>
      <c r="I1462" s="12"/>
      <c r="J1462" s="12"/>
      <c r="K1462" s="12"/>
      <c r="L1462" s="12"/>
      <c r="M1462" s="12"/>
      <c r="N1462" s="12"/>
      <c r="O1462" s="12"/>
      <c r="P1462" s="12"/>
      <c r="Q1462" s="12"/>
      <c r="R1462" s="12"/>
      <c r="S1462" s="12"/>
    </row>
    <row r="1463" spans="1:19" x14ac:dyDescent="0.25">
      <c r="A1463" s="33"/>
      <c r="B1463" s="33"/>
      <c r="C1463" s="11"/>
      <c r="D1463" s="12"/>
      <c r="E1463" s="12"/>
      <c r="F1463" s="12"/>
      <c r="G1463" s="12"/>
      <c r="H1463" s="12"/>
      <c r="I1463" s="12"/>
      <c r="J1463" s="12"/>
      <c r="K1463" s="12"/>
      <c r="L1463" s="12"/>
      <c r="M1463" s="12"/>
      <c r="N1463" s="12"/>
      <c r="O1463" s="12"/>
      <c r="P1463" s="12"/>
      <c r="Q1463" s="12"/>
      <c r="R1463" s="12"/>
      <c r="S1463" s="12"/>
    </row>
    <row r="1464" spans="1:19" x14ac:dyDescent="0.25">
      <c r="A1464" s="33"/>
      <c r="B1464" s="33"/>
      <c r="C1464" s="11"/>
      <c r="D1464" s="12"/>
      <c r="E1464" s="12"/>
      <c r="F1464" s="12"/>
      <c r="G1464" s="12"/>
      <c r="H1464" s="12"/>
      <c r="I1464" s="12"/>
      <c r="J1464" s="12"/>
      <c r="K1464" s="12"/>
      <c r="L1464" s="12"/>
      <c r="M1464" s="12"/>
      <c r="N1464" s="12"/>
      <c r="O1464" s="12"/>
      <c r="P1464" s="12"/>
      <c r="Q1464" s="12"/>
      <c r="R1464" s="12"/>
      <c r="S1464" s="12"/>
    </row>
    <row r="1465" spans="1:19" x14ac:dyDescent="0.25">
      <c r="A1465" s="33"/>
      <c r="B1465" s="33"/>
      <c r="C1465" s="11"/>
      <c r="D1465" s="12"/>
      <c r="E1465" s="12"/>
      <c r="F1465" s="12"/>
      <c r="G1465" s="12"/>
      <c r="H1465" s="12"/>
      <c r="I1465" s="12"/>
      <c r="J1465" s="12"/>
      <c r="K1465" s="12"/>
      <c r="L1465" s="12"/>
      <c r="M1465" s="12"/>
      <c r="N1465" s="12"/>
      <c r="O1465" s="12"/>
      <c r="P1465" s="12"/>
      <c r="Q1465" s="12"/>
      <c r="R1465" s="12"/>
      <c r="S1465" s="12"/>
    </row>
    <row r="1466" spans="1:19" x14ac:dyDescent="0.25">
      <c r="A1466" s="33"/>
      <c r="B1466" s="33"/>
      <c r="C1466" s="11"/>
      <c r="D1466" s="12"/>
      <c r="E1466" s="12"/>
      <c r="F1466" s="12"/>
      <c r="G1466" s="12"/>
      <c r="H1466" s="12"/>
      <c r="I1466" s="12"/>
      <c r="J1466" s="12"/>
      <c r="K1466" s="12"/>
      <c r="L1466" s="12"/>
      <c r="M1466" s="12"/>
      <c r="N1466" s="12"/>
      <c r="O1466" s="12"/>
      <c r="P1466" s="12"/>
      <c r="Q1466" s="12"/>
      <c r="R1466" s="12"/>
      <c r="S1466" s="12"/>
    </row>
    <row r="1467" spans="1:19" x14ac:dyDescent="0.25">
      <c r="A1467" s="33"/>
      <c r="B1467" s="33"/>
      <c r="C1467" s="11"/>
      <c r="D1467" s="12"/>
      <c r="E1467" s="12"/>
      <c r="F1467" s="12"/>
      <c r="G1467" s="12"/>
      <c r="H1467" s="12"/>
      <c r="I1467" s="12"/>
      <c r="J1467" s="12"/>
      <c r="K1467" s="12"/>
      <c r="L1467" s="12"/>
      <c r="M1467" s="12"/>
      <c r="N1467" s="12"/>
      <c r="O1467" s="12"/>
      <c r="P1467" s="12"/>
      <c r="Q1467" s="12"/>
      <c r="R1467" s="12"/>
      <c r="S1467" s="12"/>
    </row>
    <row r="1468" spans="1:19" x14ac:dyDescent="0.25">
      <c r="A1468" s="33"/>
      <c r="B1468" s="33"/>
      <c r="C1468" s="11"/>
      <c r="D1468" s="12"/>
      <c r="E1468" s="12"/>
      <c r="F1468" s="12"/>
      <c r="G1468" s="12"/>
      <c r="H1468" s="12"/>
      <c r="I1468" s="12"/>
      <c r="J1468" s="12"/>
      <c r="K1468" s="12"/>
      <c r="L1468" s="12"/>
      <c r="M1468" s="12"/>
      <c r="N1468" s="12"/>
      <c r="O1468" s="12"/>
      <c r="P1468" s="12"/>
      <c r="Q1468" s="12"/>
      <c r="R1468" s="12"/>
      <c r="S1468" s="12"/>
    </row>
    <row r="1469" spans="1:19" x14ac:dyDescent="0.25">
      <c r="A1469" s="33"/>
      <c r="B1469" s="33"/>
      <c r="C1469" s="11"/>
      <c r="D1469" s="12"/>
      <c r="E1469" s="12"/>
      <c r="F1469" s="12"/>
      <c r="G1469" s="12"/>
      <c r="H1469" s="12"/>
      <c r="I1469" s="12"/>
      <c r="J1469" s="12"/>
      <c r="K1469" s="12"/>
      <c r="L1469" s="12"/>
      <c r="M1469" s="12"/>
      <c r="N1469" s="12"/>
      <c r="O1469" s="12"/>
      <c r="P1469" s="12"/>
      <c r="Q1469" s="12"/>
      <c r="R1469" s="12"/>
      <c r="S1469" s="12"/>
    </row>
    <row r="1470" spans="1:19" x14ac:dyDescent="0.25">
      <c r="A1470" s="33"/>
      <c r="B1470" s="33"/>
      <c r="C1470" s="11"/>
      <c r="D1470" s="12"/>
      <c r="E1470" s="12"/>
      <c r="F1470" s="12"/>
      <c r="G1470" s="12"/>
      <c r="H1470" s="12"/>
      <c r="I1470" s="12"/>
      <c r="J1470" s="12"/>
      <c r="K1470" s="12"/>
      <c r="L1470" s="12"/>
      <c r="M1470" s="12"/>
      <c r="N1470" s="12"/>
      <c r="O1470" s="12"/>
      <c r="P1470" s="12"/>
      <c r="Q1470" s="12"/>
      <c r="R1470" s="12"/>
      <c r="S1470" s="12"/>
    </row>
    <row r="1471" spans="1:19" x14ac:dyDescent="0.25">
      <c r="A1471" s="33"/>
      <c r="B1471" s="33"/>
      <c r="C1471" s="11"/>
      <c r="D1471" s="12"/>
      <c r="E1471" s="12"/>
      <c r="F1471" s="12"/>
      <c r="G1471" s="12"/>
      <c r="H1471" s="12"/>
      <c r="I1471" s="12"/>
      <c r="J1471" s="12"/>
      <c r="K1471" s="12"/>
      <c r="L1471" s="12"/>
      <c r="M1471" s="12"/>
      <c r="N1471" s="12"/>
      <c r="O1471" s="12"/>
      <c r="P1471" s="12"/>
      <c r="Q1471" s="12"/>
      <c r="R1471" s="12"/>
      <c r="S1471" s="12"/>
    </row>
    <row r="1472" spans="1:19" x14ac:dyDescent="0.25">
      <c r="A1472" s="33"/>
      <c r="B1472" s="33"/>
      <c r="C1472" s="11"/>
      <c r="D1472" s="12"/>
      <c r="E1472" s="12"/>
      <c r="F1472" s="12"/>
      <c r="G1472" s="12"/>
      <c r="H1472" s="12"/>
      <c r="I1472" s="12"/>
      <c r="J1472" s="12"/>
      <c r="K1472" s="12"/>
      <c r="L1472" s="12"/>
      <c r="M1472" s="12"/>
      <c r="N1472" s="12"/>
      <c r="O1472" s="12"/>
      <c r="P1472" s="12"/>
      <c r="Q1472" s="12"/>
      <c r="R1472" s="12"/>
      <c r="S1472" s="12"/>
    </row>
    <row r="1473" spans="1:19" x14ac:dyDescent="0.25">
      <c r="A1473" s="33"/>
      <c r="B1473" s="33"/>
      <c r="C1473" s="11"/>
      <c r="D1473" s="12"/>
      <c r="E1473" s="12"/>
      <c r="F1473" s="12"/>
      <c r="G1473" s="12"/>
      <c r="H1473" s="12"/>
      <c r="I1473" s="12"/>
      <c r="J1473" s="12"/>
      <c r="K1473" s="12"/>
      <c r="L1473" s="12"/>
      <c r="M1473" s="12"/>
      <c r="N1473" s="12"/>
      <c r="O1473" s="12"/>
      <c r="P1473" s="12"/>
      <c r="Q1473" s="12"/>
      <c r="R1473" s="12"/>
      <c r="S1473" s="12"/>
    </row>
    <row r="1474" spans="1:19" x14ac:dyDescent="0.25">
      <c r="A1474" s="33"/>
      <c r="B1474" s="33"/>
      <c r="C1474" s="11"/>
      <c r="D1474" s="12"/>
      <c r="E1474" s="12"/>
      <c r="F1474" s="12"/>
      <c r="G1474" s="12"/>
      <c r="H1474" s="12"/>
      <c r="I1474" s="12"/>
      <c r="J1474" s="12"/>
      <c r="K1474" s="12"/>
      <c r="L1474" s="12"/>
      <c r="M1474" s="12"/>
      <c r="N1474" s="12"/>
      <c r="O1474" s="12"/>
      <c r="P1474" s="12"/>
      <c r="Q1474" s="12"/>
      <c r="R1474" s="12"/>
      <c r="S1474" s="12"/>
    </row>
    <row r="1475" spans="1:19" x14ac:dyDescent="0.25">
      <c r="A1475" s="33"/>
      <c r="B1475" s="33"/>
      <c r="C1475" s="11"/>
      <c r="D1475" s="12"/>
      <c r="E1475" s="12"/>
      <c r="F1475" s="12"/>
      <c r="G1475" s="12"/>
      <c r="H1475" s="12"/>
      <c r="I1475" s="12"/>
      <c r="J1475" s="12"/>
      <c r="K1475" s="12"/>
      <c r="L1475" s="12"/>
      <c r="M1475" s="12"/>
      <c r="N1475" s="12"/>
      <c r="O1475" s="12"/>
      <c r="P1475" s="12"/>
      <c r="Q1475" s="12"/>
      <c r="R1475" s="12"/>
      <c r="S1475" s="12"/>
    </row>
    <row r="1476" spans="1:19" x14ac:dyDescent="0.25">
      <c r="A1476" s="33"/>
      <c r="B1476" s="33"/>
      <c r="C1476" s="11"/>
      <c r="D1476" s="12"/>
      <c r="E1476" s="12"/>
      <c r="F1476" s="12"/>
      <c r="G1476" s="12"/>
      <c r="H1476" s="12"/>
      <c r="I1476" s="12"/>
      <c r="J1476" s="12"/>
      <c r="K1476" s="12"/>
      <c r="L1476" s="12"/>
      <c r="M1476" s="12"/>
      <c r="N1476" s="12"/>
      <c r="O1476" s="12"/>
      <c r="P1476" s="12"/>
      <c r="Q1476" s="12"/>
      <c r="R1476" s="12"/>
      <c r="S1476" s="12"/>
    </row>
    <row r="1477" spans="1:19" x14ac:dyDescent="0.25">
      <c r="A1477" s="33"/>
      <c r="B1477" s="33"/>
      <c r="C1477" s="11"/>
      <c r="D1477" s="12"/>
      <c r="E1477" s="12"/>
      <c r="F1477" s="12"/>
      <c r="G1477" s="12"/>
      <c r="H1477" s="12"/>
      <c r="I1477" s="12"/>
      <c r="J1477" s="12"/>
      <c r="K1477" s="12"/>
      <c r="L1477" s="12"/>
      <c r="M1477" s="12"/>
      <c r="N1477" s="12"/>
      <c r="O1477" s="12"/>
      <c r="P1477" s="12"/>
      <c r="Q1477" s="12"/>
      <c r="R1477" s="12"/>
      <c r="S1477" s="12"/>
    </row>
    <row r="1478" spans="1:19" x14ac:dyDescent="0.25">
      <c r="A1478" s="33"/>
      <c r="B1478" s="33"/>
      <c r="C1478" s="11"/>
      <c r="D1478" s="12"/>
      <c r="E1478" s="12"/>
      <c r="F1478" s="12"/>
      <c r="G1478" s="12"/>
      <c r="H1478" s="12"/>
      <c r="I1478" s="12"/>
      <c r="J1478" s="12"/>
      <c r="K1478" s="12"/>
      <c r="L1478" s="12"/>
      <c r="M1478" s="12"/>
      <c r="N1478" s="12"/>
      <c r="O1478" s="12"/>
      <c r="P1478" s="12"/>
      <c r="Q1478" s="12"/>
      <c r="R1478" s="12"/>
      <c r="S1478" s="12"/>
    </row>
    <row r="1479" spans="1:19" x14ac:dyDescent="0.25">
      <c r="A1479" s="33"/>
      <c r="B1479" s="33"/>
      <c r="C1479" s="11"/>
      <c r="D1479" s="12"/>
      <c r="E1479" s="12"/>
      <c r="F1479" s="12"/>
      <c r="G1479" s="12"/>
      <c r="H1479" s="12"/>
      <c r="I1479" s="12"/>
      <c r="J1479" s="12"/>
      <c r="K1479" s="12"/>
      <c r="L1479" s="12"/>
      <c r="M1479" s="12"/>
      <c r="N1479" s="12"/>
      <c r="O1479" s="12"/>
      <c r="P1479" s="12"/>
      <c r="Q1479" s="12"/>
      <c r="R1479" s="12"/>
      <c r="S1479" s="12"/>
    </row>
    <row r="1480" spans="1:19" x14ac:dyDescent="0.25">
      <c r="A1480" s="33"/>
      <c r="B1480" s="33"/>
      <c r="C1480" s="11"/>
      <c r="D1480" s="12"/>
      <c r="E1480" s="12"/>
      <c r="F1480" s="12"/>
      <c r="G1480" s="12"/>
      <c r="H1480" s="12"/>
      <c r="I1480" s="12"/>
      <c r="J1480" s="12"/>
      <c r="K1480" s="12"/>
      <c r="L1480" s="12"/>
      <c r="M1480" s="12"/>
      <c r="N1480" s="12"/>
      <c r="O1480" s="12"/>
      <c r="P1480" s="12"/>
      <c r="Q1480" s="12"/>
      <c r="R1480" s="12"/>
      <c r="S1480" s="12"/>
    </row>
    <row r="1481" spans="1:19" x14ac:dyDescent="0.25">
      <c r="A1481" s="33"/>
      <c r="B1481" s="33"/>
      <c r="C1481" s="11"/>
      <c r="D1481" s="12"/>
      <c r="E1481" s="12"/>
      <c r="F1481" s="12"/>
      <c r="G1481" s="12"/>
      <c r="H1481" s="12"/>
      <c r="I1481" s="12"/>
      <c r="J1481" s="12"/>
      <c r="K1481" s="12"/>
      <c r="L1481" s="12"/>
      <c r="M1481" s="12"/>
      <c r="N1481" s="12"/>
      <c r="O1481" s="12"/>
      <c r="P1481" s="12"/>
      <c r="Q1481" s="12"/>
      <c r="R1481" s="12"/>
      <c r="S1481" s="12"/>
    </row>
    <row r="1482" spans="1:19" x14ac:dyDescent="0.25">
      <c r="A1482" s="33"/>
      <c r="B1482" s="33"/>
      <c r="C1482" s="11"/>
      <c r="D1482" s="12"/>
      <c r="E1482" s="12"/>
      <c r="F1482" s="12"/>
      <c r="G1482" s="12"/>
      <c r="H1482" s="12"/>
      <c r="I1482" s="12"/>
      <c r="J1482" s="12"/>
      <c r="K1482" s="12"/>
      <c r="L1482" s="12"/>
      <c r="M1482" s="12"/>
      <c r="N1482" s="12"/>
      <c r="O1482" s="12"/>
      <c r="P1482" s="12"/>
      <c r="Q1482" s="12"/>
      <c r="R1482" s="12"/>
      <c r="S1482" s="12"/>
    </row>
    <row r="1483" spans="1:19" x14ac:dyDescent="0.25">
      <c r="A1483" s="33"/>
      <c r="B1483" s="33"/>
      <c r="C1483" s="11"/>
      <c r="D1483" s="12"/>
      <c r="E1483" s="12"/>
      <c r="F1483" s="12"/>
      <c r="G1483" s="12"/>
      <c r="H1483" s="12"/>
      <c r="I1483" s="12"/>
      <c r="J1483" s="12"/>
      <c r="K1483" s="12"/>
      <c r="L1483" s="12"/>
      <c r="M1483" s="12"/>
      <c r="N1483" s="12"/>
      <c r="O1483" s="12"/>
      <c r="P1483" s="12"/>
      <c r="Q1483" s="12"/>
      <c r="R1483" s="12"/>
      <c r="S1483" s="12"/>
    </row>
    <row r="1484" spans="1:19" x14ac:dyDescent="0.25">
      <c r="A1484" s="33"/>
      <c r="B1484" s="33"/>
      <c r="C1484" s="11"/>
      <c r="D1484" s="12"/>
      <c r="E1484" s="12"/>
      <c r="F1484" s="12"/>
      <c r="G1484" s="12"/>
      <c r="H1484" s="12"/>
      <c r="I1484" s="12"/>
      <c r="J1484" s="12"/>
      <c r="K1484" s="12"/>
      <c r="L1484" s="12"/>
      <c r="M1484" s="12"/>
      <c r="N1484" s="12"/>
      <c r="O1484" s="12"/>
      <c r="P1484" s="12"/>
      <c r="Q1484" s="12"/>
      <c r="R1484" s="12"/>
      <c r="S1484" s="12"/>
    </row>
    <row r="1485" spans="1:19" x14ac:dyDescent="0.25">
      <c r="A1485" s="33"/>
      <c r="B1485" s="33"/>
      <c r="C1485" s="11"/>
      <c r="D1485" s="12"/>
      <c r="E1485" s="12"/>
      <c r="F1485" s="12"/>
      <c r="G1485" s="12"/>
      <c r="H1485" s="12"/>
      <c r="I1485" s="12"/>
      <c r="J1485" s="12"/>
      <c r="K1485" s="12"/>
      <c r="L1485" s="12"/>
      <c r="M1485" s="12"/>
      <c r="N1485" s="12"/>
      <c r="O1485" s="12"/>
      <c r="P1485" s="12"/>
      <c r="Q1485" s="12"/>
      <c r="R1485" s="12"/>
      <c r="S1485" s="12"/>
    </row>
    <row r="1486" spans="1:19" x14ac:dyDescent="0.25">
      <c r="A1486" s="33"/>
      <c r="B1486" s="33"/>
      <c r="C1486" s="11"/>
      <c r="D1486" s="12"/>
      <c r="E1486" s="12"/>
      <c r="F1486" s="12"/>
      <c r="G1486" s="12"/>
      <c r="H1486" s="12"/>
      <c r="I1486" s="12"/>
      <c r="J1486" s="12"/>
      <c r="K1486" s="12"/>
      <c r="L1486" s="12"/>
      <c r="M1486" s="12"/>
      <c r="N1486" s="12"/>
      <c r="O1486" s="12"/>
      <c r="P1486" s="12"/>
      <c r="Q1486" s="12"/>
      <c r="R1486" s="12"/>
      <c r="S1486" s="12"/>
    </row>
    <row r="1487" spans="1:19" x14ac:dyDescent="0.25">
      <c r="A1487" s="33"/>
      <c r="B1487" s="33"/>
      <c r="C1487" s="11"/>
      <c r="D1487" s="12"/>
      <c r="E1487" s="12"/>
      <c r="F1487" s="12"/>
      <c r="G1487" s="12"/>
      <c r="H1487" s="12"/>
      <c r="I1487" s="12"/>
      <c r="J1487" s="12"/>
      <c r="K1487" s="12"/>
      <c r="L1487" s="12"/>
      <c r="M1487" s="12"/>
      <c r="N1487" s="12"/>
      <c r="O1487" s="12"/>
      <c r="P1487" s="12"/>
      <c r="Q1487" s="12"/>
      <c r="R1487" s="12"/>
      <c r="S1487" s="12"/>
    </row>
    <row r="1488" spans="1:19" x14ac:dyDescent="0.25">
      <c r="A1488" s="33"/>
      <c r="B1488" s="33"/>
      <c r="C1488" s="11"/>
      <c r="D1488" s="12"/>
      <c r="E1488" s="12"/>
      <c r="F1488" s="12"/>
      <c r="G1488" s="12"/>
      <c r="H1488" s="12"/>
      <c r="I1488" s="12"/>
      <c r="J1488" s="12"/>
      <c r="K1488" s="12"/>
      <c r="L1488" s="12"/>
      <c r="M1488" s="12"/>
      <c r="N1488" s="12"/>
      <c r="O1488" s="12"/>
      <c r="P1488" s="12"/>
      <c r="Q1488" s="12"/>
      <c r="R1488" s="12"/>
      <c r="S1488" s="12"/>
    </row>
    <row r="1489" spans="1:19" x14ac:dyDescent="0.25">
      <c r="A1489" s="33"/>
      <c r="B1489" s="33"/>
      <c r="C1489" s="11"/>
      <c r="D1489" s="12"/>
      <c r="E1489" s="12"/>
      <c r="F1489" s="12"/>
      <c r="G1489" s="12"/>
      <c r="H1489" s="12"/>
      <c r="I1489" s="12"/>
      <c r="J1489" s="12"/>
      <c r="K1489" s="12"/>
      <c r="L1489" s="12"/>
      <c r="M1489" s="12"/>
      <c r="N1489" s="12"/>
      <c r="O1489" s="12"/>
      <c r="P1489" s="12"/>
      <c r="Q1489" s="12"/>
      <c r="R1489" s="12"/>
      <c r="S1489" s="12"/>
    </row>
    <row r="1490" spans="1:19" x14ac:dyDescent="0.25">
      <c r="A1490" s="33"/>
      <c r="B1490" s="33"/>
      <c r="C1490" s="11"/>
      <c r="D1490" s="12"/>
      <c r="E1490" s="12"/>
      <c r="F1490" s="12"/>
      <c r="G1490" s="12"/>
      <c r="H1490" s="12"/>
      <c r="I1490" s="12"/>
      <c r="J1490" s="12"/>
      <c r="K1490" s="12"/>
      <c r="L1490" s="12"/>
      <c r="M1490" s="12"/>
      <c r="N1490" s="12"/>
      <c r="O1490" s="12"/>
      <c r="P1490" s="12"/>
      <c r="Q1490" s="12"/>
      <c r="R1490" s="12"/>
      <c r="S1490" s="12"/>
    </row>
    <row r="1491" spans="1:19" x14ac:dyDescent="0.25">
      <c r="A1491" s="33"/>
      <c r="B1491" s="33"/>
      <c r="C1491" s="11"/>
      <c r="D1491" s="12"/>
      <c r="E1491" s="12"/>
      <c r="F1491" s="12"/>
      <c r="G1491" s="12"/>
      <c r="H1491" s="12"/>
      <c r="I1491" s="12"/>
      <c r="J1491" s="12"/>
      <c r="K1491" s="12"/>
      <c r="L1491" s="12"/>
      <c r="M1491" s="12"/>
      <c r="N1491" s="12"/>
      <c r="O1491" s="12"/>
      <c r="P1491" s="12"/>
      <c r="Q1491" s="12"/>
      <c r="R1491" s="12"/>
      <c r="S1491" s="12"/>
    </row>
    <row r="1492" spans="1:19" x14ac:dyDescent="0.25">
      <c r="A1492" s="33"/>
      <c r="B1492" s="33"/>
      <c r="C1492" s="11"/>
      <c r="D1492" s="12"/>
      <c r="E1492" s="12"/>
      <c r="F1492" s="12"/>
      <c r="G1492" s="12"/>
      <c r="H1492" s="12"/>
      <c r="I1492" s="12"/>
      <c r="J1492" s="12"/>
      <c r="K1492" s="12"/>
      <c r="L1492" s="12"/>
      <c r="M1492" s="12"/>
      <c r="N1492" s="12"/>
      <c r="O1492" s="12"/>
      <c r="P1492" s="12"/>
      <c r="Q1492" s="12"/>
      <c r="R1492" s="12"/>
      <c r="S1492" s="12"/>
    </row>
    <row r="1493" spans="1:19" x14ac:dyDescent="0.25">
      <c r="A1493" s="33"/>
      <c r="B1493" s="33"/>
      <c r="C1493" s="11"/>
      <c r="D1493" s="12"/>
      <c r="E1493" s="12"/>
      <c r="F1493" s="12"/>
      <c r="G1493" s="12"/>
      <c r="H1493" s="12"/>
      <c r="I1493" s="12"/>
      <c r="J1493" s="12"/>
      <c r="K1493" s="12"/>
      <c r="L1493" s="12"/>
      <c r="M1493" s="12"/>
      <c r="N1493" s="12"/>
      <c r="O1493" s="12"/>
      <c r="P1493" s="12"/>
      <c r="Q1493" s="12"/>
      <c r="R1493" s="12"/>
      <c r="S1493" s="12"/>
    </row>
    <row r="1494" spans="1:19" x14ac:dyDescent="0.25">
      <c r="A1494" s="33"/>
      <c r="B1494" s="33"/>
      <c r="C1494" s="11"/>
      <c r="D1494" s="12"/>
      <c r="E1494" s="12"/>
      <c r="F1494" s="12"/>
      <c r="G1494" s="12"/>
      <c r="H1494" s="12"/>
      <c r="I1494" s="12"/>
      <c r="J1494" s="12"/>
      <c r="K1494" s="12"/>
      <c r="L1494" s="12"/>
      <c r="M1494" s="12"/>
      <c r="N1494" s="12"/>
      <c r="O1494" s="12"/>
      <c r="P1494" s="12"/>
      <c r="Q1494" s="12"/>
      <c r="R1494" s="12"/>
      <c r="S1494" s="12"/>
    </row>
    <row r="1495" spans="1:19" x14ac:dyDescent="0.25">
      <c r="A1495" s="33"/>
      <c r="B1495" s="33"/>
      <c r="C1495" s="11"/>
      <c r="D1495" s="12"/>
      <c r="E1495" s="12"/>
      <c r="F1495" s="12"/>
      <c r="G1495" s="12"/>
      <c r="H1495" s="12"/>
      <c r="I1495" s="12"/>
      <c r="J1495" s="12"/>
      <c r="K1495" s="12"/>
      <c r="L1495" s="12"/>
      <c r="M1495" s="12"/>
      <c r="N1495" s="12"/>
      <c r="O1495" s="12"/>
      <c r="P1495" s="12"/>
      <c r="Q1495" s="12"/>
      <c r="R1495" s="12"/>
      <c r="S1495" s="12"/>
    </row>
    <row r="1496" spans="1:19" x14ac:dyDescent="0.25">
      <c r="A1496" s="33"/>
      <c r="B1496" s="33"/>
      <c r="C1496" s="11"/>
      <c r="D1496" s="12"/>
      <c r="E1496" s="12"/>
      <c r="F1496" s="12"/>
      <c r="G1496" s="12"/>
      <c r="H1496" s="12"/>
      <c r="I1496" s="12"/>
      <c r="J1496" s="12"/>
      <c r="K1496" s="12"/>
      <c r="L1496" s="12"/>
      <c r="M1496" s="12"/>
      <c r="N1496" s="12"/>
      <c r="O1496" s="12"/>
      <c r="P1496" s="12"/>
      <c r="Q1496" s="12"/>
      <c r="R1496" s="12"/>
      <c r="S1496" s="12"/>
    </row>
    <row r="1497" spans="1:19" x14ac:dyDescent="0.25">
      <c r="A1497" s="33"/>
      <c r="B1497" s="33"/>
      <c r="C1497" s="11"/>
      <c r="D1497" s="12"/>
      <c r="E1497" s="12"/>
      <c r="F1497" s="12"/>
      <c r="G1497" s="12"/>
      <c r="H1497" s="12"/>
      <c r="I1497" s="12"/>
      <c r="J1497" s="12"/>
      <c r="K1497" s="12"/>
      <c r="L1497" s="12"/>
      <c r="M1497" s="12"/>
      <c r="N1497" s="12"/>
      <c r="O1497" s="12"/>
      <c r="P1497" s="12"/>
      <c r="Q1497" s="12"/>
      <c r="R1497" s="12"/>
      <c r="S1497" s="12"/>
    </row>
    <row r="1498" spans="1:19" x14ac:dyDescent="0.25">
      <c r="A1498" s="33"/>
      <c r="B1498" s="33"/>
      <c r="C1498" s="11"/>
      <c r="D1498" s="12"/>
      <c r="E1498" s="12"/>
      <c r="F1498" s="12"/>
      <c r="G1498" s="12"/>
      <c r="H1498" s="12"/>
      <c r="I1498" s="12"/>
      <c r="J1498" s="12"/>
      <c r="K1498" s="12"/>
      <c r="L1498" s="12"/>
      <c r="M1498" s="12"/>
      <c r="N1498" s="12"/>
      <c r="O1498" s="12"/>
      <c r="P1498" s="12"/>
      <c r="Q1498" s="12"/>
      <c r="R1498" s="12"/>
      <c r="S1498" s="12"/>
    </row>
    <row r="1499" spans="1:19" x14ac:dyDescent="0.25">
      <c r="A1499" s="33"/>
      <c r="B1499" s="33"/>
      <c r="C1499" s="11"/>
      <c r="D1499" s="12"/>
      <c r="E1499" s="12"/>
      <c r="F1499" s="12"/>
      <c r="G1499" s="12"/>
      <c r="H1499" s="12"/>
      <c r="I1499" s="12"/>
      <c r="J1499" s="12"/>
      <c r="K1499" s="12"/>
      <c r="L1499" s="12"/>
      <c r="M1499" s="12"/>
      <c r="N1499" s="12"/>
      <c r="O1499" s="12"/>
      <c r="P1499" s="12"/>
      <c r="Q1499" s="12"/>
      <c r="R1499" s="12"/>
      <c r="S1499" s="12"/>
    </row>
    <row r="1500" spans="1:19" x14ac:dyDescent="0.25">
      <c r="A1500" s="33"/>
      <c r="B1500" s="33"/>
      <c r="C1500" s="11"/>
      <c r="D1500" s="12"/>
      <c r="E1500" s="12"/>
      <c r="F1500" s="12"/>
      <c r="G1500" s="12"/>
      <c r="H1500" s="12"/>
      <c r="I1500" s="12"/>
      <c r="J1500" s="12"/>
      <c r="K1500" s="12"/>
      <c r="L1500" s="12"/>
      <c r="M1500" s="12"/>
      <c r="N1500" s="12"/>
      <c r="O1500" s="12"/>
      <c r="P1500" s="12"/>
      <c r="Q1500" s="12"/>
      <c r="R1500" s="12"/>
      <c r="S1500" s="12"/>
    </row>
    <row r="1501" spans="1:19" x14ac:dyDescent="0.25">
      <c r="A1501" s="33"/>
      <c r="B1501" s="33"/>
      <c r="C1501" s="11"/>
      <c r="D1501" s="12"/>
      <c r="E1501" s="12"/>
      <c r="F1501" s="12"/>
      <c r="G1501" s="12"/>
      <c r="H1501" s="12"/>
      <c r="I1501" s="12"/>
      <c r="J1501" s="12"/>
      <c r="K1501" s="12"/>
      <c r="L1501" s="12"/>
      <c r="M1501" s="12"/>
      <c r="N1501" s="12"/>
      <c r="O1501" s="12"/>
      <c r="P1501" s="12"/>
      <c r="Q1501" s="12"/>
      <c r="R1501" s="12"/>
      <c r="S1501" s="12"/>
    </row>
    <row r="1502" spans="1:19" x14ac:dyDescent="0.25">
      <c r="A1502" s="33"/>
      <c r="B1502" s="33"/>
      <c r="C1502" s="11"/>
      <c r="D1502" s="12"/>
      <c r="E1502" s="12"/>
      <c r="F1502" s="12"/>
      <c r="G1502" s="12"/>
      <c r="H1502" s="12"/>
      <c r="I1502" s="12"/>
      <c r="J1502" s="12"/>
      <c r="K1502" s="12"/>
      <c r="L1502" s="12"/>
      <c r="M1502" s="12"/>
      <c r="N1502" s="12"/>
      <c r="O1502" s="12"/>
      <c r="P1502" s="12"/>
      <c r="Q1502" s="12"/>
      <c r="R1502" s="12"/>
      <c r="S1502" s="12"/>
    </row>
    <row r="1503" spans="1:19" x14ac:dyDescent="0.25">
      <c r="A1503" s="33"/>
      <c r="B1503" s="33"/>
      <c r="C1503" s="11"/>
      <c r="D1503" s="12"/>
      <c r="E1503" s="12"/>
      <c r="F1503" s="12"/>
      <c r="G1503" s="12"/>
      <c r="H1503" s="12"/>
      <c r="I1503" s="12"/>
      <c r="J1503" s="12"/>
      <c r="K1503" s="12"/>
      <c r="L1503" s="12"/>
      <c r="M1503" s="12"/>
      <c r="N1503" s="12"/>
      <c r="O1503" s="12"/>
      <c r="P1503" s="12"/>
      <c r="Q1503" s="12"/>
      <c r="R1503" s="12"/>
      <c r="S1503" s="12"/>
    </row>
    <row r="1504" spans="1:19" x14ac:dyDescent="0.25">
      <c r="A1504" s="33"/>
      <c r="B1504" s="33"/>
      <c r="C1504" s="11"/>
      <c r="D1504" s="12"/>
      <c r="E1504" s="12"/>
      <c r="F1504" s="12"/>
      <c r="G1504" s="12"/>
      <c r="H1504" s="12"/>
      <c r="I1504" s="12"/>
      <c r="J1504" s="12"/>
      <c r="K1504" s="12"/>
      <c r="L1504" s="12"/>
      <c r="M1504" s="12"/>
      <c r="N1504" s="12"/>
      <c r="O1504" s="12"/>
      <c r="P1504" s="12"/>
      <c r="Q1504" s="12"/>
      <c r="R1504" s="12"/>
      <c r="S1504" s="12"/>
    </row>
    <row r="1505" spans="1:19" x14ac:dyDescent="0.25">
      <c r="A1505" s="33"/>
      <c r="B1505" s="33"/>
      <c r="C1505" s="11"/>
      <c r="D1505" s="12"/>
      <c r="E1505" s="12"/>
      <c r="F1505" s="12"/>
      <c r="G1505" s="12"/>
      <c r="H1505" s="12"/>
      <c r="I1505" s="12"/>
      <c r="J1505" s="12"/>
      <c r="K1505" s="12"/>
      <c r="L1505" s="12"/>
      <c r="M1505" s="12"/>
      <c r="N1505" s="12"/>
      <c r="O1505" s="12"/>
      <c r="P1505" s="12"/>
      <c r="Q1505" s="12"/>
      <c r="R1505" s="12"/>
      <c r="S1505" s="12"/>
    </row>
    <row r="1506" spans="1:19" x14ac:dyDescent="0.25">
      <c r="A1506" s="33"/>
      <c r="B1506" s="33"/>
      <c r="C1506" s="11"/>
      <c r="D1506" s="12"/>
      <c r="E1506" s="12"/>
      <c r="F1506" s="12"/>
      <c r="G1506" s="12"/>
      <c r="H1506" s="12"/>
      <c r="I1506" s="12"/>
      <c r="J1506" s="12"/>
      <c r="K1506" s="12"/>
      <c r="L1506" s="12"/>
      <c r="M1506" s="12"/>
      <c r="N1506" s="12"/>
      <c r="O1506" s="12"/>
      <c r="P1506" s="12"/>
      <c r="Q1506" s="12"/>
      <c r="R1506" s="12"/>
      <c r="S1506" s="12"/>
    </row>
    <row r="1507" spans="1:19" x14ac:dyDescent="0.25">
      <c r="A1507" s="33"/>
      <c r="B1507" s="33"/>
      <c r="C1507" s="11"/>
      <c r="D1507" s="12"/>
      <c r="E1507" s="12"/>
      <c r="F1507" s="12"/>
      <c r="G1507" s="12"/>
      <c r="H1507" s="12"/>
      <c r="I1507" s="12"/>
      <c r="J1507" s="12"/>
      <c r="K1507" s="12"/>
      <c r="L1507" s="12"/>
      <c r="M1507" s="12"/>
      <c r="N1507" s="12"/>
      <c r="O1507" s="12"/>
      <c r="P1507" s="12"/>
      <c r="Q1507" s="12"/>
      <c r="R1507" s="12"/>
      <c r="S1507" s="12"/>
    </row>
    <row r="1508" spans="1:19" x14ac:dyDescent="0.25">
      <c r="A1508" s="33"/>
      <c r="B1508" s="33"/>
      <c r="C1508" s="11"/>
      <c r="D1508" s="12"/>
      <c r="E1508" s="12"/>
      <c r="F1508" s="12"/>
      <c r="G1508" s="12"/>
      <c r="H1508" s="12"/>
      <c r="I1508" s="12"/>
      <c r="J1508" s="12"/>
      <c r="K1508" s="12"/>
      <c r="L1508" s="12"/>
      <c r="M1508" s="12"/>
      <c r="N1508" s="12"/>
      <c r="O1508" s="12"/>
      <c r="P1508" s="12"/>
      <c r="Q1508" s="12"/>
      <c r="R1508" s="12"/>
      <c r="S1508" s="12"/>
    </row>
    <row r="1509" spans="1:19" x14ac:dyDescent="0.25">
      <c r="A1509" s="33"/>
      <c r="B1509" s="33"/>
      <c r="C1509" s="11"/>
      <c r="D1509" s="12"/>
      <c r="E1509" s="12"/>
      <c r="F1509" s="12"/>
      <c r="G1509" s="12"/>
      <c r="H1509" s="12"/>
      <c r="I1509" s="12"/>
      <c r="J1509" s="12"/>
      <c r="K1509" s="12"/>
      <c r="L1509" s="12"/>
      <c r="M1509" s="12"/>
      <c r="N1509" s="12"/>
      <c r="O1509" s="12"/>
      <c r="P1509" s="12"/>
      <c r="Q1509" s="12"/>
      <c r="R1509" s="12"/>
      <c r="S1509" s="12"/>
    </row>
    <row r="1510" spans="1:19" x14ac:dyDescent="0.25">
      <c r="A1510" s="33"/>
      <c r="B1510" s="33"/>
      <c r="C1510" s="11"/>
      <c r="D1510" s="12"/>
      <c r="E1510" s="12"/>
      <c r="F1510" s="12"/>
      <c r="G1510" s="12"/>
      <c r="H1510" s="12"/>
      <c r="I1510" s="12"/>
      <c r="J1510" s="12"/>
      <c r="K1510" s="12"/>
      <c r="L1510" s="12"/>
      <c r="M1510" s="12"/>
      <c r="N1510" s="12"/>
      <c r="O1510" s="12"/>
      <c r="P1510" s="12"/>
      <c r="Q1510" s="12"/>
      <c r="R1510" s="12"/>
      <c r="S1510" s="12"/>
    </row>
    <row r="1511" spans="1:19" x14ac:dyDescent="0.25">
      <c r="A1511" s="33"/>
      <c r="B1511" s="33"/>
      <c r="C1511" s="11"/>
      <c r="D1511" s="12"/>
      <c r="E1511" s="12"/>
      <c r="F1511" s="12"/>
      <c r="G1511" s="12"/>
      <c r="H1511" s="12"/>
      <c r="I1511" s="12"/>
      <c r="J1511" s="12"/>
      <c r="K1511" s="12"/>
      <c r="L1511" s="12"/>
      <c r="M1511" s="12"/>
      <c r="N1511" s="12"/>
      <c r="O1511" s="12"/>
      <c r="P1511" s="12"/>
      <c r="Q1511" s="12"/>
      <c r="R1511" s="12"/>
      <c r="S1511" s="12"/>
    </row>
    <row r="1512" spans="1:19" x14ac:dyDescent="0.25">
      <c r="A1512" s="33"/>
      <c r="B1512" s="33"/>
      <c r="C1512" s="11"/>
      <c r="D1512" s="12"/>
      <c r="E1512" s="12"/>
      <c r="F1512" s="12"/>
      <c r="G1512" s="12"/>
      <c r="H1512" s="12"/>
      <c r="I1512" s="12"/>
      <c r="J1512" s="12"/>
      <c r="K1512" s="12"/>
      <c r="L1512" s="12"/>
      <c r="M1512" s="12"/>
      <c r="N1512" s="12"/>
      <c r="O1512" s="12"/>
      <c r="P1512" s="12"/>
      <c r="Q1512" s="12"/>
      <c r="R1512" s="12"/>
      <c r="S1512" s="12"/>
    </row>
    <row r="1513" spans="1:19" x14ac:dyDescent="0.25">
      <c r="A1513" s="33"/>
      <c r="B1513" s="33"/>
      <c r="C1513" s="11"/>
      <c r="D1513" s="12"/>
      <c r="E1513" s="12"/>
      <c r="F1513" s="12"/>
      <c r="G1513" s="12"/>
      <c r="H1513" s="12"/>
      <c r="I1513" s="12"/>
      <c r="J1513" s="12"/>
      <c r="K1513" s="12"/>
      <c r="L1513" s="12"/>
      <c r="M1513" s="12"/>
      <c r="N1513" s="12"/>
      <c r="O1513" s="12"/>
      <c r="P1513" s="12"/>
      <c r="Q1513" s="12"/>
      <c r="R1513" s="12"/>
      <c r="S1513" s="12"/>
    </row>
    <row r="1514" spans="1:19" x14ac:dyDescent="0.25">
      <c r="A1514" s="33"/>
      <c r="B1514" s="33"/>
      <c r="C1514" s="11"/>
      <c r="D1514" s="12"/>
      <c r="E1514" s="12"/>
      <c r="F1514" s="12"/>
      <c r="G1514" s="12"/>
      <c r="H1514" s="12"/>
      <c r="I1514" s="12"/>
      <c r="J1514" s="12"/>
      <c r="K1514" s="12"/>
      <c r="L1514" s="12"/>
      <c r="M1514" s="12"/>
      <c r="N1514" s="12"/>
      <c r="O1514" s="12"/>
      <c r="P1514" s="12"/>
      <c r="Q1514" s="12"/>
      <c r="R1514" s="12"/>
      <c r="S1514" s="12"/>
    </row>
    <row r="1515" spans="1:19" x14ac:dyDescent="0.25">
      <c r="A1515" s="33"/>
      <c r="B1515" s="33"/>
      <c r="C1515" s="11"/>
      <c r="D1515" s="12"/>
      <c r="E1515" s="12"/>
      <c r="F1515" s="12"/>
      <c r="G1515" s="12"/>
      <c r="H1515" s="12"/>
      <c r="I1515" s="12"/>
      <c r="J1515" s="12"/>
      <c r="K1515" s="12"/>
      <c r="L1515" s="12"/>
      <c r="M1515" s="12"/>
      <c r="N1515" s="12"/>
      <c r="O1515" s="12"/>
      <c r="P1515" s="12"/>
      <c r="Q1515" s="12"/>
      <c r="R1515" s="12"/>
      <c r="S1515" s="12"/>
    </row>
    <row r="1516" spans="1:19" x14ac:dyDescent="0.25">
      <c r="A1516" s="33"/>
      <c r="B1516" s="33"/>
      <c r="C1516" s="11"/>
      <c r="D1516" s="12"/>
      <c r="E1516" s="12"/>
      <c r="F1516" s="12"/>
      <c r="G1516" s="12"/>
      <c r="H1516" s="12"/>
      <c r="I1516" s="12"/>
      <c r="J1516" s="12"/>
      <c r="K1516" s="12"/>
      <c r="L1516" s="12"/>
      <c r="M1516" s="12"/>
      <c r="N1516" s="12"/>
      <c r="O1516" s="12"/>
      <c r="P1516" s="12"/>
      <c r="Q1516" s="12"/>
      <c r="R1516" s="12"/>
      <c r="S1516" s="12"/>
    </row>
    <row r="1517" spans="1:19" x14ac:dyDescent="0.25">
      <c r="A1517" s="33"/>
      <c r="B1517" s="33"/>
      <c r="C1517" s="11"/>
      <c r="D1517" s="12"/>
      <c r="E1517" s="12"/>
      <c r="F1517" s="12"/>
      <c r="G1517" s="12"/>
      <c r="H1517" s="12"/>
      <c r="I1517" s="12"/>
      <c r="J1517" s="12"/>
      <c r="K1517" s="12"/>
      <c r="L1517" s="12"/>
      <c r="M1517" s="12"/>
      <c r="N1517" s="12"/>
      <c r="O1517" s="12"/>
      <c r="P1517" s="12"/>
      <c r="Q1517" s="12"/>
      <c r="R1517" s="12"/>
      <c r="S1517" s="12"/>
    </row>
    <row r="1518" spans="1:19" x14ac:dyDescent="0.25">
      <c r="A1518" s="33"/>
      <c r="B1518" s="33"/>
      <c r="C1518" s="11"/>
      <c r="D1518" s="12"/>
      <c r="E1518" s="12"/>
      <c r="F1518" s="12"/>
      <c r="G1518" s="12"/>
      <c r="H1518" s="12"/>
      <c r="I1518" s="12"/>
      <c r="J1518" s="12"/>
      <c r="K1518" s="12"/>
      <c r="L1518" s="12"/>
      <c r="M1518" s="12"/>
      <c r="N1518" s="12"/>
      <c r="O1518" s="12"/>
      <c r="P1518" s="12"/>
      <c r="Q1518" s="12"/>
      <c r="R1518" s="12"/>
      <c r="S1518" s="12"/>
    </row>
    <row r="1519" spans="1:19" x14ac:dyDescent="0.25">
      <c r="A1519" s="33"/>
      <c r="B1519" s="33"/>
      <c r="C1519" s="11"/>
      <c r="D1519" s="12"/>
      <c r="E1519" s="12"/>
      <c r="F1519" s="12"/>
      <c r="G1519" s="12"/>
      <c r="H1519" s="12"/>
      <c r="I1519" s="12"/>
      <c r="J1519" s="12"/>
      <c r="K1519" s="12"/>
      <c r="L1519" s="12"/>
      <c r="M1519" s="12"/>
      <c r="N1519" s="12"/>
      <c r="O1519" s="12"/>
      <c r="P1519" s="12"/>
      <c r="Q1519" s="12"/>
      <c r="R1519" s="12"/>
      <c r="S1519" s="12"/>
    </row>
    <row r="1520" spans="1:19" x14ac:dyDescent="0.25">
      <c r="A1520" s="33"/>
      <c r="B1520" s="33"/>
      <c r="C1520" s="11"/>
      <c r="D1520" s="12"/>
      <c r="E1520" s="12"/>
      <c r="F1520" s="12"/>
      <c r="G1520" s="12"/>
      <c r="H1520" s="12"/>
      <c r="I1520" s="12"/>
      <c r="J1520" s="12"/>
      <c r="K1520" s="12"/>
      <c r="L1520" s="12"/>
      <c r="M1520" s="12"/>
      <c r="N1520" s="12"/>
      <c r="O1520" s="12"/>
      <c r="P1520" s="12"/>
      <c r="Q1520" s="12"/>
      <c r="R1520" s="12"/>
      <c r="S1520" s="12"/>
    </row>
    <row r="1521" spans="1:19" x14ac:dyDescent="0.25">
      <c r="A1521" s="33"/>
      <c r="B1521" s="33"/>
      <c r="C1521" s="11"/>
      <c r="D1521" s="12"/>
      <c r="E1521" s="12"/>
      <c r="F1521" s="12"/>
      <c r="G1521" s="12"/>
      <c r="H1521" s="12"/>
      <c r="I1521" s="12"/>
      <c r="J1521" s="12"/>
      <c r="K1521" s="12"/>
      <c r="L1521" s="12"/>
      <c r="M1521" s="12"/>
      <c r="N1521" s="12"/>
      <c r="O1521" s="12"/>
      <c r="P1521" s="12"/>
      <c r="Q1521" s="12"/>
      <c r="R1521" s="12"/>
      <c r="S1521" s="12"/>
    </row>
    <row r="1522" spans="1:19" x14ac:dyDescent="0.25">
      <c r="A1522" s="33"/>
      <c r="B1522" s="33"/>
      <c r="C1522" s="11"/>
      <c r="D1522" s="12"/>
      <c r="E1522" s="12"/>
      <c r="F1522" s="12"/>
      <c r="G1522" s="12"/>
      <c r="H1522" s="12"/>
      <c r="I1522" s="12"/>
      <c r="J1522" s="12"/>
      <c r="K1522" s="12"/>
      <c r="L1522" s="12"/>
      <c r="M1522" s="12"/>
      <c r="N1522" s="12"/>
      <c r="O1522" s="12"/>
      <c r="P1522" s="12"/>
      <c r="Q1522" s="12"/>
      <c r="R1522" s="12"/>
      <c r="S1522" s="12"/>
    </row>
    <row r="1523" spans="1:19" x14ac:dyDescent="0.25">
      <c r="A1523" s="33"/>
      <c r="B1523" s="33"/>
      <c r="C1523" s="11"/>
      <c r="D1523" s="12"/>
      <c r="E1523" s="12"/>
      <c r="F1523" s="12"/>
      <c r="G1523" s="12"/>
      <c r="H1523" s="12"/>
      <c r="I1523" s="12"/>
      <c r="J1523" s="12"/>
      <c r="K1523" s="12"/>
      <c r="L1523" s="12"/>
      <c r="M1523" s="12"/>
      <c r="N1523" s="12"/>
      <c r="O1523" s="12"/>
      <c r="P1523" s="12"/>
      <c r="Q1523" s="12"/>
      <c r="R1523" s="12"/>
      <c r="S1523" s="12"/>
    </row>
    <row r="1524" spans="1:19" x14ac:dyDescent="0.25">
      <c r="A1524" s="33"/>
      <c r="B1524" s="33"/>
      <c r="C1524" s="11"/>
      <c r="D1524" s="12"/>
      <c r="E1524" s="12"/>
      <c r="F1524" s="12"/>
      <c r="G1524" s="12"/>
      <c r="H1524" s="12"/>
      <c r="I1524" s="12"/>
      <c r="J1524" s="12"/>
      <c r="K1524" s="12"/>
      <c r="L1524" s="12"/>
      <c r="M1524" s="12"/>
      <c r="N1524" s="12"/>
      <c r="O1524" s="12"/>
      <c r="P1524" s="12"/>
      <c r="Q1524" s="12"/>
      <c r="R1524" s="12"/>
      <c r="S1524" s="12"/>
    </row>
    <row r="1525" spans="1:19" x14ac:dyDescent="0.25">
      <c r="A1525" s="33"/>
      <c r="B1525" s="33"/>
      <c r="C1525" s="11"/>
      <c r="D1525" s="12"/>
      <c r="E1525" s="12"/>
      <c r="F1525" s="12"/>
      <c r="G1525" s="12"/>
      <c r="H1525" s="12"/>
      <c r="I1525" s="12"/>
      <c r="J1525" s="12"/>
      <c r="K1525" s="12"/>
      <c r="L1525" s="12"/>
      <c r="M1525" s="12"/>
      <c r="N1525" s="12"/>
      <c r="O1525" s="12"/>
      <c r="P1525" s="12"/>
      <c r="Q1525" s="12"/>
      <c r="R1525" s="12"/>
      <c r="S1525" s="12"/>
    </row>
    <row r="1526" spans="1:19" x14ac:dyDescent="0.25">
      <c r="A1526" s="33"/>
      <c r="B1526" s="33"/>
      <c r="C1526" s="11"/>
      <c r="D1526" s="12"/>
      <c r="E1526" s="12"/>
      <c r="F1526" s="12"/>
      <c r="G1526" s="12"/>
      <c r="H1526" s="12"/>
      <c r="I1526" s="12"/>
      <c r="J1526" s="12"/>
      <c r="K1526" s="12"/>
      <c r="L1526" s="12"/>
      <c r="M1526" s="12"/>
      <c r="N1526" s="12"/>
      <c r="O1526" s="12"/>
      <c r="P1526" s="12"/>
      <c r="Q1526" s="12"/>
      <c r="R1526" s="12"/>
      <c r="S1526" s="12"/>
    </row>
    <row r="1527" spans="1:19" x14ac:dyDescent="0.25">
      <c r="A1527" s="33"/>
      <c r="B1527" s="33"/>
      <c r="C1527" s="11"/>
      <c r="D1527" s="12"/>
      <c r="E1527" s="12"/>
      <c r="F1527" s="12"/>
      <c r="G1527" s="12"/>
      <c r="H1527" s="12"/>
      <c r="I1527" s="12"/>
      <c r="J1527" s="12"/>
      <c r="K1527" s="12"/>
      <c r="L1527" s="12"/>
      <c r="M1527" s="12"/>
      <c r="N1527" s="12"/>
      <c r="O1527" s="12"/>
      <c r="P1527" s="12"/>
      <c r="Q1527" s="12"/>
      <c r="R1527" s="12"/>
      <c r="S1527" s="12"/>
    </row>
    <row r="1528" spans="1:19" x14ac:dyDescent="0.25">
      <c r="A1528" s="33"/>
      <c r="B1528" s="33"/>
      <c r="C1528" s="11"/>
      <c r="D1528" s="12"/>
      <c r="E1528" s="12"/>
      <c r="F1528" s="12"/>
      <c r="G1528" s="12"/>
      <c r="H1528" s="12"/>
      <c r="I1528" s="12"/>
      <c r="J1528" s="12"/>
      <c r="K1528" s="12"/>
      <c r="L1528" s="12"/>
      <c r="M1528" s="12"/>
      <c r="N1528" s="12"/>
      <c r="O1528" s="12"/>
      <c r="P1528" s="12"/>
      <c r="Q1528" s="12"/>
      <c r="R1528" s="12"/>
      <c r="S1528" s="12"/>
    </row>
    <row r="1529" spans="1:19" x14ac:dyDescent="0.25">
      <c r="A1529" s="33"/>
      <c r="B1529" s="33"/>
      <c r="C1529" s="11"/>
      <c r="D1529" s="12"/>
      <c r="E1529" s="12"/>
      <c r="F1529" s="12"/>
      <c r="G1529" s="12"/>
      <c r="H1529" s="12"/>
      <c r="I1529" s="12"/>
      <c r="J1529" s="12"/>
      <c r="K1529" s="12"/>
      <c r="L1529" s="12"/>
      <c r="M1529" s="12"/>
      <c r="N1529" s="12"/>
      <c r="O1529" s="12"/>
      <c r="P1529" s="12"/>
      <c r="Q1529" s="12"/>
      <c r="R1529" s="12"/>
      <c r="S1529" s="12"/>
    </row>
    <row r="1530" spans="1:19" x14ac:dyDescent="0.25">
      <c r="A1530" s="33"/>
      <c r="B1530" s="33"/>
      <c r="C1530" s="11"/>
      <c r="D1530" s="12"/>
      <c r="E1530" s="12"/>
      <c r="F1530" s="12"/>
      <c r="G1530" s="12"/>
      <c r="H1530" s="12"/>
      <c r="I1530" s="12"/>
      <c r="J1530" s="12"/>
      <c r="K1530" s="12"/>
      <c r="L1530" s="12"/>
      <c r="M1530" s="12"/>
      <c r="N1530" s="12"/>
      <c r="O1530" s="12"/>
      <c r="P1530" s="12"/>
      <c r="Q1530" s="12"/>
      <c r="R1530" s="12"/>
      <c r="S1530" s="12"/>
    </row>
    <row r="1531" spans="1:19" x14ac:dyDescent="0.25">
      <c r="A1531" s="33"/>
      <c r="B1531" s="33"/>
      <c r="C1531" s="11"/>
      <c r="D1531" s="12"/>
      <c r="E1531" s="12"/>
      <c r="F1531" s="12"/>
      <c r="G1531" s="12"/>
      <c r="H1531" s="12"/>
      <c r="I1531" s="12"/>
      <c r="J1531" s="12"/>
      <c r="K1531" s="12"/>
      <c r="L1531" s="12"/>
      <c r="M1531" s="12"/>
      <c r="N1531" s="12"/>
      <c r="O1531" s="12"/>
      <c r="P1531" s="12"/>
      <c r="Q1531" s="12"/>
      <c r="R1531" s="12"/>
      <c r="S1531" s="12"/>
    </row>
    <row r="1532" spans="1:19" x14ac:dyDescent="0.25">
      <c r="A1532" s="33"/>
      <c r="B1532" s="33"/>
      <c r="C1532" s="11"/>
      <c r="D1532" s="12"/>
      <c r="E1532" s="12"/>
      <c r="F1532" s="12"/>
      <c r="G1532" s="12"/>
      <c r="H1532" s="12"/>
      <c r="I1532" s="12"/>
      <c r="J1532" s="12"/>
      <c r="K1532" s="12"/>
      <c r="L1532" s="12"/>
      <c r="M1532" s="12"/>
      <c r="N1532" s="12"/>
      <c r="O1532" s="12"/>
      <c r="P1532" s="12"/>
      <c r="Q1532" s="12"/>
      <c r="R1532" s="12"/>
      <c r="S1532" s="12"/>
    </row>
    <row r="1533" spans="1:19" x14ac:dyDescent="0.25">
      <c r="A1533" s="33"/>
      <c r="B1533" s="33"/>
      <c r="C1533" s="11"/>
      <c r="D1533" s="12"/>
      <c r="E1533" s="12"/>
      <c r="F1533" s="12"/>
      <c r="G1533" s="12"/>
      <c r="H1533" s="12"/>
      <c r="I1533" s="12"/>
      <c r="J1533" s="12"/>
      <c r="K1533" s="12"/>
      <c r="L1533" s="12"/>
      <c r="M1533" s="12"/>
      <c r="N1533" s="12"/>
      <c r="O1533" s="12"/>
      <c r="P1533" s="12"/>
      <c r="Q1533" s="12"/>
      <c r="R1533" s="12"/>
      <c r="S1533" s="12"/>
    </row>
    <row r="1534" spans="1:19" x14ac:dyDescent="0.25">
      <c r="A1534" s="33"/>
      <c r="B1534" s="33"/>
      <c r="C1534" s="11"/>
      <c r="D1534" s="12"/>
      <c r="E1534" s="12"/>
      <c r="F1534" s="12"/>
      <c r="G1534" s="12"/>
      <c r="H1534" s="12"/>
      <c r="I1534" s="12"/>
      <c r="J1534" s="12"/>
      <c r="K1534" s="12"/>
      <c r="L1534" s="12"/>
      <c r="M1534" s="12"/>
      <c r="N1534" s="12"/>
      <c r="O1534" s="12"/>
      <c r="P1534" s="12"/>
      <c r="Q1534" s="12"/>
      <c r="R1534" s="12"/>
      <c r="S1534" s="12"/>
    </row>
    <row r="1535" spans="1:19" x14ac:dyDescent="0.25">
      <c r="A1535" s="33"/>
      <c r="B1535" s="33"/>
      <c r="C1535" s="11"/>
      <c r="D1535" s="12"/>
      <c r="E1535" s="12"/>
      <c r="F1535" s="12"/>
      <c r="G1535" s="12"/>
      <c r="H1535" s="12"/>
      <c r="I1535" s="12"/>
      <c r="J1535" s="12"/>
      <c r="K1535" s="12"/>
      <c r="L1535" s="12"/>
      <c r="M1535" s="12"/>
      <c r="N1535" s="12"/>
      <c r="O1535" s="12"/>
      <c r="P1535" s="12"/>
      <c r="Q1535" s="12"/>
      <c r="R1535" s="12"/>
      <c r="S1535" s="12"/>
    </row>
    <row r="1536" spans="1:19" x14ac:dyDescent="0.25">
      <c r="A1536" s="33"/>
      <c r="B1536" s="33"/>
      <c r="C1536" s="11"/>
      <c r="D1536" s="12"/>
      <c r="E1536" s="12"/>
      <c r="F1536" s="12"/>
      <c r="G1536" s="12"/>
      <c r="H1536" s="12"/>
      <c r="I1536" s="12"/>
      <c r="J1536" s="12"/>
      <c r="K1536" s="12"/>
      <c r="L1536" s="12"/>
      <c r="M1536" s="12"/>
      <c r="N1536" s="12"/>
      <c r="O1536" s="12"/>
      <c r="P1536" s="12"/>
      <c r="Q1536" s="12"/>
      <c r="R1536" s="12"/>
      <c r="S1536" s="12"/>
    </row>
    <row r="1537" spans="1:19" x14ac:dyDescent="0.25">
      <c r="A1537" s="33"/>
      <c r="B1537" s="33"/>
      <c r="C1537" s="11"/>
      <c r="D1537" s="12"/>
      <c r="E1537" s="12"/>
      <c r="F1537" s="12"/>
      <c r="G1537" s="12"/>
      <c r="H1537" s="12"/>
      <c r="I1537" s="12"/>
      <c r="J1537" s="12"/>
      <c r="K1537" s="12"/>
      <c r="L1537" s="12"/>
      <c r="M1537" s="12"/>
      <c r="N1537" s="12"/>
      <c r="O1537" s="12"/>
      <c r="P1537" s="12"/>
      <c r="Q1537" s="12"/>
      <c r="R1537" s="12"/>
      <c r="S1537" s="12"/>
    </row>
    <row r="1538" spans="1:19" x14ac:dyDescent="0.25">
      <c r="A1538" s="33"/>
      <c r="B1538" s="33"/>
      <c r="C1538" s="11"/>
      <c r="D1538" s="12"/>
      <c r="E1538" s="12"/>
      <c r="F1538" s="12"/>
      <c r="G1538" s="12"/>
      <c r="H1538" s="12"/>
      <c r="I1538" s="12"/>
      <c r="J1538" s="12"/>
      <c r="K1538" s="12"/>
      <c r="L1538" s="12"/>
      <c r="M1538" s="12"/>
      <c r="N1538" s="12"/>
      <c r="O1538" s="12"/>
      <c r="P1538" s="12"/>
      <c r="Q1538" s="12"/>
      <c r="R1538" s="12"/>
      <c r="S1538" s="12"/>
    </row>
    <row r="1539" spans="1:19" x14ac:dyDescent="0.25">
      <c r="A1539" s="33"/>
      <c r="B1539" s="33"/>
      <c r="C1539" s="11"/>
      <c r="D1539" s="12"/>
      <c r="E1539" s="12"/>
      <c r="F1539" s="12"/>
      <c r="G1539" s="12"/>
      <c r="H1539" s="12"/>
      <c r="I1539" s="12"/>
      <c r="J1539" s="12"/>
      <c r="K1539" s="12"/>
      <c r="L1539" s="12"/>
      <c r="M1539" s="12"/>
      <c r="N1539" s="12"/>
      <c r="O1539" s="12"/>
      <c r="P1539" s="12"/>
      <c r="Q1539" s="12"/>
      <c r="R1539" s="12"/>
      <c r="S1539" s="12"/>
    </row>
    <row r="1540" spans="1:19" x14ac:dyDescent="0.25">
      <c r="A1540" s="33"/>
      <c r="B1540" s="33"/>
      <c r="C1540" s="11"/>
      <c r="D1540" s="12"/>
      <c r="E1540" s="12"/>
      <c r="F1540" s="12"/>
      <c r="G1540" s="12"/>
      <c r="H1540" s="12"/>
      <c r="I1540" s="12"/>
      <c r="J1540" s="12"/>
      <c r="K1540" s="12"/>
      <c r="L1540" s="12"/>
      <c r="M1540" s="12"/>
      <c r="N1540" s="12"/>
      <c r="O1540" s="12"/>
      <c r="P1540" s="12"/>
      <c r="Q1540" s="12"/>
      <c r="R1540" s="12"/>
      <c r="S1540" s="12"/>
    </row>
    <row r="1541" spans="1:19" x14ac:dyDescent="0.25">
      <c r="A1541" s="33"/>
      <c r="B1541" s="33"/>
      <c r="C1541" s="11"/>
      <c r="D1541" s="12"/>
      <c r="E1541" s="12"/>
      <c r="F1541" s="12"/>
      <c r="G1541" s="12"/>
      <c r="H1541" s="12"/>
      <c r="I1541" s="12"/>
      <c r="J1541" s="12"/>
      <c r="K1541" s="12"/>
      <c r="L1541" s="12"/>
      <c r="M1541" s="12"/>
      <c r="N1541" s="12"/>
      <c r="O1541" s="12"/>
      <c r="P1541" s="12"/>
      <c r="Q1541" s="12"/>
      <c r="R1541" s="12"/>
      <c r="S1541" s="12"/>
    </row>
    <row r="1542" spans="1:19" x14ac:dyDescent="0.25">
      <c r="A1542" s="33"/>
      <c r="B1542" s="33"/>
      <c r="C1542" s="11"/>
      <c r="D1542" s="12"/>
      <c r="E1542" s="12"/>
      <c r="F1542" s="12"/>
      <c r="G1542" s="12"/>
      <c r="H1542" s="12"/>
      <c r="I1542" s="12"/>
      <c r="J1542" s="12"/>
      <c r="K1542" s="12"/>
      <c r="L1542" s="12"/>
      <c r="M1542" s="12"/>
      <c r="N1542" s="12"/>
      <c r="O1542" s="12"/>
      <c r="P1542" s="12"/>
      <c r="Q1542" s="12"/>
      <c r="R1542" s="12"/>
      <c r="S1542" s="12"/>
    </row>
    <row r="1543" spans="1:19" x14ac:dyDescent="0.25">
      <c r="A1543" s="33"/>
      <c r="B1543" s="33"/>
      <c r="C1543" s="11"/>
      <c r="D1543" s="12"/>
      <c r="E1543" s="12"/>
      <c r="F1543" s="12"/>
      <c r="G1543" s="12"/>
      <c r="H1543" s="12"/>
      <c r="I1543" s="12"/>
      <c r="J1543" s="12"/>
      <c r="K1543" s="12"/>
      <c r="L1543" s="12"/>
      <c r="M1543" s="12"/>
      <c r="N1543" s="12"/>
      <c r="O1543" s="12"/>
      <c r="P1543" s="12"/>
      <c r="Q1543" s="12"/>
      <c r="R1543" s="12"/>
      <c r="S1543" s="12"/>
    </row>
    <row r="1544" spans="1:19" x14ac:dyDescent="0.25">
      <c r="A1544" s="33"/>
      <c r="B1544" s="33"/>
      <c r="C1544" s="11"/>
      <c r="D1544" s="12"/>
      <c r="E1544" s="12"/>
      <c r="F1544" s="12"/>
      <c r="G1544" s="12"/>
      <c r="H1544" s="12"/>
      <c r="I1544" s="12"/>
      <c r="J1544" s="12"/>
      <c r="K1544" s="12"/>
      <c r="L1544" s="12"/>
      <c r="M1544" s="12"/>
      <c r="N1544" s="12"/>
      <c r="O1544" s="12"/>
      <c r="P1544" s="12"/>
      <c r="Q1544" s="12"/>
      <c r="R1544" s="12"/>
      <c r="S1544" s="12"/>
    </row>
    <row r="1545" spans="1:19" x14ac:dyDescent="0.25">
      <c r="A1545" s="33"/>
      <c r="B1545" s="33"/>
      <c r="C1545" s="11"/>
      <c r="D1545" s="12"/>
      <c r="E1545" s="12"/>
      <c r="F1545" s="12"/>
      <c r="G1545" s="12"/>
      <c r="H1545" s="12"/>
      <c r="I1545" s="12"/>
      <c r="J1545" s="12"/>
      <c r="K1545" s="12"/>
      <c r="L1545" s="12"/>
      <c r="M1545" s="12"/>
      <c r="N1545" s="12"/>
      <c r="O1545" s="12"/>
      <c r="P1545" s="12"/>
      <c r="Q1545" s="12"/>
      <c r="R1545" s="12"/>
      <c r="S1545" s="12"/>
    </row>
    <row r="1546" spans="1:19" x14ac:dyDescent="0.25">
      <c r="A1546" s="33"/>
      <c r="B1546" s="33"/>
      <c r="C1546" s="11"/>
      <c r="D1546" s="12"/>
      <c r="E1546" s="12"/>
      <c r="F1546" s="12"/>
      <c r="G1546" s="12"/>
      <c r="H1546" s="12"/>
      <c r="I1546" s="12"/>
      <c r="J1546" s="12"/>
      <c r="K1546" s="12"/>
      <c r="L1546" s="12"/>
      <c r="M1546" s="12"/>
      <c r="N1546" s="12"/>
      <c r="O1546" s="12"/>
      <c r="P1546" s="12"/>
      <c r="Q1546" s="12"/>
      <c r="R1546" s="12"/>
      <c r="S1546" s="12"/>
    </row>
    <row r="1547" spans="1:19" x14ac:dyDescent="0.25">
      <c r="A1547" s="33"/>
      <c r="B1547" s="33"/>
      <c r="C1547" s="11"/>
      <c r="D1547" s="12"/>
      <c r="E1547" s="12"/>
      <c r="F1547" s="12"/>
      <c r="G1547" s="12"/>
      <c r="H1547" s="12"/>
      <c r="I1547" s="12"/>
      <c r="J1547" s="12"/>
      <c r="K1547" s="12"/>
      <c r="L1547" s="12"/>
      <c r="M1547" s="12"/>
      <c r="N1547" s="12"/>
      <c r="O1547" s="12"/>
      <c r="P1547" s="12"/>
      <c r="Q1547" s="12"/>
      <c r="R1547" s="12"/>
      <c r="S1547" s="12"/>
    </row>
    <row r="1548" spans="1:19" x14ac:dyDescent="0.25">
      <c r="A1548" s="33"/>
      <c r="B1548" s="33"/>
      <c r="C1548" s="11"/>
      <c r="D1548" s="12"/>
      <c r="E1548" s="12"/>
      <c r="F1548" s="12"/>
      <c r="G1548" s="12"/>
      <c r="H1548" s="12"/>
      <c r="I1548" s="12"/>
      <c r="J1548" s="12"/>
      <c r="K1548" s="12"/>
      <c r="L1548" s="12"/>
      <c r="M1548" s="12"/>
      <c r="N1548" s="12"/>
      <c r="O1548" s="12"/>
      <c r="P1548" s="12"/>
      <c r="Q1548" s="12"/>
      <c r="R1548" s="12"/>
      <c r="S1548" s="12"/>
    </row>
    <row r="1549" spans="1:19" x14ac:dyDescent="0.25">
      <c r="A1549" s="33"/>
      <c r="B1549" s="33"/>
      <c r="C1549" s="11"/>
      <c r="D1549" s="12"/>
      <c r="E1549" s="12"/>
      <c r="F1549" s="12"/>
      <c r="G1549" s="12"/>
      <c r="H1549" s="12"/>
      <c r="I1549" s="12"/>
      <c r="J1549" s="12"/>
      <c r="K1549" s="12"/>
      <c r="L1549" s="12"/>
      <c r="M1549" s="12"/>
      <c r="N1549" s="12"/>
      <c r="O1549" s="12"/>
      <c r="P1549" s="12"/>
      <c r="Q1549" s="12"/>
      <c r="R1549" s="12"/>
      <c r="S1549" s="12"/>
    </row>
    <row r="1550" spans="1:19" x14ac:dyDescent="0.25">
      <c r="A1550" s="33"/>
      <c r="B1550" s="33"/>
      <c r="C1550" s="11"/>
      <c r="D1550" s="12"/>
      <c r="E1550" s="12"/>
      <c r="F1550" s="12"/>
      <c r="G1550" s="12"/>
      <c r="H1550" s="12"/>
      <c r="I1550" s="12"/>
      <c r="J1550" s="12"/>
      <c r="K1550" s="12"/>
      <c r="L1550" s="12"/>
      <c r="M1550" s="12"/>
      <c r="N1550" s="12"/>
      <c r="O1550" s="12"/>
      <c r="P1550" s="12"/>
      <c r="Q1550" s="12"/>
      <c r="R1550" s="12"/>
      <c r="S1550" s="12"/>
    </row>
    <row r="1551" spans="1:19" x14ac:dyDescent="0.25">
      <c r="A1551" s="33"/>
      <c r="B1551" s="33"/>
      <c r="C1551" s="11"/>
      <c r="D1551" s="12"/>
      <c r="E1551" s="12"/>
      <c r="F1551" s="12"/>
      <c r="G1551" s="12"/>
      <c r="H1551" s="12"/>
      <c r="I1551" s="12"/>
      <c r="J1551" s="12"/>
      <c r="K1551" s="12"/>
      <c r="L1551" s="12"/>
      <c r="M1551" s="12"/>
      <c r="N1551" s="12"/>
      <c r="O1551" s="12"/>
      <c r="P1551" s="12"/>
      <c r="Q1551" s="12"/>
      <c r="R1551" s="12"/>
      <c r="S1551" s="12"/>
    </row>
    <row r="1552" spans="1:19" x14ac:dyDescent="0.25">
      <c r="A1552" s="33"/>
      <c r="B1552" s="33"/>
      <c r="C1552" s="11"/>
      <c r="D1552" s="12"/>
      <c r="E1552" s="12"/>
      <c r="F1552" s="12"/>
      <c r="G1552" s="12"/>
      <c r="H1552" s="12"/>
      <c r="I1552" s="12"/>
      <c r="J1552" s="12"/>
      <c r="K1552" s="12"/>
      <c r="L1552" s="12"/>
      <c r="M1552" s="12"/>
      <c r="N1552" s="12"/>
      <c r="O1552" s="12"/>
      <c r="P1552" s="12"/>
      <c r="Q1552" s="12"/>
      <c r="R1552" s="12"/>
      <c r="S1552" s="12"/>
    </row>
    <row r="1553" spans="1:19" x14ac:dyDescent="0.25">
      <c r="A1553" s="33"/>
      <c r="B1553" s="33"/>
      <c r="C1553" s="11"/>
      <c r="D1553" s="12"/>
      <c r="E1553" s="12"/>
      <c r="F1553" s="12"/>
      <c r="G1553" s="12"/>
      <c r="H1553" s="12"/>
      <c r="I1553" s="12"/>
      <c r="J1553" s="12"/>
      <c r="K1553" s="12"/>
      <c r="L1553" s="12"/>
      <c r="M1553" s="12"/>
      <c r="N1553" s="12"/>
      <c r="O1553" s="12"/>
      <c r="P1553" s="12"/>
      <c r="Q1553" s="12"/>
      <c r="R1553" s="12"/>
      <c r="S1553" s="12"/>
    </row>
    <row r="1554" spans="1:19" x14ac:dyDescent="0.25">
      <c r="A1554" s="33"/>
      <c r="B1554" s="33"/>
      <c r="C1554" s="11"/>
      <c r="D1554" s="12"/>
      <c r="E1554" s="12"/>
      <c r="F1554" s="12"/>
      <c r="G1554" s="12"/>
      <c r="H1554" s="12"/>
      <c r="I1554" s="12"/>
      <c r="J1554" s="12"/>
      <c r="K1554" s="12"/>
      <c r="L1554" s="12"/>
      <c r="M1554" s="12"/>
      <c r="N1554" s="12"/>
      <c r="O1554" s="12"/>
      <c r="P1554" s="12"/>
      <c r="Q1554" s="12"/>
      <c r="R1554" s="12"/>
      <c r="S1554" s="12"/>
    </row>
  </sheetData>
  <mergeCells count="12">
    <mergeCell ref="N5:P5"/>
    <mergeCell ref="Q5:S5"/>
    <mergeCell ref="A1:S1"/>
    <mergeCell ref="A2:S2"/>
    <mergeCell ref="K4:S4"/>
    <mergeCell ref="A5:A6"/>
    <mergeCell ref="B5:B6"/>
    <mergeCell ref="C5:C6"/>
    <mergeCell ref="D5:D6"/>
    <mergeCell ref="E5:E6"/>
    <mergeCell ref="F5:J5"/>
    <mergeCell ref="K5:M5"/>
  </mergeCells>
  <pageMargins left="0.78740157480314965" right="0.39370078740157483" top="0.66" bottom="0.33" header="0.23622047244094491" footer="0.19685039370078741"/>
  <pageSetup paperSize="9" scale="53" fitToHeight="5" orientation="landscape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0"/>
  <sheetViews>
    <sheetView workbookViewId="0">
      <selection activeCell="B80" sqref="B80"/>
    </sheetView>
  </sheetViews>
  <sheetFormatPr defaultRowHeight="15.75" x14ac:dyDescent="0.25"/>
  <cols>
    <col min="1" max="1" width="10.140625" style="318" bestFit="1" customWidth="1"/>
    <col min="2" max="2" width="33" style="319" customWidth="1"/>
    <col min="3" max="3" width="17.5703125" style="301" customWidth="1"/>
    <col min="4" max="4" width="18.7109375" style="301" customWidth="1"/>
    <col min="5" max="5" width="23.140625" style="301" customWidth="1"/>
    <col min="6" max="6" width="83.42578125" style="320" customWidth="1"/>
    <col min="7" max="7" width="53.42578125" style="301" customWidth="1"/>
    <col min="8" max="16384" width="9.140625" style="301"/>
  </cols>
  <sheetData>
    <row r="1" spans="1:14" x14ac:dyDescent="0.25">
      <c r="A1" s="432" t="s">
        <v>38</v>
      </c>
      <c r="B1" s="432"/>
      <c r="C1" s="432"/>
      <c r="D1" s="432"/>
      <c r="E1" s="432"/>
      <c r="F1" s="432"/>
      <c r="G1" s="19"/>
      <c r="H1" s="19"/>
      <c r="I1" s="19"/>
      <c r="J1" s="19"/>
      <c r="K1" s="19"/>
      <c r="L1" s="19"/>
      <c r="M1" s="19"/>
      <c r="N1" s="19"/>
    </row>
    <row r="2" spans="1:14" x14ac:dyDescent="0.25">
      <c r="A2" s="432" t="s">
        <v>300</v>
      </c>
      <c r="B2" s="432"/>
      <c r="C2" s="432"/>
      <c r="D2" s="432"/>
      <c r="E2" s="432"/>
      <c r="F2" s="432"/>
      <c r="G2" s="19"/>
      <c r="H2" s="19"/>
      <c r="I2" s="19"/>
      <c r="J2" s="19"/>
      <c r="K2" s="19"/>
      <c r="L2" s="19"/>
      <c r="M2" s="19"/>
      <c r="N2" s="19"/>
    </row>
    <row r="3" spans="1:14" x14ac:dyDescent="0.25">
      <c r="A3" s="424" t="s">
        <v>301</v>
      </c>
      <c r="B3" s="424"/>
      <c r="C3" s="424"/>
      <c r="D3" s="424"/>
      <c r="E3" s="424"/>
      <c r="F3" s="424"/>
      <c r="G3" s="16"/>
      <c r="H3" s="16"/>
      <c r="I3" s="16"/>
      <c r="J3" s="16"/>
      <c r="K3" s="16"/>
      <c r="L3" s="16"/>
      <c r="M3" s="16"/>
      <c r="N3" s="16"/>
    </row>
    <row r="4" spans="1:14" x14ac:dyDescent="0.25">
      <c r="A4" s="302"/>
      <c r="B4" s="303"/>
      <c r="C4" s="302"/>
      <c r="D4" s="302"/>
      <c r="E4" s="302"/>
      <c r="F4" s="304"/>
      <c r="G4" s="16"/>
      <c r="H4" s="16"/>
      <c r="I4" s="16"/>
      <c r="J4" s="16"/>
      <c r="K4" s="16"/>
      <c r="L4" s="16"/>
      <c r="M4" s="16"/>
      <c r="N4" s="16"/>
    </row>
    <row r="5" spans="1:14" x14ac:dyDescent="0.25">
      <c r="A5" s="433" t="s">
        <v>0</v>
      </c>
      <c r="B5" s="435" t="s">
        <v>39</v>
      </c>
      <c r="C5" s="437" t="s">
        <v>302</v>
      </c>
      <c r="D5" s="438"/>
      <c r="E5" s="439"/>
      <c r="F5" s="433" t="s">
        <v>303</v>
      </c>
      <c r="G5" s="16"/>
      <c r="H5" s="16"/>
      <c r="I5" s="16"/>
      <c r="J5" s="16"/>
      <c r="K5" s="16"/>
      <c r="L5" s="16"/>
      <c r="M5" s="16"/>
      <c r="N5" s="16"/>
    </row>
    <row r="6" spans="1:14" x14ac:dyDescent="0.25">
      <c r="A6" s="434"/>
      <c r="B6" s="436"/>
      <c r="C6" s="305" t="s">
        <v>304</v>
      </c>
      <c r="D6" s="305" t="s">
        <v>305</v>
      </c>
      <c r="E6" s="305" t="s">
        <v>306</v>
      </c>
      <c r="F6" s="440"/>
      <c r="G6" s="16"/>
      <c r="H6" s="16"/>
      <c r="I6" s="16"/>
      <c r="J6" s="16"/>
      <c r="K6" s="16"/>
      <c r="L6" s="16"/>
      <c r="M6" s="16"/>
      <c r="N6" s="16"/>
    </row>
    <row r="7" spans="1:14" ht="189.75" customHeight="1" x14ac:dyDescent="0.25">
      <c r="A7" s="306" t="s">
        <v>5</v>
      </c>
      <c r="B7" s="17" t="s">
        <v>29</v>
      </c>
      <c r="C7" s="307"/>
      <c r="D7" s="307"/>
      <c r="E7" s="307"/>
      <c r="F7" s="308" t="s">
        <v>307</v>
      </c>
    </row>
    <row r="8" spans="1:14" ht="315.75" customHeight="1" x14ac:dyDescent="0.25">
      <c r="A8" s="309" t="s">
        <v>30</v>
      </c>
      <c r="B8" s="310" t="s">
        <v>37</v>
      </c>
      <c r="C8" s="311"/>
      <c r="D8" s="311"/>
      <c r="E8" s="311"/>
      <c r="F8" s="312" t="s">
        <v>308</v>
      </c>
    </row>
    <row r="9" spans="1:14" ht="25.5" x14ac:dyDescent="0.25">
      <c r="A9" s="313" t="s">
        <v>31</v>
      </c>
      <c r="B9" s="18" t="s">
        <v>309</v>
      </c>
      <c r="C9" s="314"/>
      <c r="D9" s="314"/>
      <c r="E9" s="314"/>
      <c r="F9" s="315" t="s">
        <v>310</v>
      </c>
    </row>
    <row r="10" spans="1:14" ht="47.25" x14ac:dyDescent="0.25">
      <c r="A10" s="313" t="s">
        <v>148</v>
      </c>
      <c r="B10" s="18" t="s">
        <v>311</v>
      </c>
      <c r="C10" s="314"/>
      <c r="D10" s="314"/>
      <c r="E10" s="314"/>
      <c r="F10" s="315" t="s">
        <v>312</v>
      </c>
    </row>
    <row r="11" spans="1:14" ht="153" x14ac:dyDescent="0.25">
      <c r="A11" s="313" t="s">
        <v>149</v>
      </c>
      <c r="B11" s="18" t="s">
        <v>313</v>
      </c>
      <c r="C11" s="314"/>
      <c r="D11" s="314"/>
      <c r="E11" s="314"/>
      <c r="F11" s="315" t="s">
        <v>314</v>
      </c>
    </row>
    <row r="12" spans="1:14" ht="114.75" x14ac:dyDescent="0.25">
      <c r="A12" s="313" t="s">
        <v>315</v>
      </c>
      <c r="B12" s="18" t="s">
        <v>316</v>
      </c>
      <c r="C12" s="314"/>
      <c r="D12" s="314"/>
      <c r="E12" s="314"/>
      <c r="F12" s="315" t="s">
        <v>317</v>
      </c>
    </row>
    <row r="13" spans="1:14" ht="216.75" x14ac:dyDescent="0.25">
      <c r="A13" s="313" t="s">
        <v>318</v>
      </c>
      <c r="B13" s="18" t="s">
        <v>319</v>
      </c>
      <c r="C13" s="314"/>
      <c r="D13" s="314"/>
      <c r="E13" s="314"/>
      <c r="F13" s="315" t="s">
        <v>320</v>
      </c>
    </row>
    <row r="14" spans="1:14" ht="94.5" x14ac:dyDescent="0.25">
      <c r="A14" s="313" t="s">
        <v>321</v>
      </c>
      <c r="B14" s="18" t="s">
        <v>322</v>
      </c>
      <c r="C14" s="314"/>
      <c r="D14" s="314"/>
      <c r="E14" s="314"/>
      <c r="F14" s="315" t="s">
        <v>323</v>
      </c>
    </row>
    <row r="15" spans="1:14" ht="78.75" x14ac:dyDescent="0.25">
      <c r="A15" s="313" t="s">
        <v>324</v>
      </c>
      <c r="B15" s="18" t="s">
        <v>325</v>
      </c>
      <c r="C15" s="314"/>
      <c r="D15" s="314"/>
      <c r="E15" s="314"/>
      <c r="F15" s="315" t="s">
        <v>326</v>
      </c>
    </row>
    <row r="16" spans="1:14" ht="78.75" x14ac:dyDescent="0.25">
      <c r="A16" s="313" t="s">
        <v>327</v>
      </c>
      <c r="B16" s="18" t="s">
        <v>328</v>
      </c>
      <c r="C16" s="314"/>
      <c r="D16" s="314"/>
      <c r="E16" s="314"/>
      <c r="F16" s="316" t="s">
        <v>329</v>
      </c>
    </row>
    <row r="17" spans="1:6" ht="63" x14ac:dyDescent="0.25">
      <c r="A17" s="313" t="s">
        <v>330</v>
      </c>
      <c r="B17" s="18" t="s">
        <v>331</v>
      </c>
      <c r="C17" s="314"/>
      <c r="D17" s="314"/>
      <c r="E17" s="314"/>
      <c r="F17" s="316" t="s">
        <v>332</v>
      </c>
    </row>
    <row r="18" spans="1:6" ht="63" x14ac:dyDescent="0.25">
      <c r="A18" s="313" t="s">
        <v>333</v>
      </c>
      <c r="B18" s="18" t="s">
        <v>334</v>
      </c>
      <c r="C18" s="314"/>
      <c r="D18" s="314"/>
      <c r="E18" s="314"/>
      <c r="F18" s="316" t="s">
        <v>335</v>
      </c>
    </row>
    <row r="19" spans="1:6" x14ac:dyDescent="0.25">
      <c r="A19" s="309" t="s">
        <v>150</v>
      </c>
      <c r="B19" s="310" t="s">
        <v>336</v>
      </c>
      <c r="C19" s="311"/>
      <c r="D19" s="311"/>
      <c r="E19" s="311"/>
      <c r="F19" s="317" t="s">
        <v>337</v>
      </c>
    </row>
    <row r="20" spans="1:6" ht="216.75" x14ac:dyDescent="0.25">
      <c r="A20" s="309" t="s">
        <v>338</v>
      </c>
      <c r="B20" s="310" t="s">
        <v>61</v>
      </c>
      <c r="C20" s="311"/>
      <c r="D20" s="311"/>
      <c r="E20" s="311"/>
      <c r="F20" s="317" t="s">
        <v>339</v>
      </c>
    </row>
    <row r="21" spans="1:6" ht="140.25" x14ac:dyDescent="0.25">
      <c r="A21" s="309" t="s">
        <v>340</v>
      </c>
      <c r="B21" s="310" t="s">
        <v>341</v>
      </c>
      <c r="C21" s="311"/>
      <c r="D21" s="311"/>
      <c r="E21" s="311"/>
      <c r="F21" s="312" t="s">
        <v>342</v>
      </c>
    </row>
    <row r="22" spans="1:6" ht="178.5" x14ac:dyDescent="0.25">
      <c r="A22" s="313" t="s">
        <v>343</v>
      </c>
      <c r="B22" s="18" t="s">
        <v>344</v>
      </c>
      <c r="C22" s="314"/>
      <c r="D22" s="314"/>
      <c r="E22" s="314"/>
      <c r="F22" s="315" t="s">
        <v>345</v>
      </c>
    </row>
    <row r="23" spans="1:6" ht="47.25" x14ac:dyDescent="0.25">
      <c r="A23" s="313" t="s">
        <v>346</v>
      </c>
      <c r="B23" s="18" t="s">
        <v>347</v>
      </c>
      <c r="C23" s="314"/>
      <c r="D23" s="314"/>
      <c r="E23" s="314"/>
      <c r="F23" s="316" t="s">
        <v>348</v>
      </c>
    </row>
    <row r="24" spans="1:6" ht="63" x14ac:dyDescent="0.25">
      <c r="A24" s="313" t="s">
        <v>349</v>
      </c>
      <c r="B24" s="18" t="s">
        <v>350</v>
      </c>
      <c r="C24" s="314"/>
      <c r="D24" s="314"/>
      <c r="E24" s="314"/>
      <c r="F24" s="316" t="s">
        <v>351</v>
      </c>
    </row>
    <row r="25" spans="1:6" ht="141.75" x14ac:dyDescent="0.25">
      <c r="A25" s="313" t="s">
        <v>352</v>
      </c>
      <c r="B25" s="18" t="s">
        <v>71</v>
      </c>
      <c r="C25" s="314"/>
      <c r="D25" s="314"/>
      <c r="E25" s="314"/>
      <c r="F25" s="316" t="s">
        <v>353</v>
      </c>
    </row>
    <row r="26" spans="1:6" ht="140.25" x14ac:dyDescent="0.25">
      <c r="A26" s="309" t="s">
        <v>354</v>
      </c>
      <c r="B26" s="310" t="s">
        <v>62</v>
      </c>
      <c r="C26" s="311"/>
      <c r="D26" s="311"/>
      <c r="E26" s="311"/>
      <c r="F26" s="312" t="s">
        <v>355</v>
      </c>
    </row>
    <row r="27" spans="1:6" ht="153" x14ac:dyDescent="0.25">
      <c r="A27" s="313" t="s">
        <v>356</v>
      </c>
      <c r="B27" s="18" t="s">
        <v>357</v>
      </c>
      <c r="C27" s="314"/>
      <c r="D27" s="314"/>
      <c r="E27" s="314"/>
      <c r="F27" s="315" t="s">
        <v>358</v>
      </c>
    </row>
    <row r="28" spans="1:6" ht="140.25" x14ac:dyDescent="0.25">
      <c r="A28" s="313" t="s">
        <v>359</v>
      </c>
      <c r="B28" s="18" t="s">
        <v>360</v>
      </c>
      <c r="C28" s="314"/>
      <c r="D28" s="314"/>
      <c r="E28" s="314"/>
      <c r="F28" s="315" t="s">
        <v>361</v>
      </c>
    </row>
    <row r="29" spans="1:6" ht="127.5" x14ac:dyDescent="0.25">
      <c r="A29" s="313" t="s">
        <v>362</v>
      </c>
      <c r="B29" s="18" t="s">
        <v>363</v>
      </c>
      <c r="C29" s="314"/>
      <c r="D29" s="314"/>
      <c r="E29" s="314"/>
      <c r="F29" s="315" t="s">
        <v>364</v>
      </c>
    </row>
    <row r="30" spans="1:6" ht="140.25" x14ac:dyDescent="0.25">
      <c r="A30" s="313" t="s">
        <v>365</v>
      </c>
      <c r="B30" s="18" t="s">
        <v>366</v>
      </c>
      <c r="C30" s="314"/>
      <c r="D30" s="314"/>
      <c r="E30" s="314"/>
      <c r="F30" s="315" t="s">
        <v>367</v>
      </c>
    </row>
    <row r="31" spans="1:6" ht="63" x14ac:dyDescent="0.25">
      <c r="A31" s="313" t="s">
        <v>368</v>
      </c>
      <c r="B31" s="18" t="s">
        <v>369</v>
      </c>
      <c r="C31" s="314"/>
      <c r="D31" s="314"/>
      <c r="E31" s="314"/>
      <c r="F31" s="316" t="s">
        <v>370</v>
      </c>
    </row>
    <row r="32" spans="1:6" ht="94.5" x14ac:dyDescent="0.25">
      <c r="A32" s="313" t="s">
        <v>371</v>
      </c>
      <c r="B32" s="18" t="s">
        <v>372</v>
      </c>
      <c r="C32" s="314"/>
      <c r="D32" s="314"/>
      <c r="E32" s="314"/>
      <c r="F32" s="316" t="s">
        <v>373</v>
      </c>
    </row>
    <row r="33" spans="1:6" ht="102" x14ac:dyDescent="0.25">
      <c r="A33" s="309" t="s">
        <v>374</v>
      </c>
      <c r="B33" s="310" t="s">
        <v>375</v>
      </c>
      <c r="C33" s="311"/>
      <c r="D33" s="311"/>
      <c r="E33" s="311"/>
      <c r="F33" s="312" t="s">
        <v>376</v>
      </c>
    </row>
    <row r="34" spans="1:6" ht="153" x14ac:dyDescent="0.25">
      <c r="A34" s="309" t="s">
        <v>377</v>
      </c>
      <c r="B34" s="310" t="s">
        <v>63</v>
      </c>
      <c r="C34" s="311"/>
      <c r="D34" s="311"/>
      <c r="E34" s="311"/>
      <c r="F34" s="312" t="s">
        <v>378</v>
      </c>
    </row>
    <row r="35" spans="1:6" ht="127.5" x14ac:dyDescent="0.25">
      <c r="A35" s="313" t="s">
        <v>379</v>
      </c>
      <c r="B35" s="18" t="s">
        <v>380</v>
      </c>
      <c r="C35" s="314"/>
      <c r="D35" s="314"/>
      <c r="E35" s="314"/>
      <c r="F35" s="315" t="s">
        <v>381</v>
      </c>
    </row>
    <row r="36" spans="1:6" ht="127.5" x14ac:dyDescent="0.25">
      <c r="A36" s="313" t="s">
        <v>382</v>
      </c>
      <c r="B36" s="18" t="s">
        <v>383</v>
      </c>
      <c r="C36" s="314"/>
      <c r="D36" s="314"/>
      <c r="E36" s="314"/>
      <c r="F36" s="315" t="s">
        <v>384</v>
      </c>
    </row>
    <row r="37" spans="1:6" ht="140.25" x14ac:dyDescent="0.25">
      <c r="A37" s="313" t="s">
        <v>385</v>
      </c>
      <c r="B37" s="18" t="s">
        <v>64</v>
      </c>
      <c r="C37" s="314"/>
      <c r="D37" s="314"/>
      <c r="E37" s="314"/>
      <c r="F37" s="315" t="s">
        <v>386</v>
      </c>
    </row>
    <row r="38" spans="1:6" ht="47.25" x14ac:dyDescent="0.25">
      <c r="A38" s="313" t="s">
        <v>387</v>
      </c>
      <c r="B38" s="18" t="s">
        <v>32</v>
      </c>
      <c r="C38" s="314"/>
      <c r="D38" s="314"/>
      <c r="E38" s="314"/>
      <c r="F38" s="315" t="s">
        <v>388</v>
      </c>
    </row>
    <row r="39" spans="1:6" ht="178.5" x14ac:dyDescent="0.25">
      <c r="A39" s="313" t="s">
        <v>389</v>
      </c>
      <c r="B39" s="18" t="s">
        <v>65</v>
      </c>
      <c r="C39" s="314"/>
      <c r="D39" s="314"/>
      <c r="E39" s="314"/>
      <c r="F39" s="315" t="s">
        <v>390</v>
      </c>
    </row>
    <row r="40" spans="1:6" ht="63" x14ac:dyDescent="0.25">
      <c r="A40" s="313" t="s">
        <v>391</v>
      </c>
      <c r="B40" s="18" t="s">
        <v>392</v>
      </c>
      <c r="C40" s="314"/>
      <c r="D40" s="314"/>
      <c r="E40" s="314"/>
      <c r="F40" s="315" t="s">
        <v>393</v>
      </c>
    </row>
    <row r="41" spans="1:6" ht="94.5" x14ac:dyDescent="0.25">
      <c r="A41" s="313" t="s">
        <v>394</v>
      </c>
      <c r="B41" s="18" t="s">
        <v>395</v>
      </c>
      <c r="C41" s="314"/>
      <c r="D41" s="314"/>
      <c r="E41" s="314"/>
      <c r="F41" s="315" t="s">
        <v>396</v>
      </c>
    </row>
    <row r="42" spans="1:6" ht="63" x14ac:dyDescent="0.25">
      <c r="A42" s="309" t="s">
        <v>397</v>
      </c>
      <c r="B42" s="310" t="s">
        <v>398</v>
      </c>
      <c r="C42" s="311"/>
      <c r="D42" s="311"/>
      <c r="E42" s="311"/>
      <c r="F42" s="312" t="s">
        <v>399</v>
      </c>
    </row>
    <row r="43" spans="1:6" ht="331.5" x14ac:dyDescent="0.25">
      <c r="A43" s="306" t="s">
        <v>33</v>
      </c>
      <c r="B43" s="17" t="s">
        <v>72</v>
      </c>
      <c r="C43" s="307"/>
      <c r="D43" s="307"/>
      <c r="E43" s="307"/>
      <c r="F43" s="308" t="s">
        <v>400</v>
      </c>
    </row>
    <row r="44" spans="1:6" ht="63.75" x14ac:dyDescent="0.25">
      <c r="A44" s="309" t="s">
        <v>34</v>
      </c>
      <c r="B44" s="310" t="s">
        <v>37</v>
      </c>
      <c r="C44" s="311"/>
      <c r="D44" s="311"/>
      <c r="E44" s="311"/>
      <c r="F44" s="312" t="s">
        <v>401</v>
      </c>
    </row>
    <row r="45" spans="1:6" x14ac:dyDescent="0.25">
      <c r="A45" s="309"/>
      <c r="B45" s="310"/>
      <c r="C45" s="311"/>
      <c r="D45" s="311"/>
      <c r="E45" s="311"/>
      <c r="F45" s="312"/>
    </row>
    <row r="46" spans="1:6" ht="89.25" x14ac:dyDescent="0.25">
      <c r="A46" s="309" t="s">
        <v>35</v>
      </c>
      <c r="B46" s="310" t="s">
        <v>41</v>
      </c>
      <c r="C46" s="311"/>
      <c r="D46" s="311"/>
      <c r="E46" s="311"/>
      <c r="F46" s="312" t="s">
        <v>402</v>
      </c>
    </row>
    <row r="47" spans="1:6" ht="47.25" x14ac:dyDescent="0.25">
      <c r="A47" s="313" t="s">
        <v>36</v>
      </c>
      <c r="B47" s="18" t="s">
        <v>403</v>
      </c>
      <c r="C47" s="314"/>
      <c r="D47" s="314"/>
      <c r="E47" s="314"/>
      <c r="F47" s="315" t="s">
        <v>404</v>
      </c>
    </row>
    <row r="48" spans="1:6" ht="221.25" customHeight="1" x14ac:dyDescent="0.25">
      <c r="A48" s="313" t="s">
        <v>405</v>
      </c>
      <c r="B48" s="18" t="s">
        <v>406</v>
      </c>
      <c r="C48" s="314"/>
      <c r="D48" s="314"/>
      <c r="E48" s="314"/>
      <c r="F48" s="315" t="s">
        <v>407</v>
      </c>
    </row>
    <row r="49" spans="1:6" ht="47.25" x14ac:dyDescent="0.25">
      <c r="A49" s="313" t="s">
        <v>408</v>
      </c>
      <c r="B49" s="18" t="s">
        <v>409</v>
      </c>
      <c r="C49" s="314"/>
      <c r="D49" s="314"/>
      <c r="E49" s="314"/>
      <c r="F49" s="316" t="s">
        <v>410</v>
      </c>
    </row>
    <row r="50" spans="1:6" ht="47.25" x14ac:dyDescent="0.25">
      <c r="A50" s="313" t="s">
        <v>411</v>
      </c>
      <c r="B50" s="18" t="s">
        <v>412</v>
      </c>
      <c r="C50" s="314"/>
      <c r="D50" s="314"/>
      <c r="E50" s="314"/>
      <c r="F50" s="316" t="s">
        <v>413</v>
      </c>
    </row>
    <row r="51" spans="1:6" ht="178.5" x14ac:dyDescent="0.25">
      <c r="A51" s="309" t="s">
        <v>43</v>
      </c>
      <c r="B51" s="310" t="s">
        <v>414</v>
      </c>
      <c r="C51" s="311"/>
      <c r="D51" s="311"/>
      <c r="E51" s="311"/>
      <c r="F51" s="312" t="s">
        <v>415</v>
      </c>
    </row>
    <row r="52" spans="1:6" ht="114.75" x14ac:dyDescent="0.25">
      <c r="A52" s="309" t="s">
        <v>49</v>
      </c>
      <c r="B52" s="310" t="s">
        <v>44</v>
      </c>
      <c r="C52" s="311"/>
      <c r="D52" s="311"/>
      <c r="E52" s="311"/>
      <c r="F52" s="312" t="s">
        <v>416</v>
      </c>
    </row>
    <row r="53" spans="1:6" ht="76.5" x14ac:dyDescent="0.25">
      <c r="A53" s="309" t="s">
        <v>73</v>
      </c>
      <c r="B53" s="310" t="s">
        <v>417</v>
      </c>
      <c r="C53" s="311"/>
      <c r="D53" s="311"/>
      <c r="E53" s="311"/>
      <c r="F53" s="312" t="s">
        <v>418</v>
      </c>
    </row>
    <row r="54" spans="1:6" ht="114.75" x14ac:dyDescent="0.25">
      <c r="A54" s="313" t="s">
        <v>173</v>
      </c>
      <c r="B54" s="18" t="s">
        <v>419</v>
      </c>
      <c r="C54" s="314"/>
      <c r="D54" s="314"/>
      <c r="E54" s="314"/>
      <c r="F54" s="315" t="s">
        <v>420</v>
      </c>
    </row>
    <row r="55" spans="1:6" ht="47.25" x14ac:dyDescent="0.25">
      <c r="A55" s="313" t="s">
        <v>57</v>
      </c>
      <c r="B55" s="18" t="s">
        <v>421</v>
      </c>
      <c r="C55" s="314"/>
      <c r="D55" s="314"/>
      <c r="E55" s="314"/>
      <c r="F55" s="316" t="s">
        <v>422</v>
      </c>
    </row>
    <row r="56" spans="1:6" ht="47.25" x14ac:dyDescent="0.25">
      <c r="A56" s="313" t="s">
        <v>58</v>
      </c>
      <c r="B56" s="18" t="s">
        <v>423</v>
      </c>
      <c r="C56" s="314"/>
      <c r="D56" s="314"/>
      <c r="E56" s="314"/>
      <c r="F56" s="316" t="s">
        <v>424</v>
      </c>
    </row>
    <row r="57" spans="1:6" ht="127.5" x14ac:dyDescent="0.25">
      <c r="A57" s="309" t="s">
        <v>74</v>
      </c>
      <c r="B57" s="310" t="s">
        <v>61</v>
      </c>
      <c r="C57" s="311"/>
      <c r="D57" s="311"/>
      <c r="E57" s="311"/>
      <c r="F57" s="312" t="s">
        <v>425</v>
      </c>
    </row>
    <row r="58" spans="1:6" ht="236.25" x14ac:dyDescent="0.25">
      <c r="A58" s="309" t="s">
        <v>75</v>
      </c>
      <c r="B58" s="310" t="s">
        <v>129</v>
      </c>
      <c r="C58" s="311"/>
      <c r="D58" s="311"/>
      <c r="E58" s="311"/>
      <c r="F58" s="312" t="s">
        <v>426</v>
      </c>
    </row>
    <row r="59" spans="1:6" ht="165.75" x14ac:dyDescent="0.25">
      <c r="A59" s="313" t="s">
        <v>59</v>
      </c>
      <c r="B59" s="18" t="s">
        <v>427</v>
      </c>
      <c r="C59" s="314"/>
      <c r="D59" s="314"/>
      <c r="E59" s="314"/>
      <c r="F59" s="315" t="s">
        <v>428</v>
      </c>
    </row>
    <row r="60" spans="1:6" ht="63" x14ac:dyDescent="0.25">
      <c r="A60" s="313" t="s">
        <v>60</v>
      </c>
      <c r="B60" s="18" t="s">
        <v>429</v>
      </c>
      <c r="C60" s="314"/>
      <c r="D60" s="314"/>
      <c r="E60" s="314"/>
      <c r="F60" s="316" t="s">
        <v>430</v>
      </c>
    </row>
    <row r="61" spans="1:6" ht="78.75" x14ac:dyDescent="0.25">
      <c r="A61" s="313" t="s">
        <v>431</v>
      </c>
      <c r="B61" s="18" t="s">
        <v>432</v>
      </c>
      <c r="C61" s="314"/>
      <c r="D61" s="314"/>
      <c r="E61" s="314"/>
      <c r="F61" s="316" t="s">
        <v>433</v>
      </c>
    </row>
    <row r="62" spans="1:6" ht="31.5" x14ac:dyDescent="0.25">
      <c r="A62" s="313" t="s">
        <v>434</v>
      </c>
      <c r="B62" s="18" t="s">
        <v>435</v>
      </c>
      <c r="C62" s="314"/>
      <c r="D62" s="314"/>
      <c r="E62" s="314"/>
      <c r="F62" s="315" t="s">
        <v>436</v>
      </c>
    </row>
    <row r="63" spans="1:6" ht="114.75" x14ac:dyDescent="0.25">
      <c r="A63" s="313" t="s">
        <v>437</v>
      </c>
      <c r="B63" s="18" t="s">
        <v>438</v>
      </c>
      <c r="C63" s="314"/>
      <c r="D63" s="314"/>
      <c r="E63" s="314"/>
      <c r="F63" s="315" t="s">
        <v>439</v>
      </c>
    </row>
    <row r="64" spans="1:6" ht="47.25" x14ac:dyDescent="0.25">
      <c r="A64" s="313" t="s">
        <v>440</v>
      </c>
      <c r="B64" s="18" t="s">
        <v>441</v>
      </c>
      <c r="C64" s="314"/>
      <c r="D64" s="314"/>
      <c r="E64" s="314"/>
      <c r="F64" s="316" t="s">
        <v>442</v>
      </c>
    </row>
    <row r="65" spans="1:6" ht="31.5" x14ac:dyDescent="0.25">
      <c r="A65" s="313" t="s">
        <v>443</v>
      </c>
      <c r="B65" s="18" t="s">
        <v>66</v>
      </c>
      <c r="C65" s="314"/>
      <c r="D65" s="314"/>
      <c r="E65" s="314"/>
      <c r="F65" s="316" t="s">
        <v>444</v>
      </c>
    </row>
    <row r="66" spans="1:6" ht="78.75" x14ac:dyDescent="0.25">
      <c r="A66" s="313" t="s">
        <v>445</v>
      </c>
      <c r="B66" s="18" t="s">
        <v>67</v>
      </c>
      <c r="C66" s="314"/>
      <c r="D66" s="314"/>
      <c r="E66" s="314"/>
      <c r="F66" s="316" t="s">
        <v>446</v>
      </c>
    </row>
    <row r="67" spans="1:6" ht="31.5" x14ac:dyDescent="0.25">
      <c r="A67" s="313" t="s">
        <v>447</v>
      </c>
      <c r="B67" s="18" t="s">
        <v>448</v>
      </c>
      <c r="C67" s="314"/>
      <c r="D67" s="314"/>
      <c r="E67" s="314"/>
      <c r="F67" s="316" t="s">
        <v>449</v>
      </c>
    </row>
    <row r="68" spans="1:6" ht="76.5" x14ac:dyDescent="0.25">
      <c r="A68" s="309" t="s">
        <v>245</v>
      </c>
      <c r="B68" s="310" t="s">
        <v>62</v>
      </c>
      <c r="C68" s="311"/>
      <c r="D68" s="311"/>
      <c r="E68" s="311"/>
      <c r="F68" s="312" t="s">
        <v>450</v>
      </c>
    </row>
    <row r="69" spans="1:6" ht="31.5" x14ac:dyDescent="0.25">
      <c r="A69" s="313" t="s">
        <v>246</v>
      </c>
      <c r="B69" s="18" t="s">
        <v>451</v>
      </c>
      <c r="C69" s="314"/>
      <c r="D69" s="314"/>
      <c r="E69" s="314"/>
      <c r="F69" s="315" t="s">
        <v>452</v>
      </c>
    </row>
    <row r="70" spans="1:6" ht="140.25" x14ac:dyDescent="0.25">
      <c r="A70" s="313" t="s">
        <v>247</v>
      </c>
      <c r="B70" s="18" t="s">
        <v>68</v>
      </c>
      <c r="C70" s="314"/>
      <c r="D70" s="314"/>
      <c r="E70" s="314"/>
      <c r="F70" s="315" t="s">
        <v>453</v>
      </c>
    </row>
    <row r="71" spans="1:6" ht="31.5" x14ac:dyDescent="0.25">
      <c r="A71" s="313" t="s">
        <v>254</v>
      </c>
      <c r="B71" s="18" t="s">
        <v>454</v>
      </c>
      <c r="C71" s="314"/>
      <c r="D71" s="314"/>
      <c r="E71" s="314"/>
      <c r="F71" s="315" t="s">
        <v>455</v>
      </c>
    </row>
    <row r="72" spans="1:6" ht="78.75" x14ac:dyDescent="0.25">
      <c r="A72" s="309" t="s">
        <v>456</v>
      </c>
      <c r="B72" s="310" t="s">
        <v>457</v>
      </c>
      <c r="C72" s="311"/>
      <c r="D72" s="311"/>
      <c r="E72" s="311"/>
      <c r="F72" s="312" t="s">
        <v>458</v>
      </c>
    </row>
    <row r="73" spans="1:6" ht="127.5" x14ac:dyDescent="0.25">
      <c r="A73" s="309" t="s">
        <v>459</v>
      </c>
      <c r="B73" s="310" t="s">
        <v>76</v>
      </c>
      <c r="C73" s="311"/>
      <c r="D73" s="311"/>
      <c r="E73" s="311"/>
      <c r="F73" s="312" t="s">
        <v>460</v>
      </c>
    </row>
    <row r="74" spans="1:6" ht="31.5" x14ac:dyDescent="0.25">
      <c r="A74" s="313" t="s">
        <v>461</v>
      </c>
      <c r="B74" s="18" t="s">
        <v>462</v>
      </c>
      <c r="C74" s="314"/>
      <c r="D74" s="314"/>
      <c r="E74" s="314"/>
      <c r="F74" s="315" t="s">
        <v>463</v>
      </c>
    </row>
    <row r="75" spans="1:6" ht="127.5" x14ac:dyDescent="0.25">
      <c r="A75" s="313" t="s">
        <v>464</v>
      </c>
      <c r="B75" s="18" t="s">
        <v>69</v>
      </c>
      <c r="C75" s="314"/>
      <c r="D75" s="314"/>
      <c r="E75" s="314"/>
      <c r="F75" s="315" t="s">
        <v>465</v>
      </c>
    </row>
    <row r="76" spans="1:6" ht="140.25" x14ac:dyDescent="0.25">
      <c r="A76" s="313" t="s">
        <v>466</v>
      </c>
      <c r="B76" s="18" t="s">
        <v>467</v>
      </c>
      <c r="C76" s="314"/>
      <c r="D76" s="314"/>
      <c r="E76" s="314"/>
      <c r="F76" s="315" t="s">
        <v>468</v>
      </c>
    </row>
    <row r="77" spans="1:6" ht="47.25" x14ac:dyDescent="0.25">
      <c r="A77" s="313" t="s">
        <v>469</v>
      </c>
      <c r="B77" s="18" t="s">
        <v>470</v>
      </c>
      <c r="C77" s="314"/>
      <c r="D77" s="314"/>
      <c r="E77" s="314"/>
      <c r="F77" s="315" t="s">
        <v>471</v>
      </c>
    </row>
    <row r="78" spans="1:6" ht="47.25" x14ac:dyDescent="0.25">
      <c r="A78" s="313" t="s">
        <v>472</v>
      </c>
      <c r="B78" s="18" t="s">
        <v>473</v>
      </c>
      <c r="C78" s="314"/>
      <c r="D78" s="314"/>
      <c r="E78" s="314"/>
      <c r="F78" s="315" t="s">
        <v>474</v>
      </c>
    </row>
    <row r="79" spans="1:6" ht="47.25" x14ac:dyDescent="0.25">
      <c r="A79" s="313" t="s">
        <v>475</v>
      </c>
      <c r="B79" s="18" t="s">
        <v>476</v>
      </c>
      <c r="C79" s="314"/>
      <c r="D79" s="314"/>
      <c r="E79" s="314"/>
      <c r="F79" s="315" t="s">
        <v>477</v>
      </c>
    </row>
    <row r="80" spans="1:6" ht="63" x14ac:dyDescent="0.25">
      <c r="A80" s="309" t="s">
        <v>478</v>
      </c>
      <c r="B80" s="310" t="s">
        <v>479</v>
      </c>
      <c r="C80" s="311"/>
      <c r="D80" s="311"/>
      <c r="E80" s="311"/>
      <c r="F80" s="312" t="s">
        <v>480</v>
      </c>
    </row>
  </sheetData>
  <mergeCells count="7">
    <mergeCell ref="A1:F1"/>
    <mergeCell ref="A2:F2"/>
    <mergeCell ref="A3:F3"/>
    <mergeCell ref="A5:A6"/>
    <mergeCell ref="B5:B6"/>
    <mergeCell ref="C5:E5"/>
    <mergeCell ref="F5:F6"/>
  </mergeCells>
  <pageMargins left="0.23622047244094491" right="0.23622047244094491" top="0.74803149606299213" bottom="0.74803149606299213" header="0.31496062992125984" footer="0.31496062992125984"/>
  <pageSetup paperSize="9" scale="79" fitToHeight="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6</vt:i4>
      </vt:variant>
    </vt:vector>
  </HeadingPairs>
  <TitlesOfParts>
    <vt:vector size="10" baseType="lpstr">
      <vt:lpstr>Расчет НЗ (в ОЗ) на </vt:lpstr>
      <vt:lpstr>20.05.2025</vt:lpstr>
      <vt:lpstr>05.06.2024 (по нормам ЖК)</vt:lpstr>
      <vt:lpstr>Расчет НЗ (образец)</vt:lpstr>
      <vt:lpstr>'05.06.2024 (по нормам ЖК)'!Заголовки_для_печати</vt:lpstr>
      <vt:lpstr>'20.05.2025'!Заголовки_для_печати</vt:lpstr>
      <vt:lpstr>'Расчет НЗ (в ОЗ) на '!Заголовки_для_печати</vt:lpstr>
      <vt:lpstr>'05.06.2024 (по нормам ЖК)'!Область_печати</vt:lpstr>
      <vt:lpstr>'20.05.2025'!Область_печати</vt:lpstr>
      <vt:lpstr>'Расчет НЗ (в ОЗ) на '!Область_печати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Наталия Богданова</cp:lastModifiedBy>
  <cp:lastPrinted>2025-06-09T13:29:53Z</cp:lastPrinted>
  <dcterms:created xsi:type="dcterms:W3CDTF">2016-03-16T13:15:03Z</dcterms:created>
  <dcterms:modified xsi:type="dcterms:W3CDTF">2025-06-09T13:31:09Z</dcterms:modified>
</cp:coreProperties>
</file>