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Отдел экономического развития\рабочие документ\2. Нормативные затраты на 2025 год\"/>
    </mc:Choice>
  </mc:AlternateContent>
  <bookViews>
    <workbookView xWindow="0" yWindow="0" windowWidth="24000" windowHeight="9735"/>
  </bookViews>
  <sheets>
    <sheet name="НЗ 2025-2027 ГКУ ЖА" sheetId="1" r:id="rId1"/>
  </sheets>
  <definedNames>
    <definedName name="_xlnm.Print_Titles" localSheetId="0">'НЗ 2025-2027 ГКУ ЖА'!$11:$13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E34" i="1" l="1"/>
  <c r="E32" i="1"/>
  <c r="D32" i="1"/>
  <c r="E71" i="1" l="1"/>
  <c r="D71" i="1"/>
  <c r="C71" i="1"/>
  <c r="E70" i="1"/>
  <c r="D70" i="1"/>
  <c r="C70" i="1"/>
  <c r="E69" i="1"/>
  <c r="D69" i="1"/>
  <c r="E68" i="1"/>
  <c r="D68" i="1"/>
  <c r="E67" i="1"/>
  <c r="D67" i="1"/>
  <c r="D66" i="1"/>
  <c r="E66" i="1" s="1"/>
  <c r="E65" i="1"/>
  <c r="D65" i="1"/>
  <c r="D64" i="1"/>
  <c r="E64" i="1" s="1"/>
  <c r="E63" i="1"/>
  <c r="D63" i="1"/>
  <c r="D62" i="1"/>
  <c r="E62" i="1" s="1"/>
  <c r="E61" i="1"/>
  <c r="D61" i="1"/>
  <c r="C61" i="1"/>
  <c r="E60" i="1"/>
  <c r="D60" i="1"/>
  <c r="C60" i="1"/>
  <c r="E59" i="1"/>
  <c r="D59" i="1"/>
  <c r="E58" i="1"/>
  <c r="D58" i="1"/>
  <c r="E57" i="1"/>
  <c r="D57" i="1"/>
  <c r="C57" i="1"/>
  <c r="E56" i="1"/>
  <c r="D56" i="1"/>
  <c r="C56" i="1"/>
  <c r="E54" i="1"/>
  <c r="D54" i="1"/>
  <c r="E52" i="1"/>
  <c r="D52" i="1"/>
  <c r="E50" i="1"/>
  <c r="C50" i="1"/>
  <c r="E48" i="1"/>
  <c r="C45" i="1"/>
  <c r="D45" i="1"/>
  <c r="E45" i="1" s="1"/>
  <c r="E44" i="1"/>
  <c r="E43" i="1"/>
  <c r="D43" i="1"/>
  <c r="C43" i="1"/>
  <c r="E42" i="1"/>
  <c r="E41" i="1"/>
  <c r="D41" i="1"/>
  <c r="E40" i="1"/>
  <c r="D40" i="1"/>
  <c r="E39" i="1"/>
  <c r="D39" i="1"/>
  <c r="E37" i="1"/>
  <c r="D37" i="1"/>
  <c r="E36" i="1"/>
  <c r="D36" i="1"/>
  <c r="E35" i="1"/>
  <c r="D35" i="1"/>
  <c r="D31" i="1"/>
  <c r="E31" i="1" s="1"/>
  <c r="E29" i="1"/>
  <c r="D29" i="1"/>
  <c r="E28" i="1"/>
  <c r="D28" i="1"/>
  <c r="E27" i="1"/>
  <c r="D27" i="1"/>
  <c r="E23" i="1"/>
  <c r="D23" i="1"/>
  <c r="E22" i="1"/>
  <c r="D22" i="1"/>
  <c r="E21" i="1"/>
  <c r="D21" i="1"/>
  <c r="D20" i="1"/>
  <c r="E20" i="1"/>
  <c r="E18" i="1"/>
  <c r="D18" i="1"/>
  <c r="E16" i="1"/>
  <c r="D16" i="1"/>
  <c r="C46" i="1" l="1"/>
  <c r="D46" i="1"/>
  <c r="D44" i="1"/>
  <c r="C44" i="1"/>
  <c r="C38" i="1"/>
  <c r="C33" i="1"/>
  <c r="E30" i="1"/>
  <c r="C30" i="1"/>
  <c r="C29" i="1"/>
  <c r="C19" i="1"/>
  <c r="C17" i="1" s="1"/>
  <c r="D15" i="1"/>
  <c r="C15" i="1"/>
  <c r="E38" i="1" l="1"/>
  <c r="C26" i="1"/>
  <c r="E19" i="1"/>
  <c r="E17" i="1" s="1"/>
  <c r="E46" i="1"/>
  <c r="C51" i="1"/>
  <c r="E33" i="1"/>
  <c r="E26" i="1"/>
  <c r="D26" i="1"/>
  <c r="C14" i="1"/>
  <c r="D19" i="1"/>
  <c r="D17" i="1" s="1"/>
  <c r="D14" i="1" s="1"/>
  <c r="D33" i="1"/>
  <c r="D38" i="1"/>
  <c r="E15" i="1"/>
  <c r="D30" i="1"/>
  <c r="D51" i="1" l="1"/>
  <c r="D24" i="1" s="1"/>
  <c r="E14" i="1"/>
  <c r="E51" i="1"/>
  <c r="E24" i="1" s="1"/>
</calcChain>
</file>

<file path=xl/sharedStrings.xml><?xml version="1.0" encoding="utf-8"?>
<sst xmlns="http://schemas.openxmlformats.org/spreadsheetml/2006/main" count="187" uniqueCount="159">
  <si>
    <t xml:space="preserve">                                                                                Приложение № 2</t>
  </si>
  <si>
    <t xml:space="preserve">                                                                                к распоряжению администрации</t>
  </si>
  <si>
    <t xml:space="preserve">                                                                                Центрального района Санкт-Петербурга</t>
  </si>
  <si>
    <t xml:space="preserve">                                                                                от   __________ № __________</t>
  </si>
  <si>
    <t xml:space="preserve">НОРМАТИВНЫЕ ЗАТРАТЫ </t>
  </si>
  <si>
    <t xml:space="preserve">на обеспечение функций Санкт-Петербургского государственного казенного учреждения «Жилищное агентство Центрального района Санкт-Петербурга» </t>
  </si>
  <si>
    <t xml:space="preserve">на 2025 год и на плановый период 2026 и 2027 годов </t>
  </si>
  <si>
    <t>№ п/п</t>
  </si>
  <si>
    <t>Вид (группа, подгруппа) затрат</t>
  </si>
  <si>
    <t>Значение нормативных затрат, 
руб. в год</t>
  </si>
  <si>
    <t xml:space="preserve">Порядок расчета нормативных затрат </t>
  </si>
  <si>
    <t>2025 год</t>
  </si>
  <si>
    <t>2026 год</t>
  </si>
  <si>
    <t>2027 год</t>
  </si>
  <si>
    <t>1</t>
  </si>
  <si>
    <t xml:space="preserve">Затраты на информационно-коммуникационные технологии </t>
  </si>
  <si>
    <t>Нормативные затраты на информационно-коммуникационные технологии включают 
в себя:
затраты на содержание имущества;
затраты на приобретение прочих работ и услуг, не относящихся к затратам на услуги связи, аренду             и содержание имущества</t>
  </si>
  <si>
    <t>1.1</t>
  </si>
  <si>
    <t>Затраты на содержание имущества</t>
  </si>
  <si>
    <t>Нормативные затраты на содержание имущества включают в себя нормативные затраты 
на оплату услуг по заправке картриджей для копировально-множительной техники</t>
  </si>
  <si>
    <t>1.1.1</t>
  </si>
  <si>
    <t>Затраты на оплату  услуг по заправке картриджей для копировально-множительной техники</t>
  </si>
  <si>
    <t>Нормативные затраты рассчитываются на очередной финансовый год и на плановый период исходя           из потребности с учетом показателей индекса роста потребительских цен</t>
  </si>
  <si>
    <t>1.2</t>
  </si>
  <si>
    <t>Затраты на приобретение прочих работ         и услуг, не относящихся 
к затратам на услуги связи, аренду 
и содержание имущества</t>
  </si>
  <si>
    <t>Нормативные затраты на приобретение прочих работ и услуг, не относящихся к затратам 
на услуги связи, аренду и содержание имущества включают в себя: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приобретение материальных запасов в сфере информационно-коммуникационных технологий</t>
  </si>
  <si>
    <t>1.2.1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</si>
  <si>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</si>
  <si>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</si>
  <si>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>1.2.2</t>
  </si>
  <si>
    <t>Затраты на приобретение материальных запасов в сфере 
информационно-коммуникационных технологий</t>
  </si>
  <si>
    <t>Нормативные затраты на приобретение материальных запасов в сфере 
информационно-коммуникационных технологий включают в себя:
затраты на приобретение деталей для содержания принтеров, многофункциональных устройств                    и копировальных аппаратов (оргтехники); 
затраты на приобретение запасных частей для вычислительной техники;
затраты на приобретение магнитных и оптических носителей информации;
затраты на приобретение картриджей</t>
  </si>
  <si>
    <t>1.2.2.1</t>
  </si>
  <si>
    <t xml:space="preserve">Затраты на приобретение деталей 
для содержания принтеров, многофункциональных устройств 
и копировальных аппаратов (оргтехники) </t>
  </si>
  <si>
    <r>
      <t>НЗ</t>
    </r>
    <r>
      <rPr>
        <vertAlign val="subscript"/>
        <sz val="12"/>
        <color theme="1"/>
        <rFont val="Times New Roman"/>
        <family val="1"/>
        <charset val="204"/>
      </rPr>
      <t>дет орг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дет орг</t>
    </r>
    <r>
      <rPr>
        <sz val="12"/>
        <color theme="1"/>
        <rFont val="Times New Roman"/>
        <family val="1"/>
        <charset val="204"/>
      </rPr>
      <t xml:space="preserve"> × НЗ</t>
    </r>
    <r>
      <rPr>
        <vertAlign val="subscript"/>
        <sz val="12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 
где: 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 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
в соответствии с пунктом 1.5.2 приложения к Правилам определения нормативных затрат</t>
    </r>
  </si>
  <si>
    <t>1.2.2.2</t>
  </si>
  <si>
    <t>Затраты на приобретение других запасных частей для вычислительной техники</t>
  </si>
  <si>
    <r>
      <t>НЗ</t>
    </r>
    <r>
      <rPr>
        <vertAlign val="subscript"/>
        <sz val="12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зч</t>
    </r>
    <r>
      <rPr>
        <sz val="12"/>
        <color theme="1"/>
        <rFont val="Times New Roman"/>
        <family val="1"/>
        <charset val="204"/>
      </rPr>
      <t xml:space="preserve"> x С</t>
    </r>
    <r>
      <rPr>
        <vertAlign val="subscript"/>
        <sz val="12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 
где: 
НЗзч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
Свт - первоначальная стоимость вычислительной техники, находящейся на балансе</t>
    </r>
  </si>
  <si>
    <t>1.2.2.3</t>
  </si>
  <si>
    <t>Затраты на приобретение магнитных 
и оптических носителей информации</t>
  </si>
  <si>
    <t>НЗ мон =  ∑ Нк из i × Нц из i, 
i =1, 
где: 
НЗ мон - нормативные затраты, относящиеся к затратам на приобретение магнитных 
и оптических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                  и на плановый период</t>
  </si>
  <si>
    <t>1.2.2.4</t>
  </si>
  <si>
    <t>Затраты на приобретение картриджей</t>
  </si>
  <si>
    <t>Нормативные затраты на очередной финансовый год и на плановый период определяются затратами           на текущий финансовый год с учетом показателей индекса роста потребительских цен</t>
  </si>
  <si>
    <t>2</t>
  </si>
  <si>
    <t xml:space="preserve">Прочие затраты (в том числе затраты             на закупку товаров, работ и услуг 
в целях оказания государственных услуг (выполнения работ) 
и реализации государственных функций), не указанные в подпунктах «а» - «ж» пункта 6 Общих правил </t>
  </si>
  <si>
    <t>2.1</t>
  </si>
  <si>
    <t>Затраты на услуги связи</t>
  </si>
  <si>
    <r>
      <t>Нормативные</t>
    </r>
    <r>
      <rPr>
        <sz val="12"/>
        <color rgb="FF000001"/>
        <rFont val="Times New Roman"/>
        <family val="1"/>
        <charset val="204"/>
      </rPr>
      <t xml:space="preserve"> затраты</t>
    </r>
    <r>
      <rPr>
        <sz val="12"/>
        <color theme="1"/>
        <rFont val="Times New Roman"/>
        <family val="1"/>
        <charset val="204"/>
      </rPr>
      <t xml:space="preserve"> на услуги связи включают в себя: 
затраты на оплату услуг почтовой связи; 
затраты на оплату поставки маркированные конвертов, марок;
затраты на оплату услуг связи по  передаче данных между техническими средствами охраны                        и центральным пультом вневедомственной охраны</t>
    </r>
  </si>
  <si>
    <t>2.1.1</t>
  </si>
  <si>
    <t>Затраты на оплату услуг почтовой связи</t>
  </si>
  <si>
    <t>Нормативные затраты рассчитываются на очередной финансовый год и на плановый период исходя            из потребности с учетом показателей индекса роста потребительских цен</t>
  </si>
  <si>
    <t>2.1.2</t>
  </si>
  <si>
    <t xml:space="preserve">Затраты на оплату поставки маркированных конвертов, марок </t>
  </si>
  <si>
    <t>2.1.3</t>
  </si>
  <si>
    <t>Нормативные затраты рассчитываются на очередной финансовый год и на плановый период исходя                            из потребности с учетом показателей индекса роста потребительских цен</t>
  </si>
  <si>
    <t>2.2</t>
  </si>
  <si>
    <t>Затраты на транспортные услуги</t>
  </si>
  <si>
    <t>Нормативные затраты на транспортные услуги включают в себя нормативные затраты 
на оплату транспортных услуг в Санкт-Петербурге</t>
  </si>
  <si>
    <t>2.2.1</t>
  </si>
  <si>
    <t>Нормативные затраты рассчитываются на очередной финансовый год и на плановый период исходя                             из потребности с учетом показателей индекса роста потребительских цен</t>
  </si>
  <si>
    <t>2.3</t>
  </si>
  <si>
    <t>Затраты на коммунальные услуги</t>
  </si>
  <si>
    <t xml:space="preserve">Нормативные затраты на коммунальные услуги включают в себя затраты 
на электроснабжение, затраты на теплоснабжение, затраты на холодное водоснабжение 
и водоотведение. 
Затраты определяются в соответствии с положениями статьи 22 Закона 44-ФЗ 
и рассчитываются в ценах на очередной финансовый год и на плановый период </t>
  </si>
  <si>
    <t>2.4</t>
  </si>
  <si>
    <t>Нормативные затраты на содержание имущества включают в себя: 
затраты на содержание, оснащение и ремонт служебных помещений;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аренду жилых помещений;                                                                                                       
затраты на ремонт и обслуживание автотранспортных средств; 
затраты на техническое обслуживание и ремонт оборудования и систем</t>
  </si>
  <si>
    <t>2.4.1</t>
  </si>
  <si>
    <t xml:space="preserve">Затраты на содержание, оснащение                      и ремонт служебных помещений </t>
  </si>
  <si>
    <t>2.4.2</t>
  </si>
  <si>
    <t xml:space="preserve">Затраты на аренду жилых помещений </t>
  </si>
  <si>
    <t>2.4.3</t>
  </si>
  <si>
    <t>2.4.4</t>
  </si>
  <si>
    <t>Затраты на техническое обслуживание                          и ремонт оборудования и систем</t>
  </si>
  <si>
    <t>Нормативные затраты рассчитываются на очередной финансовый год и на плановый период исходя                   из потребности с учетом показателей индекса роста потребительских цен</t>
  </si>
  <si>
    <t>2.5</t>
  </si>
  <si>
    <t>2.5.1</t>
  </si>
  <si>
    <t xml:space="preserve">Затраты на услуги охраны </t>
  </si>
  <si>
    <t>Нормативные затраты рассчитываются на очередной финансовый год и на плановый период исходя                                из потребности с учетом показателей индекса роста потребительских цен</t>
  </si>
  <si>
    <t>2.5.2</t>
  </si>
  <si>
    <t>Затраты на страхование транспортных средств</t>
  </si>
  <si>
    <t>2.5.3</t>
  </si>
  <si>
    <t>Затраты на приобретение электронных периодических изданий</t>
  </si>
  <si>
    <t>Нормативные затраты на очередной финансовый год и на плановый период определяются затратами                           на текущий финансовый год с учетом показателей индекса роста потребительских цен</t>
  </si>
  <si>
    <t>2.5.4</t>
  </si>
  <si>
    <t>Затраты на оценку рыночной стоимости, диагностику, утилизацию 
и услуги по определению технического состояния движимого имущества</t>
  </si>
  <si>
    <t>2.5.5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</si>
  <si>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оказание медицинских услуг 
</t>
    </r>
  </si>
  <si>
    <t>2.5.6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</si>
  <si>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оказание услуг 
по обучению сотрудников, повышение квалификации, специальная оценка условий труда</t>
    </r>
  </si>
  <si>
    <t>2.5.7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</si>
  <si>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услуги и работы по вывозу                            и утилизации снега и смета и дератизации контейнерных площадок</t>
    </r>
  </si>
  <si>
    <t>2.6</t>
  </si>
  <si>
    <t>Затраты на приобретение основных средств</t>
  </si>
  <si>
    <t>Нормативные затраты на приобретение основных средств включает в себя: 
затраты на приобретение мебели; 
затраты на приобретение бытовой техники, телефонных аппаратов;                                                                                              затраты на приобретение автомобилей;                                                                                                                              затраты на приобретение средств малой механизации и иного оборудования</t>
  </si>
  <si>
    <t>2.6.1</t>
  </si>
  <si>
    <t>Затраты на приобретение мебели</t>
  </si>
  <si>
    <t xml:space="preserve">                                                                                                                                                                                                                     
где: 
НЗмеб - нормативные затраты на приобретение комплекта мебели; 
Нц меб - норматив цены комплекта мебели в расчете на одного работника; 
Чпр - прогнозируемая численность работников; 
Нспи меб - норматив срока полезного использования комплекта мебели; 
Чпл - количество должностей, планируемых к замещению</t>
  </si>
  <si>
    <t>2.6.2</t>
  </si>
  <si>
    <t>Затраты на приобретение бытовой техники, телефонных аппаратов</t>
  </si>
  <si>
    <t>2.6.3</t>
  </si>
  <si>
    <t>Затраты на приобретение автомобилей</t>
  </si>
  <si>
    <t>2.6.4</t>
  </si>
  <si>
    <t xml:space="preserve">Затраты на приобретение подметально-уборочных машин и средств малой механизации </t>
  </si>
  <si>
    <t>2.7</t>
  </si>
  <si>
    <t>Затраты на приобретение материальных запасов, не отнесенные к затратам, указанным в подпунктах «а» - «ж» пункта 6 Общих правил</t>
  </si>
  <si>
    <t xml:space="preserve">Нормативные затраты на приобретение материальных запасов, не отнесенные к затратам, указанным 
в подпунктах «а» - «ж» пункта 6 Общих правил: 
затраты на приобретение бланочной продукции; 
затраты на приобретение канцелярских принадлежностей;
затраты на приобретение бумаги для офисной техники;
затраты на приобретение хозяйственных товаров и принадлежностей;
затраты на приобретение горюче-смазочных материалов;
затраты на приобретение расходных материалов для транспортных средств;
затраты на приобретение средств индивидуальной защиты (антисептики, перчатки, маски)
затраты на приобретение аптечек для оказания первой помощи;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специальной одежды;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противогололедных материалов;                                                                                                                                                                                                                                                                                                             затраты на приобретение малоценного инвентаря для уборки территории
</t>
  </si>
  <si>
    <t>2.7.1</t>
  </si>
  <si>
    <t xml:space="preserve">Затраты на приобретение бланочной продукции </t>
  </si>
  <si>
    <t>2.7.2</t>
  </si>
  <si>
    <t xml:space="preserve">Затраты на приобретение канцелярских принадлежностей </t>
  </si>
  <si>
    <t>НЗ канц = Чр × Нц канц,
где: НЗ канц – нормативные затраты на приобретение канцелярских принадлежностей;
Чр – расчетная численность работников;
Нц канц – норматив цены набора канцелярских принадлежностей для одного работника</t>
  </si>
  <si>
    <t>2.7.3</t>
  </si>
  <si>
    <t>Затраты на приобретение бумаги 
для офисной техники</t>
  </si>
  <si>
    <t>2.7.4</t>
  </si>
  <si>
    <t xml:space="preserve">Затраты на приобретение хозяйственных товаров и принадлежностей </t>
  </si>
  <si>
    <t>2.7.5</t>
  </si>
  <si>
    <t>Затраты на приобретение 
горюче-смазочных материалов</t>
  </si>
  <si>
    <t>2.7.6</t>
  </si>
  <si>
    <t>Затраты на приобретение расходных материалов и комплектующих для уборочной техники и автомобилей</t>
  </si>
  <si>
    <t>Нормативные затраты определяются в соответствии с положениями статьи 22
Закона 44-ФЗ и рассчитываются в ценах на очередной финансовый год и на плановый период</t>
  </si>
  <si>
    <t>2.7.7</t>
  </si>
  <si>
    <t>Затраты на приобретение средств индивидуальной защиты (антисептики, перчатки, маски)</t>
  </si>
  <si>
    <t>2.7.8</t>
  </si>
  <si>
    <t>Затраты на приобретение аптечек 
для оказания первой помощи</t>
  </si>
  <si>
    <t>2.7.9</t>
  </si>
  <si>
    <t>Затраты на приобретение специальной одежды</t>
  </si>
  <si>
    <t>2.7.10</t>
  </si>
  <si>
    <t>Затраты на приобретение противогололедных материалов</t>
  </si>
  <si>
    <t>2.7.11</t>
  </si>
  <si>
    <t>Затраты на приобретение инвентаря                для уборки территории</t>
  </si>
  <si>
    <t>2.8</t>
  </si>
  <si>
    <t>2.9</t>
  </si>
  <si>
    <t>2.10</t>
  </si>
  <si>
    <t>2.11</t>
  </si>
  <si>
    <t xml:space="preserve">Затраты на предупреждение аварийных ситуаций и ликвидацию 
их последствий в отношении объектов системы жизнеобеспечения населения </t>
  </si>
  <si>
    <t>2.12</t>
  </si>
  <si>
    <t>Затраты на обеспечение содержания нежилых зданий, а также помещений 
в таких зданиях, являющихся имуществом казны Санкт-Петербурга 
и не переданных по договорам третьим лицам</t>
  </si>
  <si>
    <t>2.13</t>
  </si>
  <si>
    <t xml:space="preserve">Затраты на ремонт и оснащение нежилых помещений, являющихся имуществом казны Санкт-Петербурга 
</t>
  </si>
  <si>
    <t>2.14</t>
  </si>
  <si>
    <t xml:space="preserve">Затраты на содержание внутриквартальных территорий
</t>
  </si>
  <si>
    <t>2.15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</si>
  <si>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и подведомственных им государственных казенных учреждений, утвержденные постановлением Правительства Санкт-Петербурга от 28.04.2016 № 327.</t>
  </si>
  <si>
    <t>2.16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</si>
  <si>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, где: 
НЗхоз - нормативные затраты на приобретение хозяйственных товаров 
и принадлежностей; 
Ппом - обслуживаемая площадь; 
Нц хоз - норматив цены набора хозяйственных товаров и принадлежностей в расчете 
на один кв. м за один месяц обслуживания; 
Мхоз - количество месяцев обслуживания </t>
    </r>
  </si>
  <si>
    <t>Затраты на ремонт и оснащение пустующих жилых помещений, являющихся собственностью 
Санкт-Петербурга</t>
  </si>
  <si>
    <t>Затраты на содержание и оснащение жилых и нежилых помещений  
(за исключением пустующих), являющихся собственностью 
Санкт-Петербурга</t>
  </si>
  <si>
    <t>Затраты на содержание пустующих жилых и нежилых помещений, являющихся собственностью 
Санкт-Петербурга</t>
  </si>
  <si>
    <t>Затраты на проведение мероприятий 
по созданию условий доступности 
для инвалидов и иных маломобильных групп населения</t>
  </si>
  <si>
    <t>Затраты на предоставление дополнительной меры социальной поддержки 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
без попечения родителей, лицам 
из их числа, лицам, которые относились 
к категории детей-сирот и достигли 23 лет</t>
  </si>
  <si>
    <t>Затраты на оплату транспортных услуг: приобретение единых проездных билетов Метрополитена и наземного общественного транспорта</t>
  </si>
  <si>
    <t>Затраты на оплату услуг связи 
по передаче данных между техническими средствами охраны и центральным пультом вневедомственной охраны</t>
  </si>
  <si>
    <t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
с проездом и наймом жилого помещения в связи с командированием работников, заключаемым  
со сторонними организациями, а также к затратам на коммунальные услуги, аренду помещений 
и оборудования, содержание имущества включает в себя: 
затраты на оплату услуг охраны; 
затраты на страхование транспортных средств; 
затраты на приобретение электронных периодических изданий;
затраты на оценку рыночной стоимости, диагностику и услуги по определению технического состояния движимого имущества;                                                                                                                                                              затраты на оказание медицинских услуг; 
затраты на оказание услуг по обучению сотрудников, повышение квалификации, специальная оценка условий труда;                                                                                                                                                                                                                                                         затраты на услуги и работы по вывозу и утилизации снега и смета и дератизации контейнерных площадок</t>
  </si>
  <si>
    <t>НЗ бум = Чр  × ∑Нк бум i  ×  ∑Нц бум i, 
где: 
НЗ бум. – нормативные затраты на приобретение бумаги; 
Чр – расчетная численность работников; Нк бум i – планируемое к приобретению количество i-ого вида бумаги на одного работника; 
Нц бум i – норматив цены i-ого вида бумаги, определяемый в соответствии 
с положениями статьи 22 Закона  44-ФЗ и рассчитываемый в ценах на очередной финансовый год 
и на плановый период</t>
  </si>
  <si>
    <t>Нормативные затраты определяются в соответствии с положениями статьи 22 Закона 44-ФЗ 
и рассчитываются в ценах на очередной финансовый год и на плановый период</t>
  </si>
  <si>
    <t xml:space="preserve">затраты на предупреждение аварийных ситуаций и ликвидацию их последствий в отношении объектов системы жизнеобеспечения населения;                                                                                                                затраты на обеспечение содержания нежилых зданий, а также помещений в таких зданиях, являющихся имуществом казны Санкт-Петербурга и не переданных по договорам третьим лицам;
затраты на ремонт и оснащение нежилых помещений, являющихся имуществом казны 
Санкт-Петербурга; 
затраты на обеспечение содержания внутриквартальных территорий;
затраты на проведение мероприятий по созданию условий доступности для инвалидов и иных маломобильных групп населения; затраты на предоставление дополнительной меры социальной поддержки по оборудованию предметами первой необходимости жилых помещений специализированного жилищного фонда, предоставляемых детям-сиротам и детям, оставшимся 
без попечения родителей, лицам из их числа, лицам, которые относились к категории детей-сирот 
и достигли 23 лет
</t>
  </si>
  <si>
    <t xml:space="preserve">Затраты на приобретение прочих работ                   и услуг, не относящихся к затратам                   на услуги связи, транспортные услуги, оплату расходов по договорам                             об оказании услуг, связанных 
с проездом и наймом жилого помещения 
в связи 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 </t>
  </si>
  <si>
    <t>Затраты на техническое обслуживание                        и ремонт уборочной техники 
и автомобилей</t>
  </si>
  <si>
    <t xml:space="preserve">Нормативные прочие затраты (в том числе затраты на закупку товаров, работ и услуг 
в целях оказания государственных услуг (выполнения работ) и реализации государственных функций),      не указанные в подпунктах «а» - «ж» пункта 6 Общих правил включают в себя: 
затраты на услуги связи; затраты на транспортные услуги; затраты на коммунальные услуги; 
затраты на содержание имущества; затраты на приобретение прочих работ и услуг, не относящихся 
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 к затратам на коммунальные услуги, аренду помещений 
и оборудования, содержание имущества; 
затраты на приобретение основных средств; 
затраты на приобретение материальных запасов, не отнесенные  к затратам, указанным в подпунктах       «а» - «ж» пункта 6 Общих правил; 
затраты на ремонт и оснащение пустующих жилых помещений, являющихся собственностью Санкт-Петербурга; затраты на содержание и оснащение жилых и нежилых помещений 
(за исключением пустующих), являющихся собственностью Санкт-Петербурга; 
затраты на содержание пустующих жилых и нежилых помещений, являющихся собственностью 
Санкт-Петербурга;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</si>
</sst>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/>
    <xf numFmtId="0" fontId="1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3" fontId="3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49" fontId="6" fillId="0" borderId="2" xfId="0" applyNumberFormat="1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3" fontId="6" fillId="0" borderId="2" xfId="0" applyNumberFormat="1" applyFont="1" applyFill="1" applyBorder="1" applyAlignment="1">
      <alignment horizontal="left" vertical="top" wrapText="1"/>
    </xf>
    <xf numFmtId="0" fontId="6" fillId="0" borderId="0" xfId="0" applyFont="1" applyFill="1"/>
    <xf numFmtId="49" fontId="1" fillId="0" borderId="4" xfId="0" applyNumberFormat="1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3" fontId="3" fillId="0" borderId="4" xfId="0" applyNumberFormat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top" wrapText="1"/>
    </xf>
    <xf numFmtId="3" fontId="3" fillId="0" borderId="6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6" xfId="0" applyNumberFormat="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46</xdr:row>
      <xdr:rowOff>179917</xdr:rowOff>
    </xdr:from>
    <xdr:to>
      <xdr:col>5</xdr:col>
      <xdr:colOff>2989791</xdr:colOff>
      <xdr:row>46</xdr:row>
      <xdr:rowOff>767292</xdr:rowOff>
    </xdr:to>
    <xdr:pic>
      <xdr:nvPicPr>
        <xdr:cNvPr id="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4967" y="37944637"/>
          <a:ext cx="294322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tabSelected="1" view="pageBreakPreview" topLeftCell="A23" zoomScale="75" zoomScaleNormal="75" zoomScaleSheetLayoutView="75" workbookViewId="0">
      <selection activeCell="C24" sqref="C24"/>
    </sheetView>
  </sheetViews>
  <sheetFormatPr defaultColWidth="9.140625" defaultRowHeight="15.75" x14ac:dyDescent="0.25"/>
  <cols>
    <col min="1" max="1" width="9.5703125" style="1" customWidth="1"/>
    <col min="2" max="2" width="40.7109375" style="2" customWidth="1"/>
    <col min="3" max="3" width="14.5703125" style="3" customWidth="1"/>
    <col min="4" max="4" width="14.42578125" style="3" customWidth="1"/>
    <col min="5" max="5" width="14.5703125" style="3" customWidth="1"/>
    <col min="6" max="6" width="98.42578125" style="6" customWidth="1"/>
    <col min="7" max="16384" width="9.140625" style="3"/>
  </cols>
  <sheetData>
    <row r="1" spans="1:6" x14ac:dyDescent="0.25">
      <c r="F1" s="4" t="s">
        <v>0</v>
      </c>
    </row>
    <row r="2" spans="1:6" x14ac:dyDescent="0.25">
      <c r="F2" s="4" t="s">
        <v>1</v>
      </c>
    </row>
    <row r="3" spans="1:6" x14ac:dyDescent="0.25">
      <c r="F3" s="4" t="s">
        <v>2</v>
      </c>
    </row>
    <row r="4" spans="1:6" x14ac:dyDescent="0.25">
      <c r="F4" s="4" t="s">
        <v>3</v>
      </c>
    </row>
    <row r="5" spans="1:6" x14ac:dyDescent="0.25">
      <c r="A5" s="5"/>
    </row>
    <row r="6" spans="1:6" x14ac:dyDescent="0.25">
      <c r="A6" s="5"/>
    </row>
    <row r="7" spans="1:6" x14ac:dyDescent="0.25">
      <c r="A7" s="26" t="s">
        <v>4</v>
      </c>
      <c r="B7" s="26"/>
      <c r="C7" s="26"/>
      <c r="D7" s="26"/>
      <c r="E7" s="26"/>
      <c r="F7" s="26"/>
    </row>
    <row r="8" spans="1:6" x14ac:dyDescent="0.25">
      <c r="A8" s="26" t="s">
        <v>5</v>
      </c>
      <c r="B8" s="26"/>
      <c r="C8" s="26"/>
      <c r="D8" s="26"/>
      <c r="E8" s="26"/>
      <c r="F8" s="26"/>
    </row>
    <row r="9" spans="1:6" x14ac:dyDescent="0.25">
      <c r="A9" s="26" t="s">
        <v>6</v>
      </c>
      <c r="B9" s="26"/>
      <c r="C9" s="26"/>
      <c r="D9" s="26"/>
      <c r="E9" s="26"/>
      <c r="F9" s="26"/>
    </row>
    <row r="10" spans="1:6" ht="14.25" customHeight="1" x14ac:dyDescent="0.25">
      <c r="A10" s="5"/>
    </row>
    <row r="11" spans="1:6" s="7" customFormat="1" ht="35.25" customHeight="1" x14ac:dyDescent="0.25">
      <c r="A11" s="27" t="s">
        <v>7</v>
      </c>
      <c r="B11" s="29" t="s">
        <v>8</v>
      </c>
      <c r="C11" s="30" t="s">
        <v>9</v>
      </c>
      <c r="D11" s="31"/>
      <c r="E11" s="32"/>
      <c r="F11" s="29" t="s">
        <v>10</v>
      </c>
    </row>
    <row r="12" spans="1:6" s="7" customFormat="1" x14ac:dyDescent="0.25">
      <c r="A12" s="28"/>
      <c r="B12" s="29"/>
      <c r="C12" s="8" t="s">
        <v>11</v>
      </c>
      <c r="D12" s="8" t="s">
        <v>12</v>
      </c>
      <c r="E12" s="8" t="s">
        <v>13</v>
      </c>
      <c r="F12" s="29"/>
    </row>
    <row r="13" spans="1:6" x14ac:dyDescent="0.25">
      <c r="A13" s="9">
        <v>1</v>
      </c>
      <c r="B13" s="8">
        <v>2</v>
      </c>
      <c r="C13" s="8">
        <v>3</v>
      </c>
      <c r="D13" s="8">
        <v>4</v>
      </c>
      <c r="E13" s="8">
        <v>5</v>
      </c>
      <c r="F13" s="8">
        <v>6</v>
      </c>
    </row>
    <row r="14" spans="1:6" ht="82.5" customHeight="1" x14ac:dyDescent="0.25">
      <c r="A14" s="10" t="s">
        <v>14</v>
      </c>
      <c r="B14" s="11" t="s">
        <v>15</v>
      </c>
      <c r="C14" s="12">
        <f>C15+C17</f>
        <v>6360290.7000000002</v>
      </c>
      <c r="D14" s="12">
        <f>D15+D17</f>
        <v>6608978.0663699992</v>
      </c>
      <c r="E14" s="12">
        <f>E15+E17</f>
        <v>6866885.7278156998</v>
      </c>
      <c r="F14" s="13" t="s">
        <v>16</v>
      </c>
    </row>
    <row r="15" spans="1:6" ht="49.15" customHeight="1" x14ac:dyDescent="0.25">
      <c r="A15" s="10" t="s">
        <v>17</v>
      </c>
      <c r="B15" s="13" t="s">
        <v>18</v>
      </c>
      <c r="C15" s="12">
        <f>C16</f>
        <v>264988</v>
      </c>
      <c r="D15" s="12">
        <f>D16</f>
        <v>275349.03079999995</v>
      </c>
      <c r="E15" s="12">
        <f>E16</f>
        <v>286087.64300119993</v>
      </c>
      <c r="F15" s="13" t="s">
        <v>19</v>
      </c>
    </row>
    <row r="16" spans="1:6" ht="58.9" customHeight="1" x14ac:dyDescent="0.25">
      <c r="A16" s="10" t="s">
        <v>20</v>
      </c>
      <c r="B16" s="11" t="s">
        <v>21</v>
      </c>
      <c r="C16" s="12">
        <v>264988</v>
      </c>
      <c r="D16" s="12">
        <f>C16*1.0391</f>
        <v>275349.03079999995</v>
      </c>
      <c r="E16" s="12">
        <f>D16*1.039</f>
        <v>286087.64300119993</v>
      </c>
      <c r="F16" s="13" t="s">
        <v>22</v>
      </c>
    </row>
    <row r="17" spans="1:6" ht="99.75" customHeight="1" x14ac:dyDescent="0.25">
      <c r="A17" s="10" t="s">
        <v>23</v>
      </c>
      <c r="B17" s="13" t="s">
        <v>24</v>
      </c>
      <c r="C17" s="12">
        <f>C18+C19</f>
        <v>6095302.7000000002</v>
      </c>
      <c r="D17" s="12">
        <f>D18+D19</f>
        <v>6333629.0355699994</v>
      </c>
      <c r="E17" s="12">
        <f>E18+E19</f>
        <v>6580798.0848145001</v>
      </c>
      <c r="F17" s="13" t="s">
        <v>25</v>
      </c>
    </row>
    <row r="18" spans="1:6" ht="96.6" customHeight="1" x14ac:dyDescent="0.25">
      <c r="A18" s="10" t="s">
        <v>26</v>
      </c>
      <c r="B18" s="13" t="s">
        <v>27</v>
      </c>
      <c r="C18" s="12">
        <v>862768</v>
      </c>
      <c r="D18" s="12">
        <f>C18*1.0391</f>
        <v>896502.22879999992</v>
      </c>
      <c r="E18" s="12">
        <f>D18*1.039</f>
        <v>931465.81572319986</v>
      </c>
      <c r="F18" s="13" t="s">
        <v>28</v>
      </c>
    </row>
    <row r="19" spans="1:6" ht="112.5" customHeight="1" x14ac:dyDescent="0.25">
      <c r="A19" s="10" t="s">
        <v>29</v>
      </c>
      <c r="B19" s="13" t="s">
        <v>30</v>
      </c>
      <c r="C19" s="12">
        <f>C20+C21+C22+C23</f>
        <v>5232534.7</v>
      </c>
      <c r="D19" s="12">
        <f>D20+D21+D22+D23</f>
        <v>5437126.8067699997</v>
      </c>
      <c r="E19" s="12">
        <f>E20+E21+E22+E23</f>
        <v>5649332.2690912997</v>
      </c>
      <c r="F19" s="13" t="s">
        <v>31</v>
      </c>
    </row>
    <row r="20" spans="1:6" ht="158.25" customHeight="1" x14ac:dyDescent="0.25">
      <c r="A20" s="10" t="s">
        <v>32</v>
      </c>
      <c r="B20" s="13" t="s">
        <v>33</v>
      </c>
      <c r="C20" s="12">
        <v>2935994.7</v>
      </c>
      <c r="D20" s="12">
        <f>C20*1.0391</f>
        <v>3050792.09277</v>
      </c>
      <c r="E20" s="12">
        <f>D20*1.039</f>
        <v>3169772.9843880297</v>
      </c>
      <c r="F20" s="13" t="s">
        <v>34</v>
      </c>
    </row>
    <row r="21" spans="1:6" ht="83.45" customHeight="1" x14ac:dyDescent="0.25">
      <c r="A21" s="10" t="s">
        <v>35</v>
      </c>
      <c r="B21" s="13" t="s">
        <v>36</v>
      </c>
      <c r="C21" s="12">
        <v>168433</v>
      </c>
      <c r="D21" s="12">
        <f>C21*1.0391</f>
        <v>175018.7303</v>
      </c>
      <c r="E21" s="12">
        <f>D21*1.0399</f>
        <v>182001.97763897001</v>
      </c>
      <c r="F21" s="13" t="s">
        <v>37</v>
      </c>
    </row>
    <row r="22" spans="1:6" ht="163.5" customHeight="1" x14ac:dyDescent="0.25">
      <c r="A22" s="10" t="s">
        <v>38</v>
      </c>
      <c r="B22" s="13" t="s">
        <v>39</v>
      </c>
      <c r="C22" s="12">
        <v>29291</v>
      </c>
      <c r="D22" s="12">
        <f>C22*1.0391</f>
        <v>30436.278099999996</v>
      </c>
      <c r="E22" s="12">
        <f>D22*1.039</f>
        <v>31623.292945899993</v>
      </c>
      <c r="F22" s="11" t="s">
        <v>40</v>
      </c>
    </row>
    <row r="23" spans="1:6" ht="49.5" customHeight="1" x14ac:dyDescent="0.25">
      <c r="A23" s="10" t="s">
        <v>41</v>
      </c>
      <c r="B23" s="13" t="s">
        <v>42</v>
      </c>
      <c r="C23" s="12">
        <v>2098816</v>
      </c>
      <c r="D23" s="12">
        <f>C23*1.0391</f>
        <v>2180879.7056</v>
      </c>
      <c r="E23" s="12">
        <f>D23*1.039</f>
        <v>2265934.0141183999</v>
      </c>
      <c r="F23" s="13" t="s">
        <v>43</v>
      </c>
    </row>
    <row r="24" spans="1:6" ht="266.25" customHeight="1" x14ac:dyDescent="0.25">
      <c r="A24" s="35" t="s">
        <v>44</v>
      </c>
      <c r="B24" s="23" t="s">
        <v>45</v>
      </c>
      <c r="C24" s="24">
        <f>C26+C30+C32+C33+C38+C46+C51+C63+C64+C65+C66+C67+C68+C69+C70+C71</f>
        <v>1467260296.0568001</v>
      </c>
      <c r="D24" s="24">
        <f t="shared" ref="D24:E24" si="0">D26+D30+D32+D33+D38+D46+D51+D63+D64+D65+D66+D67+D68+D69+D70+D71</f>
        <v>1192334551.168674</v>
      </c>
      <c r="E24" s="24">
        <f t="shared" si="0"/>
        <v>1238847627.3762124</v>
      </c>
      <c r="F24" s="38" t="s">
        <v>158</v>
      </c>
    </row>
    <row r="25" spans="1:6" ht="213.75" customHeight="1" x14ac:dyDescent="0.25">
      <c r="A25" s="36"/>
      <c r="B25" s="33"/>
      <c r="C25" s="34"/>
      <c r="D25" s="34"/>
      <c r="E25" s="34"/>
      <c r="F25" s="37" t="s">
        <v>155</v>
      </c>
    </row>
    <row r="26" spans="1:6" ht="87" customHeight="1" x14ac:dyDescent="0.25">
      <c r="A26" s="10" t="s">
        <v>46</v>
      </c>
      <c r="B26" s="14" t="s">
        <v>47</v>
      </c>
      <c r="C26" s="12">
        <f>C27+C28+C29</f>
        <v>402308</v>
      </c>
      <c r="D26" s="12">
        <f>D27+D28+D29</f>
        <v>418038.24279999995</v>
      </c>
      <c r="E26" s="12">
        <f>E27+E28+E29</f>
        <v>434341.73426919989</v>
      </c>
      <c r="F26" s="13" t="s">
        <v>48</v>
      </c>
    </row>
    <row r="27" spans="1:6" ht="36" customHeight="1" x14ac:dyDescent="0.25">
      <c r="A27" s="10" t="s">
        <v>49</v>
      </c>
      <c r="B27" s="14" t="s">
        <v>50</v>
      </c>
      <c r="C27" s="12">
        <v>136825</v>
      </c>
      <c r="D27" s="12">
        <f>C27*1.0391</f>
        <v>142174.85749999998</v>
      </c>
      <c r="E27" s="12">
        <f>D27*1.039</f>
        <v>147719.67694249997</v>
      </c>
      <c r="F27" s="13" t="s">
        <v>51</v>
      </c>
    </row>
    <row r="28" spans="1:6" ht="44.25" customHeight="1" x14ac:dyDescent="0.25">
      <c r="A28" s="10" t="s">
        <v>52</v>
      </c>
      <c r="B28" s="14" t="s">
        <v>53</v>
      </c>
      <c r="C28" s="12">
        <v>223483</v>
      </c>
      <c r="D28" s="12">
        <f>C28*1.0391</f>
        <v>232221.18529999998</v>
      </c>
      <c r="E28" s="12">
        <f>D28*1.039</f>
        <v>241277.81152669995</v>
      </c>
      <c r="F28" s="13" t="s">
        <v>51</v>
      </c>
    </row>
    <row r="29" spans="1:6" ht="71.25" customHeight="1" x14ac:dyDescent="0.25">
      <c r="A29" s="10" t="s">
        <v>54</v>
      </c>
      <c r="B29" s="14" t="s">
        <v>151</v>
      </c>
      <c r="C29" s="12">
        <f>7000*6</f>
        <v>42000</v>
      </c>
      <c r="D29" s="12">
        <f>C29*1.0391</f>
        <v>43642.2</v>
      </c>
      <c r="E29" s="12">
        <f>D29*1.039</f>
        <v>45344.245799999997</v>
      </c>
      <c r="F29" s="13" t="s">
        <v>55</v>
      </c>
    </row>
    <row r="30" spans="1:6" ht="36.75" customHeight="1" x14ac:dyDescent="0.25">
      <c r="A30" s="10" t="s">
        <v>56</v>
      </c>
      <c r="B30" s="14" t="s">
        <v>57</v>
      </c>
      <c r="C30" s="12">
        <f>C31</f>
        <v>316215</v>
      </c>
      <c r="D30" s="12">
        <f>D31</f>
        <v>328579.00649999996</v>
      </c>
      <c r="E30" s="12">
        <f>E31</f>
        <v>341393.58775349992</v>
      </c>
      <c r="F30" s="13" t="s">
        <v>58</v>
      </c>
    </row>
    <row r="31" spans="1:6" ht="69" customHeight="1" x14ac:dyDescent="0.25">
      <c r="A31" s="10" t="s">
        <v>59</v>
      </c>
      <c r="B31" s="14" t="s">
        <v>150</v>
      </c>
      <c r="C31" s="12">
        <v>316215</v>
      </c>
      <c r="D31" s="12">
        <f>C31*1.0391</f>
        <v>328579.00649999996</v>
      </c>
      <c r="E31" s="12">
        <f>D31*1.039</f>
        <v>341393.58775349992</v>
      </c>
      <c r="F31" s="13" t="s">
        <v>60</v>
      </c>
    </row>
    <row r="32" spans="1:6" s="18" customFormat="1" ht="84" customHeight="1" x14ac:dyDescent="0.25">
      <c r="A32" s="15" t="s">
        <v>61</v>
      </c>
      <c r="B32" s="16" t="s">
        <v>62</v>
      </c>
      <c r="C32" s="17">
        <v>16220024</v>
      </c>
      <c r="D32" s="17">
        <f>C32*1.04</f>
        <v>16868824.960000001</v>
      </c>
      <c r="E32" s="17">
        <f>D32*1.04</f>
        <v>17543577.9584</v>
      </c>
      <c r="F32" s="16" t="s">
        <v>63</v>
      </c>
    </row>
    <row r="33" spans="1:6" ht="84" customHeight="1" x14ac:dyDescent="0.25">
      <c r="A33" s="10" t="s">
        <v>64</v>
      </c>
      <c r="B33" s="14" t="s">
        <v>18</v>
      </c>
      <c r="C33" s="12">
        <f>C34+C36+C37+C35</f>
        <v>288460986</v>
      </c>
      <c r="D33" s="12">
        <f>D34+D36+D37+D35</f>
        <v>125511783.87970001</v>
      </c>
      <c r="E33" s="12">
        <f>E34+E36+E37+E35</f>
        <v>130406743.4510083</v>
      </c>
      <c r="F33" s="13" t="s">
        <v>65</v>
      </c>
    </row>
    <row r="34" spans="1:6" ht="38.450000000000003" customHeight="1" x14ac:dyDescent="0.25">
      <c r="A34" s="10" t="s">
        <v>66</v>
      </c>
      <c r="B34" s="14" t="s">
        <v>67</v>
      </c>
      <c r="C34" s="12">
        <v>176722319</v>
      </c>
      <c r="D34" s="12">
        <v>9404135</v>
      </c>
      <c r="E34" s="12">
        <f>D34*1.039</f>
        <v>9770896.2649999987</v>
      </c>
      <c r="F34" s="13" t="s">
        <v>28</v>
      </c>
    </row>
    <row r="35" spans="1:6" ht="37.15" customHeight="1" x14ac:dyDescent="0.25">
      <c r="A35" s="10" t="s">
        <v>68</v>
      </c>
      <c r="B35" s="14" t="s">
        <v>69</v>
      </c>
      <c r="C35" s="12">
        <v>66179574</v>
      </c>
      <c r="D35" s="12">
        <f>C35*1.0391</f>
        <v>68767195.343400002</v>
      </c>
      <c r="E35" s="12">
        <f>D35*1.039</f>
        <v>71449115.961792603</v>
      </c>
      <c r="F35" s="13" t="s">
        <v>28</v>
      </c>
    </row>
    <row r="36" spans="1:6" ht="48" customHeight="1" x14ac:dyDescent="0.25">
      <c r="A36" s="10" t="s">
        <v>70</v>
      </c>
      <c r="B36" s="14" t="s">
        <v>157</v>
      </c>
      <c r="C36" s="12">
        <v>35004278</v>
      </c>
      <c r="D36" s="12">
        <f>C36*1.0391</f>
        <v>36372945.2698</v>
      </c>
      <c r="E36" s="12">
        <f>D36*1.039</f>
        <v>37791490.135322198</v>
      </c>
      <c r="F36" s="13" t="s">
        <v>28</v>
      </c>
    </row>
    <row r="37" spans="1:6" ht="38.25" customHeight="1" x14ac:dyDescent="0.25">
      <c r="A37" s="10" t="s">
        <v>71</v>
      </c>
      <c r="B37" s="14" t="s">
        <v>72</v>
      </c>
      <c r="C37" s="12">
        <v>10554815</v>
      </c>
      <c r="D37" s="12">
        <f>C37*1.0391</f>
        <v>10967508.2665</v>
      </c>
      <c r="E37" s="12">
        <f>D37*1.039</f>
        <v>11395241.088893499</v>
      </c>
      <c r="F37" s="13" t="s">
        <v>73</v>
      </c>
    </row>
    <row r="38" spans="1:6" ht="244.5" customHeight="1" x14ac:dyDescent="0.25">
      <c r="A38" s="10" t="s">
        <v>74</v>
      </c>
      <c r="B38" s="14" t="s">
        <v>156</v>
      </c>
      <c r="C38" s="12">
        <f>C39+C40+C41+C42+C43+C44+C45</f>
        <v>75486300.513799995</v>
      </c>
      <c r="D38" s="12">
        <f>D39+D40+D41+D42+D43+D44+D45</f>
        <v>76925649.414727017</v>
      </c>
      <c r="E38" s="12">
        <f>E39+E40+E41+E42+E43+E44+E45</f>
        <v>79925749.741901368</v>
      </c>
      <c r="F38" s="13" t="s">
        <v>152</v>
      </c>
    </row>
    <row r="39" spans="1:6" ht="38.450000000000003" customHeight="1" x14ac:dyDescent="0.25">
      <c r="A39" s="10" t="s">
        <v>75</v>
      </c>
      <c r="B39" s="14" t="s">
        <v>76</v>
      </c>
      <c r="C39" s="12">
        <v>13769916</v>
      </c>
      <c r="D39" s="12">
        <f>C39*1.0391</f>
        <v>14308319.715599999</v>
      </c>
      <c r="E39" s="12">
        <f t="shared" ref="E39:E45" si="1">D39*1.039</f>
        <v>14866344.184508398</v>
      </c>
      <c r="F39" s="13" t="s">
        <v>77</v>
      </c>
    </row>
    <row r="40" spans="1:6" ht="47.25" customHeight="1" x14ac:dyDescent="0.25">
      <c r="A40" s="10" t="s">
        <v>78</v>
      </c>
      <c r="B40" s="14" t="s">
        <v>79</v>
      </c>
      <c r="C40" s="12">
        <v>524256</v>
      </c>
      <c r="D40" s="12">
        <f>C40*1.0391</f>
        <v>544754.4095999999</v>
      </c>
      <c r="E40" s="12">
        <f t="shared" si="1"/>
        <v>565999.83157439984</v>
      </c>
      <c r="F40" s="13" t="s">
        <v>77</v>
      </c>
    </row>
    <row r="41" spans="1:6" ht="61.15" customHeight="1" x14ac:dyDescent="0.25">
      <c r="A41" s="10" t="s">
        <v>80</v>
      </c>
      <c r="B41" s="14" t="s">
        <v>81</v>
      </c>
      <c r="C41" s="12">
        <v>140655</v>
      </c>
      <c r="D41" s="12">
        <f>C41*1.0391</f>
        <v>146154.61049999998</v>
      </c>
      <c r="E41" s="12">
        <f t="shared" si="1"/>
        <v>151854.64030949996</v>
      </c>
      <c r="F41" s="13" t="s">
        <v>82</v>
      </c>
    </row>
    <row r="42" spans="1:6" ht="81" customHeight="1" x14ac:dyDescent="0.25">
      <c r="A42" s="10" t="s">
        <v>83</v>
      </c>
      <c r="B42" s="14" t="s">
        <v>84</v>
      </c>
      <c r="C42" s="12">
        <v>436700</v>
      </c>
      <c r="D42" s="12">
        <v>329728</v>
      </c>
      <c r="E42" s="12">
        <f t="shared" si="1"/>
        <v>342587.39199999999</v>
      </c>
      <c r="F42" s="13" t="s">
        <v>28</v>
      </c>
    </row>
    <row r="43" spans="1:6" ht="42.6" customHeight="1" x14ac:dyDescent="0.25">
      <c r="A43" s="10" t="s">
        <v>85</v>
      </c>
      <c r="B43" s="14" t="s">
        <v>86</v>
      </c>
      <c r="C43" s="12">
        <f>6839900*1.0461*1.1</f>
        <v>7870741.3290000008</v>
      </c>
      <c r="D43" s="12">
        <f>C43*1.0391</f>
        <v>8178487.3149639005</v>
      </c>
      <c r="E43" s="12">
        <f t="shared" si="1"/>
        <v>8497448.3202474918</v>
      </c>
      <c r="F43" s="13" t="s">
        <v>28</v>
      </c>
    </row>
    <row r="44" spans="1:6" ht="66.599999999999994" customHeight="1" x14ac:dyDescent="0.25">
      <c r="A44" s="10" t="s">
        <v>87</v>
      </c>
      <c r="B44" s="14" t="s">
        <v>88</v>
      </c>
      <c r="C44" s="12">
        <f>602094.7968+1402050+300000</f>
        <v>2304144.7968000001</v>
      </c>
      <c r="D44" s="12">
        <f>626118.37919232+380000</f>
        <v>1006118.37919232</v>
      </c>
      <c r="E44" s="12">
        <f t="shared" si="1"/>
        <v>1045356.9959808205</v>
      </c>
      <c r="F44" s="13" t="s">
        <v>28</v>
      </c>
    </row>
    <row r="45" spans="1:6" ht="54.75" customHeight="1" x14ac:dyDescent="0.25">
      <c r="A45" s="10" t="s">
        <v>89</v>
      </c>
      <c r="B45" s="14" t="s">
        <v>90</v>
      </c>
      <c r="C45" s="12">
        <f>48217080*1.0461</f>
        <v>50439887.388000004</v>
      </c>
      <c r="D45" s="12">
        <f>C45*1.0391</f>
        <v>52412086.984870799</v>
      </c>
      <c r="E45" s="12">
        <f t="shared" si="1"/>
        <v>54456158.377280757</v>
      </c>
      <c r="F45" s="13" t="s">
        <v>28</v>
      </c>
    </row>
    <row r="46" spans="1:6" ht="90" customHeight="1" x14ac:dyDescent="0.25">
      <c r="A46" s="10" t="s">
        <v>91</v>
      </c>
      <c r="B46" s="14" t="s">
        <v>92</v>
      </c>
      <c r="C46" s="12">
        <f>C47+C48+C49+C50</f>
        <v>167482072.24000001</v>
      </c>
      <c r="D46" s="12">
        <f>D47+D48+D49+D50</f>
        <v>17463208.699999999</v>
      </c>
      <c r="E46" s="12">
        <f>E47+E48+E49+E50</f>
        <v>18144276.892300002</v>
      </c>
      <c r="F46" s="13" t="s">
        <v>93</v>
      </c>
    </row>
    <row r="47" spans="1:6" ht="168" customHeight="1" x14ac:dyDescent="0.25">
      <c r="A47" s="10" t="s">
        <v>94</v>
      </c>
      <c r="B47" s="14" t="s">
        <v>95</v>
      </c>
      <c r="C47" s="12">
        <v>6921083</v>
      </c>
      <c r="D47" s="12">
        <v>7191973</v>
      </c>
      <c r="E47" s="12">
        <v>7472463</v>
      </c>
      <c r="F47" s="13" t="s">
        <v>96</v>
      </c>
    </row>
    <row r="48" spans="1:6" ht="45.6" customHeight="1" x14ac:dyDescent="0.25">
      <c r="A48" s="10" t="s">
        <v>97</v>
      </c>
      <c r="B48" s="14" t="s">
        <v>98</v>
      </c>
      <c r="C48" s="12">
        <v>3349600</v>
      </c>
      <c r="D48" s="12">
        <v>557545.69999999995</v>
      </c>
      <c r="E48" s="12">
        <f>D48*1.039</f>
        <v>579289.98229999992</v>
      </c>
      <c r="F48" s="13" t="s">
        <v>28</v>
      </c>
    </row>
    <row r="49" spans="1:6" s="18" customFormat="1" ht="61.15" customHeight="1" x14ac:dyDescent="0.25">
      <c r="A49" s="15" t="s">
        <v>99</v>
      </c>
      <c r="B49" s="16" t="s">
        <v>100</v>
      </c>
      <c r="C49" s="17">
        <v>5947003</v>
      </c>
      <c r="D49" s="17">
        <v>0</v>
      </c>
      <c r="E49" s="17">
        <v>0</v>
      </c>
      <c r="F49" s="16" t="s">
        <v>28</v>
      </c>
    </row>
    <row r="50" spans="1:6" ht="58.9" customHeight="1" x14ac:dyDescent="0.25">
      <c r="A50" s="15" t="s">
        <v>101</v>
      </c>
      <c r="B50" s="14" t="s">
        <v>102</v>
      </c>
      <c r="C50" s="12">
        <f>144598400*1.0461</f>
        <v>151264386.24000001</v>
      </c>
      <c r="D50" s="12">
        <v>9713690</v>
      </c>
      <c r="E50" s="12">
        <f>D50*1.039</f>
        <v>10092523.91</v>
      </c>
      <c r="F50" s="13" t="s">
        <v>28</v>
      </c>
    </row>
    <row r="51" spans="1:6" ht="210.75" customHeight="1" x14ac:dyDescent="0.25">
      <c r="A51" s="10" t="s">
        <v>103</v>
      </c>
      <c r="B51" s="14" t="s">
        <v>104</v>
      </c>
      <c r="C51" s="12">
        <f>SUM(C52:C62)</f>
        <v>280088384.87300003</v>
      </c>
      <c r="D51" s="12">
        <f>SUM(D52:D62)</f>
        <v>291037224.92263424</v>
      </c>
      <c r="E51" s="12">
        <f>SUM(E52:E62)</f>
        <v>302382833.52861696</v>
      </c>
      <c r="F51" s="13" t="s">
        <v>105</v>
      </c>
    </row>
    <row r="52" spans="1:6" ht="42.6" customHeight="1" x14ac:dyDescent="0.25">
      <c r="A52" s="10" t="s">
        <v>106</v>
      </c>
      <c r="B52" s="14" t="s">
        <v>107</v>
      </c>
      <c r="C52" s="12">
        <v>69553</v>
      </c>
      <c r="D52" s="12">
        <f>C52*1.0391</f>
        <v>72272.522299999997</v>
      </c>
      <c r="E52" s="12">
        <f>D52*1.039</f>
        <v>75091.150669699986</v>
      </c>
      <c r="F52" s="13" t="s">
        <v>28</v>
      </c>
    </row>
    <row r="53" spans="1:6" ht="68.25" customHeight="1" x14ac:dyDescent="0.25">
      <c r="A53" s="10" t="s">
        <v>108</v>
      </c>
      <c r="B53" s="14" t="s">
        <v>109</v>
      </c>
      <c r="C53" s="12">
        <v>3583107</v>
      </c>
      <c r="D53" s="12">
        <v>3723207</v>
      </c>
      <c r="E53" s="12">
        <v>3868413</v>
      </c>
      <c r="F53" s="13" t="s">
        <v>110</v>
      </c>
    </row>
    <row r="54" spans="1:6" ht="136.15" customHeight="1" x14ac:dyDescent="0.25">
      <c r="A54" s="10" t="s">
        <v>111</v>
      </c>
      <c r="B54" s="14" t="s">
        <v>112</v>
      </c>
      <c r="C54" s="12">
        <v>1265419</v>
      </c>
      <c r="D54" s="12">
        <f t="shared" ref="D54:D71" si="2">C54*1.0391</f>
        <v>1314896.8828999999</v>
      </c>
      <c r="E54" s="12">
        <f t="shared" ref="E54:E71" si="3">D54*1.039</f>
        <v>1366177.8613330997</v>
      </c>
      <c r="F54" s="11" t="s">
        <v>153</v>
      </c>
    </row>
    <row r="55" spans="1:6" ht="118.15" customHeight="1" x14ac:dyDescent="0.25">
      <c r="A55" s="10" t="s">
        <v>113</v>
      </c>
      <c r="B55" s="14" t="s">
        <v>114</v>
      </c>
      <c r="C55" s="12">
        <v>1635072</v>
      </c>
      <c r="D55" s="12">
        <v>1696387</v>
      </c>
      <c r="E55" s="12">
        <v>1757702</v>
      </c>
      <c r="F55" s="13" t="s">
        <v>144</v>
      </c>
    </row>
    <row r="56" spans="1:6" ht="42.6" customHeight="1" x14ac:dyDescent="0.25">
      <c r="A56" s="10" t="s">
        <v>115</v>
      </c>
      <c r="B56" s="14" t="s">
        <v>116</v>
      </c>
      <c r="C56" s="12">
        <f>42687950*1.0461</f>
        <v>44655864.495000005</v>
      </c>
      <c r="D56" s="12">
        <f t="shared" si="2"/>
        <v>46401908.796754502</v>
      </c>
      <c r="E56" s="12">
        <f t="shared" si="3"/>
        <v>48211583.239827923</v>
      </c>
      <c r="F56" s="13" t="s">
        <v>77</v>
      </c>
    </row>
    <row r="57" spans="1:6" ht="51" customHeight="1" x14ac:dyDescent="0.25">
      <c r="A57" s="10" t="s">
        <v>117</v>
      </c>
      <c r="B57" s="14" t="s">
        <v>118</v>
      </c>
      <c r="C57" s="12">
        <f>13350000*1.0461</f>
        <v>13965435</v>
      </c>
      <c r="D57" s="12">
        <f t="shared" si="2"/>
        <v>14511483.508499999</v>
      </c>
      <c r="E57" s="12">
        <f t="shared" si="3"/>
        <v>15077431.365331497</v>
      </c>
      <c r="F57" s="13" t="s">
        <v>119</v>
      </c>
    </row>
    <row r="58" spans="1:6" ht="57" customHeight="1" x14ac:dyDescent="0.25">
      <c r="A58" s="10" t="s">
        <v>120</v>
      </c>
      <c r="B58" s="14" t="s">
        <v>121</v>
      </c>
      <c r="C58" s="12">
        <v>99756</v>
      </c>
      <c r="D58" s="12">
        <f t="shared" si="2"/>
        <v>103656.45959999999</v>
      </c>
      <c r="E58" s="12">
        <f t="shared" si="3"/>
        <v>107699.06152439998</v>
      </c>
      <c r="F58" s="13" t="s">
        <v>119</v>
      </c>
    </row>
    <row r="59" spans="1:6" ht="42" customHeight="1" x14ac:dyDescent="0.25">
      <c r="A59" s="10" t="s">
        <v>122</v>
      </c>
      <c r="B59" s="14" t="s">
        <v>123</v>
      </c>
      <c r="C59" s="12">
        <v>168527</v>
      </c>
      <c r="D59" s="12">
        <f t="shared" si="2"/>
        <v>175116.40569999997</v>
      </c>
      <c r="E59" s="12">
        <f t="shared" si="3"/>
        <v>181945.94552229997</v>
      </c>
      <c r="F59" s="13" t="s">
        <v>119</v>
      </c>
    </row>
    <row r="60" spans="1:6" ht="43.15" customHeight="1" x14ac:dyDescent="0.25">
      <c r="A60" s="10" t="s">
        <v>124</v>
      </c>
      <c r="B60" s="14" t="s">
        <v>125</v>
      </c>
      <c r="C60" s="12">
        <f>20380880*1.0461</f>
        <v>21320438.568</v>
      </c>
      <c r="D60" s="12">
        <f t="shared" si="2"/>
        <v>22154067.716008797</v>
      </c>
      <c r="E60" s="12">
        <f t="shared" si="3"/>
        <v>23018076.356933139</v>
      </c>
      <c r="F60" s="13" t="s">
        <v>119</v>
      </c>
    </row>
    <row r="61" spans="1:6" ht="43.15" customHeight="1" x14ac:dyDescent="0.25">
      <c r="A61" s="10" t="s">
        <v>126</v>
      </c>
      <c r="B61" s="14" t="s">
        <v>127</v>
      </c>
      <c r="C61" s="12">
        <f>157322100*1.0461</f>
        <v>164574648.81</v>
      </c>
      <c r="D61" s="12">
        <f t="shared" si="2"/>
        <v>171009517.57847098</v>
      </c>
      <c r="E61" s="12">
        <f t="shared" si="3"/>
        <v>177678888.76403132</v>
      </c>
      <c r="F61" s="13" t="s">
        <v>119</v>
      </c>
    </row>
    <row r="62" spans="1:6" ht="41.45" customHeight="1" x14ac:dyDescent="0.25">
      <c r="A62" s="10" t="s">
        <v>128</v>
      </c>
      <c r="B62" s="14" t="s">
        <v>129</v>
      </c>
      <c r="C62" s="12">
        <v>28750564</v>
      </c>
      <c r="D62" s="12">
        <f t="shared" si="2"/>
        <v>29874711.052399997</v>
      </c>
      <c r="E62" s="12">
        <f t="shared" si="3"/>
        <v>31039824.783443592</v>
      </c>
      <c r="F62" s="13" t="s">
        <v>119</v>
      </c>
    </row>
    <row r="63" spans="1:6" ht="67.150000000000006" customHeight="1" x14ac:dyDescent="0.25">
      <c r="A63" s="10" t="s">
        <v>130</v>
      </c>
      <c r="B63" s="14" t="s">
        <v>145</v>
      </c>
      <c r="C63" s="12">
        <v>30778000</v>
      </c>
      <c r="D63" s="12">
        <f t="shared" si="2"/>
        <v>31981419.799999997</v>
      </c>
      <c r="E63" s="12">
        <f t="shared" si="3"/>
        <v>33228695.172199994</v>
      </c>
      <c r="F63" s="13" t="s">
        <v>119</v>
      </c>
    </row>
    <row r="64" spans="1:6" ht="84.75" customHeight="1" x14ac:dyDescent="0.25">
      <c r="A64" s="10" t="s">
        <v>131</v>
      </c>
      <c r="B64" s="14" t="s">
        <v>146</v>
      </c>
      <c r="C64" s="12">
        <v>151949302</v>
      </c>
      <c r="D64" s="12">
        <f t="shared" si="2"/>
        <v>157890519.70819998</v>
      </c>
      <c r="E64" s="12">
        <f t="shared" si="3"/>
        <v>164048249.97681975</v>
      </c>
      <c r="F64" s="13" t="s">
        <v>119</v>
      </c>
    </row>
    <row r="65" spans="1:6" ht="65.45" customHeight="1" x14ac:dyDescent="0.25">
      <c r="A65" s="10" t="s">
        <v>132</v>
      </c>
      <c r="B65" s="14" t="s">
        <v>147</v>
      </c>
      <c r="C65" s="12">
        <v>184321738</v>
      </c>
      <c r="D65" s="12">
        <f t="shared" si="2"/>
        <v>191528717.9558</v>
      </c>
      <c r="E65" s="12">
        <f t="shared" si="3"/>
        <v>198998337.95607617</v>
      </c>
      <c r="F65" s="13" t="s">
        <v>119</v>
      </c>
    </row>
    <row r="66" spans="1:6" ht="67.150000000000006" customHeight="1" x14ac:dyDescent="0.25">
      <c r="A66" s="10" t="s">
        <v>133</v>
      </c>
      <c r="B66" s="11" t="s">
        <v>134</v>
      </c>
      <c r="C66" s="12">
        <v>76469910</v>
      </c>
      <c r="D66" s="12">
        <f t="shared" si="2"/>
        <v>79459883.480999991</v>
      </c>
      <c r="E66" s="12">
        <f t="shared" si="3"/>
        <v>82558818.93675898</v>
      </c>
      <c r="F66" s="13" t="s">
        <v>119</v>
      </c>
    </row>
    <row r="67" spans="1:6" ht="94.9" customHeight="1" x14ac:dyDescent="0.25">
      <c r="A67" s="10" t="s">
        <v>135</v>
      </c>
      <c r="B67" s="11" t="s">
        <v>136</v>
      </c>
      <c r="C67" s="12">
        <v>18077765</v>
      </c>
      <c r="D67" s="12">
        <f t="shared" si="2"/>
        <v>18784605.611499999</v>
      </c>
      <c r="E67" s="12">
        <f t="shared" si="3"/>
        <v>19517205.230348498</v>
      </c>
      <c r="F67" s="13" t="s">
        <v>119</v>
      </c>
    </row>
    <row r="68" spans="1:6" ht="49.15" customHeight="1" x14ac:dyDescent="0.25">
      <c r="A68" s="10" t="s">
        <v>137</v>
      </c>
      <c r="B68" s="11" t="s">
        <v>138</v>
      </c>
      <c r="C68" s="12">
        <v>169468200</v>
      </c>
      <c r="D68" s="12">
        <f t="shared" si="2"/>
        <v>176094406.61999997</v>
      </c>
      <c r="E68" s="12">
        <f t="shared" si="3"/>
        <v>182962088.47817996</v>
      </c>
      <c r="F68" s="13" t="s">
        <v>119</v>
      </c>
    </row>
    <row r="69" spans="1:6" s="18" customFormat="1" ht="41.45" customHeight="1" x14ac:dyDescent="0.25">
      <c r="A69" s="15" t="s">
        <v>139</v>
      </c>
      <c r="B69" s="16" t="s">
        <v>140</v>
      </c>
      <c r="C69" s="17">
        <v>5913741</v>
      </c>
      <c r="D69" s="17">
        <f t="shared" si="2"/>
        <v>6144968.2730999999</v>
      </c>
      <c r="E69" s="17">
        <f t="shared" si="3"/>
        <v>6384622.0357508995</v>
      </c>
      <c r="F69" s="16" t="s">
        <v>119</v>
      </c>
    </row>
    <row r="70" spans="1:6" s="18" customFormat="1" ht="69" customHeight="1" x14ac:dyDescent="0.25">
      <c r="A70" s="15" t="s">
        <v>141</v>
      </c>
      <c r="B70" s="16" t="s">
        <v>148</v>
      </c>
      <c r="C70" s="17">
        <f>1509300*1.0461</f>
        <v>1578878.73</v>
      </c>
      <c r="D70" s="17">
        <f t="shared" si="2"/>
        <v>1640612.8883429999</v>
      </c>
      <c r="E70" s="17">
        <f t="shared" si="3"/>
        <v>1704596.7909883768</v>
      </c>
      <c r="F70" s="16" t="s">
        <v>154</v>
      </c>
    </row>
    <row r="71" spans="1:6" s="18" customFormat="1" ht="185.25" customHeight="1" x14ac:dyDescent="0.25">
      <c r="A71" s="15" t="s">
        <v>143</v>
      </c>
      <c r="B71" s="16" t="s">
        <v>149</v>
      </c>
      <c r="C71" s="17">
        <f>168700*1.461</f>
        <v>246470.7</v>
      </c>
      <c r="D71" s="17">
        <f t="shared" si="2"/>
        <v>256107.70436999999</v>
      </c>
      <c r="E71" s="17">
        <f t="shared" si="3"/>
        <v>266095.90484042995</v>
      </c>
      <c r="F71" s="16" t="s">
        <v>154</v>
      </c>
    </row>
    <row r="72" spans="1:6" ht="19.149999999999999" customHeight="1" x14ac:dyDescent="0.25">
      <c r="A72" s="19"/>
      <c r="B72" s="20"/>
      <c r="C72" s="21"/>
      <c r="D72" s="21"/>
      <c r="E72" s="21"/>
      <c r="F72" s="22"/>
    </row>
    <row r="73" spans="1:6" ht="115.9" customHeight="1" x14ac:dyDescent="0.25">
      <c r="A73" s="25" t="s">
        <v>142</v>
      </c>
      <c r="B73" s="25"/>
      <c r="C73" s="25"/>
      <c r="D73" s="25"/>
      <c r="E73" s="25"/>
      <c r="F73" s="25"/>
    </row>
  </sheetData>
  <mergeCells count="8">
    <mergeCell ref="A73:F73"/>
    <mergeCell ref="A7:F7"/>
    <mergeCell ref="A8:F8"/>
    <mergeCell ref="A9:F9"/>
    <mergeCell ref="A11:A12"/>
    <mergeCell ref="B11:B12"/>
    <mergeCell ref="C11:E11"/>
    <mergeCell ref="F11:F12"/>
  </mergeCells>
  <pageMargins left="0.39370078740157483" right="0.39370078740157483" top="1.1811023622047245" bottom="0.39370078740157483" header="0.31496062992125984" footer="0.31496062992125984"/>
  <pageSetup paperSize="9" scale="65" fitToHeight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НЗ 2025-2027 ГКУ ЖА</vt:lpstr>
      <vt:lpstr>'НЗ 2025-2027 ГКУ ЖА'!Заголовки_для_печати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kns. Krinizina</dc:creator>
  <cp:lastModifiedBy>Дубова Юлия Валентиновна</cp:lastModifiedBy>
  <cp:lastPrinted>2024-06-13T08:44:40Z</cp:lastPrinted>
  <dcterms:created xsi:type="dcterms:W3CDTF">2024-05-31T13:01:34Z</dcterms:created>
  <dcterms:modified xsi:type="dcterms:W3CDTF">2024-06-13T08:45:56Z</dcterms:modified>
</cp:coreProperties>
</file>