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Наталья\НОРМИРОВАНИЕ\Нормирование 2021-2023\"/>
    </mc:Choice>
  </mc:AlternateContent>
  <xr:revisionPtr revIDLastSave="0" documentId="13_ncr:1_{1ECD2153-BF95-4DC5-A631-29D34A0D0F45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Расчет НЗ (в ОЗ)" sheetId="13" r:id="rId1"/>
    <sheet name="08.06.20 (в ОЗ)" sheetId="14" r:id="rId2"/>
  </sheets>
  <definedNames>
    <definedName name="Z_4F0F9040_9866_4C60_9728_9A0243CD388C_.wvu.Cols" localSheetId="1" hidden="1">'08.06.20 (в ОЗ)'!#REF!</definedName>
    <definedName name="Z_4F0F9040_9866_4C60_9728_9A0243CD388C_.wvu.Rows" localSheetId="0" hidden="1">'Расчет НЗ (в ОЗ)'!$67:$67</definedName>
    <definedName name="_xlnm.Print_Titles" localSheetId="1">'08.06.20 (в ОЗ)'!$5:$7</definedName>
    <definedName name="_xlnm.Print_Titles" localSheetId="0">'Расчет НЗ (в ОЗ)'!$7:$7</definedName>
    <definedName name="_xlnm.Print_Area" localSheetId="1">'08.06.20 (в ОЗ)'!$A$1:$S$83</definedName>
  </definedNames>
  <calcPr calcId="191029" fullPrecision="0"/>
  <customWorkbookViews>
    <customWorkbookView name="User - Личное представление" guid="{4F0F9040-9866-4C60-9728-9A0243CD388C}" mergeInterval="0" personalView="1" maximized="1" xWindow="-8" yWindow="-8" windowWidth="1936" windowHeight="1176" activeSheetId="1"/>
  </customWorkbookViews>
</workbook>
</file>

<file path=xl/calcChain.xml><?xml version="1.0" encoding="utf-8"?>
<calcChain xmlns="http://schemas.openxmlformats.org/spreadsheetml/2006/main">
  <c r="H40" i="14" l="1"/>
  <c r="I40" i="14" s="1"/>
  <c r="N40" i="14" l="1"/>
  <c r="Q40" i="14" s="1"/>
  <c r="O40" i="14"/>
  <c r="R40" i="14" s="1"/>
  <c r="J40" i="14"/>
  <c r="P40" i="14" s="1"/>
  <c r="S40" i="14" s="1"/>
  <c r="E35" i="13" l="1"/>
  <c r="D35" i="13"/>
  <c r="C35" i="13"/>
  <c r="E22" i="13"/>
  <c r="D22" i="13"/>
  <c r="C22" i="13"/>
  <c r="N44" i="14" l="1"/>
  <c r="P75" i="14" l="1"/>
  <c r="S75" i="14" s="1"/>
  <c r="E61" i="13" s="1"/>
  <c r="O75" i="14"/>
  <c r="R75" i="14" s="1"/>
  <c r="D61" i="13" s="1"/>
  <c r="N75" i="14"/>
  <c r="Q75" i="14" s="1"/>
  <c r="C61" i="13" s="1"/>
  <c r="G74" i="14"/>
  <c r="H74" i="14" s="1"/>
  <c r="H72" i="14"/>
  <c r="N72" i="14" s="1"/>
  <c r="Q72" i="14" s="1"/>
  <c r="H70" i="14"/>
  <c r="I70" i="14" s="1"/>
  <c r="H68" i="14"/>
  <c r="E66" i="14"/>
  <c r="O66" i="14" s="1"/>
  <c r="H64" i="14"/>
  <c r="G63" i="14"/>
  <c r="H63" i="14" s="1"/>
  <c r="N63" i="14" s="1"/>
  <c r="Q63" i="14" s="1"/>
  <c r="C52" i="13" s="1"/>
  <c r="S61" i="14"/>
  <c r="E51" i="13" s="1"/>
  <c r="R61" i="14"/>
  <c r="D51" i="13" s="1"/>
  <c r="H61" i="14"/>
  <c r="N61" i="14" s="1"/>
  <c r="Q61" i="14" s="1"/>
  <c r="C51" i="13" s="1"/>
  <c r="H60" i="14"/>
  <c r="P59" i="14"/>
  <c r="S59" i="14" s="1"/>
  <c r="E49" i="13" s="1"/>
  <c r="O59" i="14"/>
  <c r="R59" i="14" s="1"/>
  <c r="D49" i="13" s="1"/>
  <c r="N59" i="14"/>
  <c r="Q59" i="14" s="1"/>
  <c r="C49" i="13" s="1"/>
  <c r="P58" i="14"/>
  <c r="O58" i="14"/>
  <c r="H58" i="14"/>
  <c r="N58" i="14" s="1"/>
  <c r="H57" i="14"/>
  <c r="I57" i="14" s="1"/>
  <c r="J57" i="14" s="1"/>
  <c r="E57" i="14"/>
  <c r="E54" i="14" s="1"/>
  <c r="H56" i="14"/>
  <c r="N56" i="14" s="1"/>
  <c r="H55" i="14"/>
  <c r="N55" i="14" s="1"/>
  <c r="G53" i="14"/>
  <c r="H53" i="14" s="1"/>
  <c r="N53" i="14" s="1"/>
  <c r="Q53" i="14" s="1"/>
  <c r="C47" i="13" s="1"/>
  <c r="H52" i="14"/>
  <c r="P51" i="14"/>
  <c r="S51" i="14" s="1"/>
  <c r="E45" i="13" s="1"/>
  <c r="O51" i="14"/>
  <c r="R51" i="14" s="1"/>
  <c r="D45" i="13" s="1"/>
  <c r="N51" i="14"/>
  <c r="Q51" i="14" s="1"/>
  <c r="C45" i="13" s="1"/>
  <c r="H50" i="14"/>
  <c r="I50" i="14" s="1"/>
  <c r="O50" i="14" s="1"/>
  <c r="R50" i="14" s="1"/>
  <c r="D44" i="13" s="1"/>
  <c r="P48" i="14"/>
  <c r="S48" i="14" s="1"/>
  <c r="E42" i="13" s="1"/>
  <c r="O48" i="14"/>
  <c r="R48" i="14" s="1"/>
  <c r="D42" i="13" s="1"/>
  <c r="N48" i="14"/>
  <c r="Q48" i="14" s="1"/>
  <c r="C42" i="13" s="1"/>
  <c r="P47" i="14"/>
  <c r="S47" i="14" s="1"/>
  <c r="E41" i="13" s="1"/>
  <c r="O47" i="14"/>
  <c r="R47" i="14" s="1"/>
  <c r="D41" i="13" s="1"/>
  <c r="N47" i="14"/>
  <c r="Q47" i="14" s="1"/>
  <c r="C41" i="13" s="1"/>
  <c r="P46" i="14"/>
  <c r="S46" i="14" s="1"/>
  <c r="O46" i="14"/>
  <c r="R46" i="14" s="1"/>
  <c r="N46" i="14"/>
  <c r="Q46" i="14" s="1"/>
  <c r="H45" i="14"/>
  <c r="Q44" i="14"/>
  <c r="C32" i="13" s="1"/>
  <c r="E44" i="14"/>
  <c r="H43" i="14"/>
  <c r="I43" i="14" s="1"/>
  <c r="J43" i="14" s="1"/>
  <c r="P43" i="14" s="1"/>
  <c r="S43" i="14" s="1"/>
  <c r="E39" i="13" s="1"/>
  <c r="H42" i="14"/>
  <c r="N42" i="14" s="1"/>
  <c r="Q42" i="14" s="1"/>
  <c r="C38" i="13" s="1"/>
  <c r="H41" i="14"/>
  <c r="N41" i="14" s="1"/>
  <c r="Q41" i="14" s="1"/>
  <c r="C36" i="13" s="1"/>
  <c r="H39" i="14"/>
  <c r="I39" i="14" s="1"/>
  <c r="J39" i="14" s="1"/>
  <c r="P39" i="14" s="1"/>
  <c r="S39" i="14" s="1"/>
  <c r="E34" i="13" s="1"/>
  <c r="G38" i="14"/>
  <c r="H38" i="14" s="1"/>
  <c r="H37" i="14"/>
  <c r="I37" i="14" s="1"/>
  <c r="O37" i="14" s="1"/>
  <c r="R37" i="14" s="1"/>
  <c r="D30" i="13" s="1"/>
  <c r="N36" i="14"/>
  <c r="G34" i="14"/>
  <c r="H34" i="14" s="1"/>
  <c r="I34" i="14" s="1"/>
  <c r="E34" i="14"/>
  <c r="G33" i="14"/>
  <c r="H33" i="14" s="1"/>
  <c r="G31" i="14"/>
  <c r="H31" i="14" s="1"/>
  <c r="I31" i="14" s="1"/>
  <c r="J31" i="14" s="1"/>
  <c r="P31" i="14" s="1"/>
  <c r="S31" i="14" s="1"/>
  <c r="G30" i="14"/>
  <c r="H30" i="14" s="1"/>
  <c r="N30" i="14" s="1"/>
  <c r="Q30" i="14" s="1"/>
  <c r="N29" i="14"/>
  <c r="Q29" i="14" s="1"/>
  <c r="C24" i="13" s="1"/>
  <c r="G29" i="14"/>
  <c r="H27" i="14"/>
  <c r="I27" i="14" s="1"/>
  <c r="I26" i="14"/>
  <c r="J26" i="14" s="1"/>
  <c r="P26" i="14" s="1"/>
  <c r="S26" i="14" s="1"/>
  <c r="E20" i="13" s="1"/>
  <c r="H26" i="14"/>
  <c r="N26" i="14" s="1"/>
  <c r="Q26" i="14" s="1"/>
  <c r="C20" i="13" s="1"/>
  <c r="H25" i="14"/>
  <c r="I25" i="14" s="1"/>
  <c r="H21" i="14"/>
  <c r="I21" i="14" s="1"/>
  <c r="J21" i="14" s="1"/>
  <c r="E21" i="14"/>
  <c r="E20" i="14"/>
  <c r="N20" i="14" s="1"/>
  <c r="N19" i="14" s="1"/>
  <c r="N17" i="14"/>
  <c r="O17" i="14" s="1"/>
  <c r="P15" i="14"/>
  <c r="S15" i="14" s="1"/>
  <c r="S14" i="14" s="1"/>
  <c r="O15" i="14"/>
  <c r="R15" i="14" s="1"/>
  <c r="R14" i="14" s="1"/>
  <c r="N15" i="14"/>
  <c r="Q15" i="14" s="1"/>
  <c r="Q14" i="14" s="1"/>
  <c r="H13" i="14"/>
  <c r="N13" i="14" s="1"/>
  <c r="H12" i="14"/>
  <c r="I12" i="14" s="1"/>
  <c r="H10" i="14"/>
  <c r="I10" i="14" s="1"/>
  <c r="J10" i="14" s="1"/>
  <c r="P10" i="14" s="1"/>
  <c r="E10" i="14"/>
  <c r="Q36" i="14" l="1"/>
  <c r="Q71" i="14"/>
  <c r="C59" i="13"/>
  <c r="N70" i="14"/>
  <c r="Q70" i="14" s="1"/>
  <c r="N50" i="14"/>
  <c r="J56" i="14"/>
  <c r="P56" i="14" s="1"/>
  <c r="P20" i="14"/>
  <c r="P19" i="14" s="1"/>
  <c r="S19" i="14" s="1"/>
  <c r="E15" i="13" s="1"/>
  <c r="H29" i="14"/>
  <c r="N14" i="14"/>
  <c r="N37" i="14"/>
  <c r="Q37" i="14" s="1"/>
  <c r="C30" i="13" s="1"/>
  <c r="G44" i="14"/>
  <c r="H44" i="14" s="1"/>
  <c r="N57" i="14"/>
  <c r="P66" i="14"/>
  <c r="S66" i="14" s="1"/>
  <c r="R66" i="14"/>
  <c r="O65" i="14"/>
  <c r="O14" i="14"/>
  <c r="P21" i="14"/>
  <c r="S21" i="14" s="1"/>
  <c r="E16" i="13" s="1"/>
  <c r="N12" i="14"/>
  <c r="Q12" i="14" s="1"/>
  <c r="C11" i="13" s="1"/>
  <c r="O20" i="14"/>
  <c r="O19" i="14" s="1"/>
  <c r="R19" i="14" s="1"/>
  <c r="D15" i="13" s="1"/>
  <c r="P57" i="14"/>
  <c r="N66" i="14"/>
  <c r="N65" i="14" s="1"/>
  <c r="Q13" i="14"/>
  <c r="C12" i="13" s="1"/>
  <c r="O10" i="14"/>
  <c r="O9" i="14" s="1"/>
  <c r="I13" i="14"/>
  <c r="O13" i="14" s="1"/>
  <c r="R13" i="14" s="1"/>
  <c r="D12" i="13" s="1"/>
  <c r="Q17" i="14"/>
  <c r="C14" i="13" s="1"/>
  <c r="O21" i="14"/>
  <c r="R21" i="14" s="1"/>
  <c r="D16" i="13" s="1"/>
  <c r="N27" i="14"/>
  <c r="I55" i="14"/>
  <c r="O55" i="14" s="1"/>
  <c r="I61" i="14"/>
  <c r="J61" i="14" s="1"/>
  <c r="S44" i="14"/>
  <c r="E32" i="13" s="1"/>
  <c r="P9" i="14"/>
  <c r="S10" i="14"/>
  <c r="R17" i="14"/>
  <c r="D14" i="13" s="1"/>
  <c r="P17" i="14"/>
  <c r="O25" i="14"/>
  <c r="J25" i="14"/>
  <c r="P25" i="14" s="1"/>
  <c r="J27" i="14"/>
  <c r="P27" i="14" s="1"/>
  <c r="O27" i="14"/>
  <c r="O34" i="14"/>
  <c r="J34" i="14"/>
  <c r="P34" i="14" s="1"/>
  <c r="O12" i="14"/>
  <c r="J12" i="14"/>
  <c r="P12" i="14" s="1"/>
  <c r="N38" i="14"/>
  <c r="Q38" i="14" s="1"/>
  <c r="C31" i="13" s="1"/>
  <c r="I38" i="14"/>
  <c r="Q19" i="14"/>
  <c r="C15" i="13" s="1"/>
  <c r="I33" i="14"/>
  <c r="N33" i="14"/>
  <c r="I64" i="14"/>
  <c r="N64" i="14"/>
  <c r="Q64" i="14" s="1"/>
  <c r="J70" i="14"/>
  <c r="P70" i="14" s="1"/>
  <c r="O70" i="14"/>
  <c r="N10" i="14"/>
  <c r="P14" i="14"/>
  <c r="N21" i="14"/>
  <c r="Q21" i="14" s="1"/>
  <c r="C16" i="13" s="1"/>
  <c r="O26" i="14"/>
  <c r="R26" i="14" s="1"/>
  <c r="D20" i="13" s="1"/>
  <c r="N31" i="14"/>
  <c r="Q31" i="14" s="1"/>
  <c r="C25" i="13" s="1"/>
  <c r="H36" i="14"/>
  <c r="N39" i="14"/>
  <c r="Q39" i="14" s="1"/>
  <c r="C34" i="13" s="1"/>
  <c r="I42" i="14"/>
  <c r="N43" i="14"/>
  <c r="Q43" i="14" s="1"/>
  <c r="C39" i="13" s="1"/>
  <c r="N25" i="14"/>
  <c r="O29" i="14"/>
  <c r="O31" i="14"/>
  <c r="R31" i="14" s="1"/>
  <c r="E32" i="14"/>
  <c r="N34" i="14"/>
  <c r="J37" i="14"/>
  <c r="P37" i="14" s="1"/>
  <c r="S37" i="14" s="1"/>
  <c r="E30" i="13" s="1"/>
  <c r="O39" i="14"/>
  <c r="R39" i="14" s="1"/>
  <c r="D34" i="13" s="1"/>
  <c r="I41" i="14"/>
  <c r="O43" i="14"/>
  <c r="R43" i="14" s="1"/>
  <c r="D39" i="13" s="1"/>
  <c r="O57" i="14"/>
  <c r="I60" i="14"/>
  <c r="N60" i="14"/>
  <c r="Q60" i="14" s="1"/>
  <c r="C50" i="13" s="1"/>
  <c r="I68" i="14"/>
  <c r="N68" i="14"/>
  <c r="N71" i="14"/>
  <c r="I30" i="14"/>
  <c r="O36" i="14"/>
  <c r="I45" i="14"/>
  <c r="N45" i="14"/>
  <c r="Q45" i="14" s="1"/>
  <c r="C40" i="13" s="1"/>
  <c r="N54" i="14"/>
  <c r="I52" i="14"/>
  <c r="N52" i="14"/>
  <c r="Q52" i="14" s="1"/>
  <c r="C46" i="13" s="1"/>
  <c r="Q50" i="14"/>
  <c r="C44" i="13" s="1"/>
  <c r="I63" i="14"/>
  <c r="N74" i="14"/>
  <c r="I74" i="14"/>
  <c r="J50" i="14"/>
  <c r="P50" i="14" s="1"/>
  <c r="I53" i="14"/>
  <c r="I72" i="14"/>
  <c r="R65" i="14" l="1"/>
  <c r="D55" i="13"/>
  <c r="Q62" i="14"/>
  <c r="C53" i="13"/>
  <c r="S65" i="14"/>
  <c r="E55" i="13"/>
  <c r="N35" i="14"/>
  <c r="S9" i="14"/>
  <c r="E10" i="13"/>
  <c r="C29" i="13"/>
  <c r="Q35" i="14"/>
  <c r="Q69" i="14"/>
  <c r="C58" i="13"/>
  <c r="N69" i="14"/>
  <c r="R10" i="14"/>
  <c r="O16" i="14"/>
  <c r="P65" i="14"/>
  <c r="J55" i="14"/>
  <c r="P55" i="14" s="1"/>
  <c r="P54" i="14" s="1"/>
  <c r="S54" i="14" s="1"/>
  <c r="E48" i="13" s="1"/>
  <c r="J13" i="14"/>
  <c r="P13" i="14" s="1"/>
  <c r="S13" i="14" s="1"/>
  <c r="E12" i="13" s="1"/>
  <c r="Q66" i="14"/>
  <c r="N32" i="14"/>
  <c r="H32" i="14" s="1"/>
  <c r="N11" i="14"/>
  <c r="O54" i="14"/>
  <c r="R54" i="14" s="1"/>
  <c r="D48" i="13" s="1"/>
  <c r="Q11" i="14"/>
  <c r="R16" i="14"/>
  <c r="Q16" i="14"/>
  <c r="O53" i="14"/>
  <c r="R53" i="14" s="1"/>
  <c r="D47" i="13" s="1"/>
  <c r="J53" i="14"/>
  <c r="P53" i="14" s="1"/>
  <c r="S53" i="14" s="1"/>
  <c r="E47" i="13" s="1"/>
  <c r="Q54" i="14"/>
  <c r="H54" i="14"/>
  <c r="O74" i="14"/>
  <c r="J74" i="14"/>
  <c r="P74" i="14" s="1"/>
  <c r="J63" i="14"/>
  <c r="P63" i="14" s="1"/>
  <c r="O63" i="14"/>
  <c r="J45" i="14"/>
  <c r="P45" i="14" s="1"/>
  <c r="S45" i="14" s="1"/>
  <c r="E40" i="13" s="1"/>
  <c r="O45" i="14"/>
  <c r="R45" i="14" s="1"/>
  <c r="D40" i="13" s="1"/>
  <c r="N9" i="14"/>
  <c r="Q10" i="14"/>
  <c r="P16" i="14"/>
  <c r="S17" i="14"/>
  <c r="N73" i="14"/>
  <c r="Q74" i="14"/>
  <c r="N49" i="14"/>
  <c r="Q68" i="14"/>
  <c r="N67" i="14"/>
  <c r="J60" i="14"/>
  <c r="P60" i="14" s="1"/>
  <c r="S60" i="14" s="1"/>
  <c r="E50" i="13" s="1"/>
  <c r="O60" i="14"/>
  <c r="R60" i="14" s="1"/>
  <c r="D50" i="13" s="1"/>
  <c r="O41" i="14"/>
  <c r="R41" i="14" s="1"/>
  <c r="D36" i="13" s="1"/>
  <c r="J41" i="14"/>
  <c r="P41" i="14" s="1"/>
  <c r="S41" i="14" s="1"/>
  <c r="E36" i="13" s="1"/>
  <c r="P29" i="14"/>
  <c r="I29" i="14"/>
  <c r="R29" i="14"/>
  <c r="D24" i="13" s="1"/>
  <c r="J64" i="14"/>
  <c r="P64" i="14" s="1"/>
  <c r="S64" i="14" s="1"/>
  <c r="E53" i="13" s="1"/>
  <c r="O64" i="14"/>
  <c r="R64" i="14" s="1"/>
  <c r="D53" i="13" s="1"/>
  <c r="J33" i="14"/>
  <c r="P33" i="14" s="1"/>
  <c r="P32" i="14" s="1"/>
  <c r="O33" i="14"/>
  <c r="O32" i="14" s="1"/>
  <c r="J38" i="14"/>
  <c r="P38" i="14" s="1"/>
  <c r="S38" i="14" s="1"/>
  <c r="E31" i="13" s="1"/>
  <c r="O38" i="14"/>
  <c r="R38" i="14" s="1"/>
  <c r="D31" i="13" s="1"/>
  <c r="P36" i="14"/>
  <c r="I36" i="14"/>
  <c r="R36" i="14"/>
  <c r="R70" i="14"/>
  <c r="O69" i="14"/>
  <c r="R44" i="14"/>
  <c r="D32" i="13" s="1"/>
  <c r="S12" i="14"/>
  <c r="E11" i="13" s="1"/>
  <c r="S25" i="14"/>
  <c r="P24" i="14"/>
  <c r="O72" i="14"/>
  <c r="J72" i="14"/>
  <c r="P72" i="14" s="1"/>
  <c r="S50" i="14"/>
  <c r="E44" i="13" s="1"/>
  <c r="O30" i="14"/>
  <c r="R30" i="14" s="1"/>
  <c r="D25" i="13" s="1"/>
  <c r="J30" i="14"/>
  <c r="P30" i="14" s="1"/>
  <c r="S30" i="14" s="1"/>
  <c r="E25" i="13" s="1"/>
  <c r="N62" i="14"/>
  <c r="S70" i="14"/>
  <c r="P69" i="14"/>
  <c r="N16" i="14"/>
  <c r="R12" i="14"/>
  <c r="O11" i="14"/>
  <c r="O8" i="14" s="1"/>
  <c r="O24" i="14"/>
  <c r="R25" i="14"/>
  <c r="J68" i="14"/>
  <c r="P68" i="14" s="1"/>
  <c r="O68" i="14"/>
  <c r="Q25" i="14"/>
  <c r="N24" i="14"/>
  <c r="J52" i="14"/>
  <c r="P52" i="14" s="1"/>
  <c r="S52" i="14" s="1"/>
  <c r="E46" i="13" s="1"/>
  <c r="O52" i="14"/>
  <c r="J42" i="14"/>
  <c r="P42" i="14" s="1"/>
  <c r="S42" i="14" s="1"/>
  <c r="E38" i="13" s="1"/>
  <c r="O42" i="14"/>
  <c r="R42" i="14" s="1"/>
  <c r="D38" i="13" s="1"/>
  <c r="P35" i="14" l="1"/>
  <c r="R9" i="14"/>
  <c r="D10" i="13"/>
  <c r="S24" i="14"/>
  <c r="E19" i="13"/>
  <c r="Q73" i="14"/>
  <c r="C60" i="13"/>
  <c r="Q9" i="14"/>
  <c r="C10" i="13"/>
  <c r="O35" i="14"/>
  <c r="R11" i="14"/>
  <c r="D11" i="13"/>
  <c r="D29" i="13"/>
  <c r="R35" i="14"/>
  <c r="Q49" i="14"/>
  <c r="C48" i="13"/>
  <c r="Q24" i="14"/>
  <c r="C19" i="13"/>
  <c r="R24" i="14"/>
  <c r="D19" i="13"/>
  <c r="Q67" i="14"/>
  <c r="C57" i="13"/>
  <c r="S16" i="14"/>
  <c r="E14" i="13"/>
  <c r="Q65" i="14"/>
  <c r="C55" i="13"/>
  <c r="S69" i="14"/>
  <c r="E58" i="13"/>
  <c r="R69" i="14"/>
  <c r="D58" i="13"/>
  <c r="J54" i="14"/>
  <c r="R8" i="14"/>
  <c r="P49" i="14"/>
  <c r="I54" i="14"/>
  <c r="P11" i="14"/>
  <c r="S11" i="14"/>
  <c r="S8" i="14" s="1"/>
  <c r="Q32" i="14"/>
  <c r="N28" i="14"/>
  <c r="N23" i="14" s="1"/>
  <c r="P8" i="14"/>
  <c r="S49" i="14"/>
  <c r="Q8" i="14"/>
  <c r="R74" i="14"/>
  <c r="O73" i="14"/>
  <c r="R68" i="14"/>
  <c r="O67" i="14"/>
  <c r="S36" i="14"/>
  <c r="J36" i="14"/>
  <c r="R32" i="14"/>
  <c r="I32" i="14"/>
  <c r="O28" i="14"/>
  <c r="P62" i="14"/>
  <c r="S63" i="14"/>
  <c r="R72" i="14"/>
  <c r="O71" i="14"/>
  <c r="S32" i="14"/>
  <c r="E26" i="13" s="1"/>
  <c r="J32" i="14"/>
  <c r="S74" i="14"/>
  <c r="P73" i="14"/>
  <c r="J29" i="14"/>
  <c r="P28" i="14"/>
  <c r="S29" i="14"/>
  <c r="E24" i="13" s="1"/>
  <c r="R63" i="14"/>
  <c r="O62" i="14"/>
  <c r="R52" i="14"/>
  <c r="O49" i="14"/>
  <c r="P67" i="14"/>
  <c r="S68" i="14"/>
  <c r="S72" i="14"/>
  <c r="P71" i="14"/>
  <c r="N8" i="14"/>
  <c r="S62" i="14" l="1"/>
  <c r="E52" i="13"/>
  <c r="R28" i="14"/>
  <c r="D26" i="13"/>
  <c r="R67" i="14"/>
  <c r="D57" i="13"/>
  <c r="S71" i="14"/>
  <c r="E59" i="13"/>
  <c r="R49" i="14"/>
  <c r="D46" i="13"/>
  <c r="S73" i="14"/>
  <c r="E60" i="13"/>
  <c r="E29" i="13"/>
  <c r="S35" i="14"/>
  <c r="R73" i="14"/>
  <c r="D60" i="13"/>
  <c r="R62" i="14"/>
  <c r="D52" i="13"/>
  <c r="R71" i="14"/>
  <c r="D59" i="13"/>
  <c r="S67" i="14"/>
  <c r="E57" i="13"/>
  <c r="Q28" i="14"/>
  <c r="Q23" i="14" s="1"/>
  <c r="C26" i="13"/>
  <c r="S28" i="14"/>
  <c r="P23" i="14"/>
  <c r="S23" i="14" s="1"/>
  <c r="S76" i="14" s="1"/>
  <c r="Q76" i="14"/>
  <c r="R23" i="14"/>
  <c r="R76" i="14" s="1"/>
  <c r="O23" i="14"/>
  <c r="O76" i="14" s="1"/>
  <c r="N76" i="14"/>
  <c r="P76" i="14" l="1"/>
  <c r="E37" i="13" l="1"/>
  <c r="D37" i="13"/>
  <c r="C37" i="13"/>
  <c r="E56" i="13" l="1"/>
  <c r="C56" i="13"/>
  <c r="D56" i="13"/>
  <c r="C43" i="13" l="1"/>
  <c r="C33" i="13"/>
  <c r="C28" i="13"/>
  <c r="E23" i="13"/>
  <c r="D23" i="13"/>
  <c r="C23" i="13"/>
  <c r="E21" i="13"/>
  <c r="D21" i="13"/>
  <c r="C21" i="13"/>
  <c r="D18" i="13"/>
  <c r="C18" i="13"/>
  <c r="D43" i="13" l="1"/>
  <c r="C27" i="13"/>
  <c r="E18" i="13"/>
  <c r="E33" i="13"/>
  <c r="E43" i="13"/>
  <c r="D33" i="13"/>
  <c r="D54" i="13" l="1"/>
  <c r="E54" i="13"/>
  <c r="C54" i="13"/>
  <c r="C17" i="13" s="1"/>
  <c r="C13" i="13" l="1"/>
  <c r="C9" i="13" l="1"/>
  <c r="C8" i="13" s="1"/>
  <c r="D9" i="13" l="1"/>
  <c r="D28" i="13" l="1"/>
  <c r="D27" i="13" s="1"/>
  <c r="D17" i="13" s="1"/>
  <c r="E28" i="13"/>
  <c r="E27" i="13" s="1"/>
  <c r="E17" i="13" s="1"/>
  <c r="E9" i="13"/>
  <c r="D13" i="13" l="1"/>
  <c r="D8" i="13" s="1"/>
  <c r="E13" i="13"/>
  <c r="E8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Елена Анатольевна</author>
    <author>1</author>
  </authors>
  <commentList>
    <comment ref="E10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72 ед. - кол-во оргтехники;
2 - кол-во заправок в год.</t>
        </r>
      </text>
    </comment>
    <comment ref="G10" authorId="1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расчёта НМЦК на 01.06.2020 </t>
        </r>
      </text>
    </comment>
    <comment ref="G12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расчёта НМЦК на 01.06.2020</t>
        </r>
      </text>
    </comment>
    <comment ref="G13" authorId="1" shapeId="0" xr:uid="{00000000-0006-0000-0100-000004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расчёта НМЦК на 01.06.2020</t>
        </r>
      </text>
    </comment>
    <comment ref="C15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Картридеры, флэш накопители 32 Gb, эл.ключи.</t>
        </r>
      </text>
    </comment>
    <comment ref="E15" authorId="1" shapeId="0" xr:uid="{00000000-0006-0000-0100-000006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Не планируем закупку</t>
        </r>
      </text>
    </comment>
    <comment ref="G18" authorId="1" shapeId="0" xr:uid="{00000000-0006-0000-0100-000007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По данным бухгалтерии и Л.В. На 01.06.2020
</t>
        </r>
      </text>
    </comment>
    <comment ref="D19" authorId="0" shapeId="0" xr:uid="{00000000-0006-0000-0100-000008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Нормативные затраты:
в руб. на 1 работника, срок полезного использования - 5 лет
</t>
        </r>
      </text>
    </comment>
    <comment ref="K19" authorId="0" shapeId="0" xr:uid="{00000000-0006-0000-0100-000009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Согласно распоряжению КЭПиСП 49-р от 15.05.2020
</t>
        </r>
      </text>
    </comment>
    <comment ref="L19" authorId="0" shapeId="0" xr:uid="{00000000-0006-0000-0100-00000A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Согласно распоряжению КЭПиСП 49-р от 15.05.2020
</t>
        </r>
      </text>
    </comment>
    <comment ref="M19" authorId="0" shapeId="0" xr:uid="{00000000-0006-0000-0100-00000B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Согласно распоряжению КЭПиСП 49-р от 15.05.2020
</t>
        </r>
      </text>
    </comment>
    <comment ref="E20" authorId="1" shapeId="0" xr:uid="{00000000-0006-0000-0100-00000C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140 чел. по новому штатному на 2020 год
Норм. срок использ-я 5 лет</t>
        </r>
      </text>
    </comment>
    <comment ref="K20" authorId="0" shapeId="0" xr:uid="{00000000-0006-0000-0100-00000D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Норматив цены, согласно распоряжению КЭПиСП 49-р от 15.05.2020
</t>
        </r>
      </text>
    </comment>
    <comment ref="L20" authorId="0" shapeId="0" xr:uid="{00000000-0006-0000-0100-00000E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Норматив цены, согласно распоряжению КЭПиСП 49-р от 15.05.2020
</t>
        </r>
      </text>
    </comment>
    <comment ref="M20" authorId="0" shapeId="0" xr:uid="{00000000-0006-0000-0100-00000F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Норматив цены, согласно распоряжению КЭПиСП 49-р от 15.05.2020
</t>
        </r>
      </text>
    </comment>
    <comment ref="C21" authorId="1" shapeId="0" xr:uid="{00000000-0006-0000-0100-000010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Диск оптический</t>
        </r>
      </text>
    </comment>
    <comment ref="E21" authorId="1" shapeId="0" xr:uid="{00000000-0006-0000-0100-000011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Норматив 10 шт. на 1 АРМ из расп. КИС 5-р от 30.04.2008
Из расчёта на 70 чел.</t>
        </r>
      </text>
    </comment>
    <comment ref="G26" authorId="1" shapeId="0" xr:uid="{00000000-0006-0000-0100-000012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расчёта НМЦК на 2020 г.</t>
        </r>
      </text>
    </comment>
    <comment ref="N29" authorId="1" shapeId="0" xr:uid="{00000000-0006-0000-0100-000013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Согласно счетов ПСК за апрель 2020 г.</t>
        </r>
      </text>
    </comment>
    <comment ref="G30" authorId="1" shapeId="0" xr:uid="{00000000-0006-0000-0100-000014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Согласно расп. Комитета по тарифам
от 18.12.2019 № 228-р
</t>
        </r>
      </text>
    </comment>
    <comment ref="G31" authorId="1" shapeId="0" xr:uid="{00000000-0006-0000-0100-000015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Согласно расп. Комитета по тарифам
от 18.12.2019 № 228-р
</t>
        </r>
      </text>
    </comment>
    <comment ref="G33" authorId="1" shapeId="0" xr:uid="{00000000-0006-0000-0100-000016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Согласно расп. Комитета по тарифам от 04.12.2019 № 179-р.</t>
        </r>
      </text>
    </comment>
    <comment ref="E34" authorId="1" shapeId="0" xr:uid="{00000000-0006-0000-0100-000017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лимитов ТЭР, где:
2 479 куб.м - канализование ХВС;
487 куб.м - канализование ГВС.</t>
        </r>
      </text>
    </comment>
    <comment ref="N36" authorId="1" shapeId="0" xr:uid="{00000000-0006-0000-0100-000018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Из договора на 1 полугодие 2020г.
</t>
        </r>
      </text>
    </comment>
    <comment ref="G40" authorId="0" shapeId="0" xr:uid="{00000000-0006-0000-0100-000019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Расчёт НМЦК на 2020 г.
</t>
        </r>
      </text>
    </comment>
    <comment ref="C41" authorId="0" shapeId="0" xr:uid="{00000000-0006-0000-0100-00001A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ТО проводится: 
    Через 3 года после выпуска.
    Через 5 лет после выпуска.
    Через 7 лет после выпуска.
    Далее - каждый год.</t>
        </r>
      </text>
    </comment>
    <comment ref="E42" authorId="1" shapeId="0" xr:uid="{00000000-0006-0000-0100-00001B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2 и 3 кварталы года</t>
        </r>
      </text>
    </comment>
    <comment ref="N42" authorId="1" shapeId="0" xr:uid="{00000000-0006-0000-0100-00001C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2 и 3 кварталы года</t>
        </r>
      </text>
    </comment>
    <comment ref="C43" authorId="1" shapeId="0" xr:uid="{00000000-0006-0000-0100-00001D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Контракт на 2 года.
На срок с 29.01.2019 по 26.02.2021.</t>
        </r>
      </text>
    </comment>
    <comment ref="G43" authorId="0" shapeId="0" xr:uid="{00000000-0006-0000-0100-00001E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Из расчета НМЦК к контракту на 2019 г.
Совместная закупка с АКР (администрацией). 
На срок с 29.01.2019 по 26.02.2021.</t>
        </r>
      </text>
    </comment>
    <comment ref="C44" authorId="0" shapeId="0" xr:uid="{00000000-0006-0000-0100-00001F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1) Ветеранов, 69 (187,6 кв.м);
2) Краснопутиловская, 53, к.2 (162,9 кв.м);
3) Стачек, 18, каб. 485 (А.А.) (21,4 кв.м);
4) Стачек, 18, каб. 489 (Грибанова) (21,5 кв.м). 
 </t>
        </r>
      </text>
    </comment>
    <comment ref="G44" authorId="1" shapeId="0" xr:uid="{00000000-0006-0000-0100-000020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ВСЕГО - 14 192 865,94 руб.</t>
        </r>
        <r>
          <rPr>
            <sz val="9"/>
            <color indexed="81"/>
            <rFont val="Tahoma"/>
            <family val="2"/>
            <charset val="204"/>
          </rPr>
          <t xml:space="preserve">, в т.ч.:
</t>
        </r>
        <r>
          <rPr>
            <b/>
            <sz val="9"/>
            <color indexed="81"/>
            <rFont val="Tahoma"/>
            <family val="2"/>
            <charset val="204"/>
          </rPr>
          <t>По сметным расчётам - 13 671 509,96 руб.</t>
        </r>
        <r>
          <rPr>
            <sz val="9"/>
            <color indexed="81"/>
            <rFont val="Tahoma"/>
            <family val="2"/>
            <charset val="204"/>
          </rPr>
          <t xml:space="preserve">, в т.ч.:
1) Ветеранов, 69 (187,6 кв.м) - 8 597 872,06 руб.;
2) Краснопутиловская, 53, к.2 (162,9 кв.м) - 5 073 637,9 руб.;
</t>
        </r>
        <r>
          <rPr>
            <b/>
            <sz val="9"/>
            <color indexed="81"/>
            <rFont val="Tahoma"/>
            <family val="2"/>
            <charset val="204"/>
          </rPr>
          <t>По расчёту из ср.стоимости ремонта в 2020 г. - 521 355,98 руб.</t>
        </r>
        <r>
          <rPr>
            <sz val="9"/>
            <color indexed="81"/>
            <rFont val="Tahoma"/>
            <family val="2"/>
            <charset val="204"/>
          </rPr>
          <t>, в т.ч.:
3) Стачек, 18, каб. 485 (А.А.) (21,4 кв.м) - 260 070,35 руб.;
4) Стачек, 18, каб. 489 (Грибанова) (21,5 кв.м) - 261 285,63 руб.</t>
        </r>
      </text>
    </comment>
    <comment ref="C56" authorId="1" shapeId="0" xr:uid="{00000000-0006-0000-0100-000021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1 раз в 2 года.
Включить в расчёт НЗ на 2021 г. и 2023 г.
</t>
        </r>
      </text>
    </comment>
    <comment ref="C61" authorId="1" shapeId="0" xr:uid="{00000000-0006-0000-0100-000022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М.Говорова, 3/7</t>
        </r>
      </text>
    </comment>
    <comment ref="G61" authorId="1" shapeId="0" xr:uid="{00000000-0006-0000-0100-000023000000}">
      <text>
        <r>
          <rPr>
            <b/>
            <sz val="9"/>
            <color indexed="81"/>
            <rFont val="Tahoma"/>
            <family val="2"/>
            <charset val="204"/>
          </rPr>
          <t>Елена Анатольевна:</t>
        </r>
        <r>
          <rPr>
            <sz val="9"/>
            <color indexed="81"/>
            <rFont val="Tahoma"/>
            <family val="2"/>
            <charset val="204"/>
          </rPr>
          <t xml:space="preserve">
Расчёт НМЦК на 2020 г.</t>
        </r>
      </text>
    </comment>
    <comment ref="E66" authorId="2" shapeId="0" xr:uid="{00000000-0006-0000-0100-000024000000}">
      <text>
        <r>
          <rPr>
            <b/>
            <sz val="8"/>
            <color indexed="81"/>
            <rFont val="Tahoma"/>
            <family val="2"/>
            <charset val="204"/>
          </rPr>
          <t>1:</t>
        </r>
        <r>
          <rPr>
            <sz val="8"/>
            <color indexed="81"/>
            <rFont val="Tahoma"/>
            <family val="2"/>
            <charset val="204"/>
          </rPr>
          <t xml:space="preserve">
140 чел. - по штатному расписанию;
8 лет - срок полезного использования</t>
        </r>
      </text>
    </comment>
    <comment ref="E70" authorId="0" shapeId="0" xr:uid="{00000000-0006-0000-0100-000025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Расчёт НМЦК на 2020 г.
</t>
        </r>
      </text>
    </comment>
  </commentList>
</comments>
</file>

<file path=xl/sharedStrings.xml><?xml version="1.0" encoding="utf-8"?>
<sst xmlns="http://schemas.openxmlformats.org/spreadsheetml/2006/main" count="323" uniqueCount="239">
  <si>
    <t>№ п/п</t>
  </si>
  <si>
    <t>Код КОСГУ</t>
  </si>
  <si>
    <t>Код вида расходов (группа, под-группа, элемент)</t>
  </si>
  <si>
    <t>Наименование
 целевой статьи расходов</t>
  </si>
  <si>
    <t>Ед. изм.</t>
  </si>
  <si>
    <t>1</t>
  </si>
  <si>
    <t>Услуги связи</t>
  </si>
  <si>
    <t>услуги почтовой связи</t>
  </si>
  <si>
    <t>оказание услуг связи проводного радиовещания</t>
  </si>
  <si>
    <t>Транспортные услуги</t>
  </si>
  <si>
    <t>Коммунальные услуги</t>
  </si>
  <si>
    <t>Работы, услуги по содержанию имущества</t>
  </si>
  <si>
    <t>оказание услуг по заправке картриджей для печатающих устройств</t>
  </si>
  <si>
    <t>выполнение работ по техническому обслуживанию и содержанию помещений, занимаемых Кировским РЖА по адресу: пр. Стачек, д. 18</t>
  </si>
  <si>
    <t>оказание услуг по техническому обслуживанию и ремонту служебного автотранспорта</t>
  </si>
  <si>
    <t>оказание услуг по техническому обслуживанию и ремонту комплексных систем обеспечения безопасности в нежилых помещениях Кировского РЖА</t>
  </si>
  <si>
    <t>Прочие работы, услуги</t>
  </si>
  <si>
    <t>услуги по охране служебных помещений</t>
  </si>
  <si>
    <t>страхование гражданской ответственности владельцев транспортных средств</t>
  </si>
  <si>
    <t>подписка на периодические и справочные издания</t>
  </si>
  <si>
    <t>услуги по обучению на курсах повышения квалификации, семинарах и т.п.</t>
  </si>
  <si>
    <t>Увеличение стоимости основных средств</t>
  </si>
  <si>
    <t>поставка автомобильного топлива с использованием топливных карт</t>
  </si>
  <si>
    <t>поставка бумаги для орг.техники</t>
  </si>
  <si>
    <t>поставка канцтоваров</t>
  </si>
  <si>
    <t>Всего</t>
  </si>
  <si>
    <t>гос. техосмотр служебного автотранспорта</t>
  </si>
  <si>
    <t>Мебель</t>
  </si>
  <si>
    <t>мойка а/м</t>
  </si>
  <si>
    <t>Норматив цены, руб.</t>
  </si>
  <si>
    <t>руб.на 1 работника</t>
  </si>
  <si>
    <t>Кол-во единиц</t>
  </si>
  <si>
    <t>% от нормативных затрат на приобретение оргтехники</t>
  </si>
  <si>
    <t>нормативные затраты на приобретение оргтехники</t>
  </si>
  <si>
    <t>Затраты на информационно-коммуникационные технологии</t>
  </si>
  <si>
    <t>1.1</t>
  </si>
  <si>
    <t>1.1.1</t>
  </si>
  <si>
    <t>Затраты на приобретение магнитных и оптических носителей информации</t>
  </si>
  <si>
    <t>2</t>
  </si>
  <si>
    <t>2.1</t>
  </si>
  <si>
    <t>2.2</t>
  </si>
  <si>
    <t>2.2.1</t>
  </si>
  <si>
    <t>Затраты на услуги связи</t>
  </si>
  <si>
    <t>Вид (группа, подгруппа) затрат</t>
  </si>
  <si>
    <t>радиоточка</t>
  </si>
  <si>
    <t>Затраты на транспортные услуги</t>
  </si>
  <si>
    <t>поездки</t>
  </si>
  <si>
    <t>2.3</t>
  </si>
  <si>
    <t>Затраты на коммунальные услуги</t>
  </si>
  <si>
    <t xml:space="preserve">подача через присоединённую сеть электрической энергии </t>
  </si>
  <si>
    <t>подача через присоединённую сеть тепловой энергии в горячей воде</t>
  </si>
  <si>
    <t>Гкал</t>
  </si>
  <si>
    <t>отпуск питьевой воды и приём сточных вод</t>
  </si>
  <si>
    <t>2.4</t>
  </si>
  <si>
    <t>кв.м</t>
  </si>
  <si>
    <t>шт.</t>
  </si>
  <si>
    <t>Затраты в год, тыс.руб.</t>
  </si>
  <si>
    <t>руб./мес.</t>
  </si>
  <si>
    <t>руб.</t>
  </si>
  <si>
    <t>руб./год</t>
  </si>
  <si>
    <t>Цена, руб.</t>
  </si>
  <si>
    <t>чел.</t>
  </si>
  <si>
    <t>2.5.1</t>
  </si>
  <si>
    <t>2.5.2</t>
  </si>
  <si>
    <t>2.5.3</t>
  </si>
  <si>
    <t>2.7.1</t>
  </si>
  <si>
    <t>2.7.2</t>
  </si>
  <si>
    <t>2.7.3</t>
  </si>
  <si>
    <t>2.7.4</t>
  </si>
  <si>
    <t>Затраты на содержание имущества</t>
  </si>
  <si>
    <t>Затраты на приобретение основных средств</t>
  </si>
  <si>
    <t>Затраты на приобретение материальных запасов в сфере информационно-коммуникационных технологий</t>
  </si>
  <si>
    <t>Затраты на приобретение других запасных частей для вычислительной техники</t>
  </si>
  <si>
    <t>Затраты на приобретение деталей для содержания принтеров, многофункциональных устройств и копировальных аппаратов (оргтехники)</t>
  </si>
  <si>
    <t>Затраты на оплату услуг вневедомственной охраны</t>
  </si>
  <si>
    <t>Затраты на приобретение полисов обязательного страхования гражданской ответственности владельцев транспортных средств</t>
  </si>
  <si>
    <t>Затраты на приобретение мебели</t>
  </si>
  <si>
    <t>Затраты на приобретение канцелярских принадлежностей</t>
  </si>
  <si>
    <t>услуга</t>
  </si>
  <si>
    <t>Иные затраты, относящиеся к затратам на приобретение прочих работ и услуг, не относящихся к затратам на услуги связи, аренду и содержание имущества, в сфере информационно-коммуникационных технологий</t>
  </si>
  <si>
    <t>Прочие затраты (в том числе затраты на закупку товаров, работ и услуг в целях оказания государственных услуг (выполнения работ) и реализации государственных функций), не указанные в подпунктах "а" - "ж" пункта 6 Общих правил</t>
  </si>
  <si>
    <t>2.5</t>
  </si>
  <si>
    <t>2.6</t>
  </si>
  <si>
    <t>2.7</t>
  </si>
  <si>
    <t>Затраты на приобретение материальных запасов, не отнесенные к затратам, указанным в подпунктах "а" - "ж" пункта 6 Общих правил</t>
  </si>
  <si>
    <t>автомобиль</t>
  </si>
  <si>
    <t>л</t>
  </si>
  <si>
    <t>2.1.1</t>
  </si>
  <si>
    <t>2.1.2</t>
  </si>
  <si>
    <t>2.3.1</t>
  </si>
  <si>
    <t>2.3.2</t>
  </si>
  <si>
    <t>2.3.3</t>
  </si>
  <si>
    <t>2.4.1</t>
  </si>
  <si>
    <t>Затраты на содержание и техническое обслуживание помещений:</t>
  </si>
  <si>
    <t>2.4.1.1</t>
  </si>
  <si>
    <t>2.4.1.2</t>
  </si>
  <si>
    <t>2.4.1.3</t>
  </si>
  <si>
    <t>2.4.2</t>
  </si>
  <si>
    <t>Услуги почтовой связи</t>
  </si>
  <si>
    <t>Услуги связи проводного радиовещания</t>
  </si>
  <si>
    <t>Электроснабжение</t>
  </si>
  <si>
    <t>Теплоснабжение</t>
  </si>
  <si>
    <t>Холодное водоснабжение и водоотведение</t>
  </si>
  <si>
    <t>Управление, техническое обслуживание, содержание и текущий ремонт инженерных сетей, систем и коммуникаций, оборудования и конструктивных элементов зданий, в которых расположены участки отдела вселения и регистрационного учёта граждан (паспортные службы)</t>
  </si>
  <si>
    <t>Содержание и техническое обслуживание помещений, занимаемых Кировским РЖА по адресу: пр. Стачек, д. 18</t>
  </si>
  <si>
    <t>Текущий ремонт помещений</t>
  </si>
  <si>
    <t>Техническое обслуживание и ремонт служебного автотранспорта</t>
  </si>
  <si>
    <t>Мойка автомобилей</t>
  </si>
  <si>
    <t>Гос.техосмотр служебного автотранспорта</t>
  </si>
  <si>
    <t>2.4.2.1</t>
  </si>
  <si>
    <t>2.4.2.2</t>
  </si>
  <si>
    <t>2.4.2.3</t>
  </si>
  <si>
    <t>2.4.3</t>
  </si>
  <si>
    <t>2.4.3.1</t>
  </si>
  <si>
    <t>2.4.3.3</t>
  </si>
  <si>
    <t>Техническое обслуживание и ремонт комплексных систем обеспечения безопасности</t>
  </si>
  <si>
    <t>Затраты на приобретение периодических печатных изданий</t>
  </si>
  <si>
    <t>2.5.4</t>
  </si>
  <si>
    <t>2.5.5</t>
  </si>
  <si>
    <t>2.5.6</t>
  </si>
  <si>
    <t>Затраты на оказание медицинских услуг</t>
  </si>
  <si>
    <t>2.5.7</t>
  </si>
  <si>
    <t>медицинские услуги</t>
  </si>
  <si>
    <t>2.6.1</t>
  </si>
  <si>
    <t>Заправка картриджей</t>
  </si>
  <si>
    <t>Затраты на приобретение бумаги для оргтехники</t>
  </si>
  <si>
    <t>в том числе:</t>
  </si>
  <si>
    <t>АРМ</t>
  </si>
  <si>
    <t>руб. на 1 работника</t>
  </si>
  <si>
    <t>приобретение магнитных и оптических носителей информации</t>
  </si>
  <si>
    <t>запасные части для вычислительной техники</t>
  </si>
  <si>
    <t>первоначальная стоимость вычислительной техники, находящейся на балансе</t>
  </si>
  <si>
    <t>Затраты в год, руб.</t>
  </si>
  <si>
    <t>руб./Гкал</t>
  </si>
  <si>
    <t>Начальник ПЭО</t>
  </si>
  <si>
    <t>И.А. Фомина</t>
  </si>
  <si>
    <t>Сопровождение ПК                                           "Гранд-Смета"</t>
  </si>
  <si>
    <t>Прочие основные средства, относящиеся к сфере информационно-коммуникационных технологий</t>
  </si>
  <si>
    <t>3</t>
  </si>
  <si>
    <t>4</t>
  </si>
  <si>
    <t>5</t>
  </si>
  <si>
    <t>Затраты на страхование служебных помещений</t>
  </si>
  <si>
    <t>Услуги пассажирских перевозок муниципальным транспортом</t>
  </si>
  <si>
    <t>Затраты на техническое обслуживание                             и ремонт транспортных средств</t>
  </si>
  <si>
    <t>Затраты на оплату услуг по обучению                              на курсах повышения квалификации работников Кировского РЖА</t>
  </si>
  <si>
    <t>Затраты на приобретение                                                         горюче-смазочных материалов</t>
  </si>
  <si>
    <t>рублей                  на 1 работника              в мес.</t>
  </si>
  <si>
    <t>детали для содержания оргтехники (принтеров, многофункциональных устройств, копитровальных аппаратов)</t>
  </si>
  <si>
    <t>% от первоначальной стоимости вычислительной техники, находящейся                на балансе</t>
  </si>
  <si>
    <t>2021 год</t>
  </si>
  <si>
    <t>страхование служебных помещений</t>
  </si>
  <si>
    <t>руб./кВт.ч</t>
  </si>
  <si>
    <t>кВт.ч</t>
  </si>
  <si>
    <t>куб.м</t>
  </si>
  <si>
    <t>руб./куб.м</t>
  </si>
  <si>
    <t>пачка</t>
  </si>
  <si>
    <t xml:space="preserve">2021 год </t>
  </si>
  <si>
    <t>Значение нормативных затрат, руб. в год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</si>
  <si>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</t>
  </si>
  <si>
    <t>2.4.3.4</t>
  </si>
  <si>
    <t>кв.м.</t>
  </si>
  <si>
    <t>ремонт служебных помещений</t>
  </si>
  <si>
    <t>объект</t>
  </si>
  <si>
    <t>кадастровые работы в отношении служебных помещений</t>
  </si>
  <si>
    <t>Затраты на техническое обслуживание и регламентно-профилактический ремонт иного оборудования:</t>
  </si>
  <si>
    <t>2.5.8</t>
  </si>
  <si>
    <t>2.5.9</t>
  </si>
  <si>
    <t>оказание услуг по сопровождению программного комплекса "ГРАНД-Смета"</t>
  </si>
  <si>
    <t>работы по созданию и выдаче квалифицированного сертификата, неисключительное право использования Системы "ЦентрИнформ", работы по открытию доступа к информационно-справочной поддержке Системы "ЦентрИнформ"</t>
  </si>
  <si>
    <t>Увеличение стоимости прочих оборотных запасов (материалов)</t>
  </si>
  <si>
    <t>2022 год</t>
  </si>
  <si>
    <t>оказание услуг по вывозу и захоронению ТБО, образуемых Кировским РЖА по адресу: пр. Стачек, д. 18</t>
  </si>
  <si>
    <t>управление, техническое обслуживание, содержание и текущий ремонт инженерных сетей, систем и коммуникаций, оборудования и конструктивных элементов зданий, в которых расположены служебные помещения Кировского РЖА</t>
  </si>
  <si>
    <t>Страхование</t>
  </si>
  <si>
    <t>архивация документов</t>
  </si>
  <si>
    <t>Увеличение стоимости горюче-смазочных материалов</t>
  </si>
  <si>
    <t>предрейсовый медосмотр</t>
  </si>
  <si>
    <t>работа</t>
  </si>
  <si>
    <t>руб./квартал</t>
  </si>
  <si>
    <t>м.куб</t>
  </si>
  <si>
    <t>техническое обслуживание и ремонт систем кондиционирования и вентиляции воздуха</t>
  </si>
  <si>
    <t>работник</t>
  </si>
  <si>
    <t>0920083140  Расходы на содержание Санкт-Петербургских государственных казенных учреждений Жилищных агентств районов Санкт-Петербурга</t>
  </si>
  <si>
    <t>1510096170  Расходы на обеспечение эксплуатации и закупку средств автоматизации, запасных частей, расходных материалов и комплектующих к ним</t>
  </si>
  <si>
    <t xml:space="preserve">2022 год </t>
  </si>
  <si>
    <t xml:space="preserve">Электронная отчетность:                                          Работы по созданию и выдаче квалифицированного сертификата;    Неисключительное право использования Системы "ЦентрИнформ", Работы по открытию доступа к информационно-справочной поддержке Системы "ЦентрИнформ"                         </t>
  </si>
  <si>
    <t>Вывоз и захоронению ТБО, образуемых Кировским РЖА по адресу: пр. Стачек, д. 18</t>
  </si>
  <si>
    <t>Техническое обслуживание и ремонт систем кондиционирования и вентиляции воздуха</t>
  </si>
  <si>
    <t>Затраты на архивацию документов</t>
  </si>
  <si>
    <t>2.7.5</t>
  </si>
  <si>
    <t>1.1.2</t>
  </si>
  <si>
    <t>1.1.3</t>
  </si>
  <si>
    <t>1.2</t>
  </si>
  <si>
    <t>1.2.1</t>
  </si>
  <si>
    <t>1.2.2</t>
  </si>
  <si>
    <t>1.2.3</t>
  </si>
  <si>
    <t>2.4.1.4</t>
  </si>
  <si>
    <t>2.4.3.2</t>
  </si>
  <si>
    <t>Шемякина Е.А.</t>
  </si>
  <si>
    <t>417-65-09</t>
  </si>
  <si>
    <t>по состоянию на 08.06.2020</t>
  </si>
  <si>
    <t>2020год</t>
  </si>
  <si>
    <t>2023 год</t>
  </si>
  <si>
    <t>х</t>
  </si>
  <si>
    <t>обследование технического состояния объектов нефинансовых активов (СИЗ, стремянки)</t>
  </si>
  <si>
    <t>утилизация основных средств (оборудование контейнерных площадок)</t>
  </si>
  <si>
    <t>замена (ремонт) внутренней телефонной сети</t>
  </si>
  <si>
    <t>диспансеризация</t>
  </si>
  <si>
    <t>отпуск питьевой воды</t>
  </si>
  <si>
    <t>приём сточных вод</t>
  </si>
  <si>
    <t>СОУТ</t>
  </si>
  <si>
    <t>Увеличение стоимости лекарственных препаратов и материалов, применяемых в медицинских целях</t>
  </si>
  <si>
    <t>аптечки для оказания первой помощи</t>
  </si>
  <si>
    <t>Увеличение стоимости мягкого инвентаря</t>
  </si>
  <si>
    <t>сигнальные жилеты</t>
  </si>
  <si>
    <t>метр</t>
  </si>
  <si>
    <t>периодические медицинские осмотры (для водителей)</t>
  </si>
  <si>
    <t>периодические медицинские осмотры (работы на высоте)</t>
  </si>
  <si>
    <t>предварительный медицинский осмотр (водитель)</t>
  </si>
  <si>
    <t>рабочее место</t>
  </si>
  <si>
    <t xml:space="preserve">2023 год </t>
  </si>
  <si>
    <t>установка (замена) телефонной розетки</t>
  </si>
  <si>
    <t>Установка (замена) телефонной розетки</t>
  </si>
  <si>
    <t>Замена (ремонт) внутренней телефонной сети</t>
  </si>
  <si>
    <t>Диспансеризация</t>
  </si>
  <si>
    <t>Специальная оценка условий труда</t>
  </si>
  <si>
    <t>Кадастровые работы в отношении служебных помещений</t>
  </si>
  <si>
    <t>Обследование технического состояния объектов нефинансовых активов (СИЗ, стремянки)</t>
  </si>
  <si>
    <t>2.4.3.5</t>
  </si>
  <si>
    <t>Затраты на приобретение аптечек для оказания первой помощи</t>
  </si>
  <si>
    <t>Затраты на приобретение сигнальных жилетов</t>
  </si>
  <si>
    <t>Индекс потребительских цен</t>
  </si>
  <si>
    <t>2.5.10</t>
  </si>
  <si>
    <t>(Согласно метод.указаний о формировании проекта бюджета на 2020-2022 годы)</t>
  </si>
  <si>
    <t>Расчёт-обоснование нормативных затрат  на 2021-2023 годы</t>
  </si>
  <si>
    <t>А.А.Щипихина</t>
  </si>
  <si>
    <t>поправка</t>
  </si>
  <si>
    <t>Приложение № 3 к распоряжению администрации Кировского района Санкт-Петербурга от______________№_____________</t>
  </si>
  <si>
    <t>Нормативные затраты на обеспечение функций Санкт-Петербургского государственного казенного учреждения "Жилищное агентство Кировского района Санкт-Петербурга" на 2021 год и на плановый период 2022 и 2023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</si>
</sst>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_ ;\-#,##0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i/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1" fillId="0" borderId="0"/>
    <xf numFmtId="0" fontId="21" fillId="0" borderId="0"/>
    <xf numFmtId="0" fontId="21" fillId="0" borderId="0"/>
    <xf numFmtId="0" fontId="22" fillId="2" borderId="0" applyNumberFormat="0" applyBorder="0" applyAlignment="0" applyProtection="0"/>
  </cellStyleXfs>
  <cellXfs count="262">
    <xf numFmtId="0" fontId="0" fillId="0" borderId="0" xfId="0"/>
    <xf numFmtId="0" fontId="5" fillId="0" borderId="0" xfId="0" applyFont="1" applyFill="1" applyAlignment="1">
      <alignment vertical="center"/>
    </xf>
    <xf numFmtId="165" fontId="5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vertical="center" wrapText="1"/>
    </xf>
    <xf numFmtId="3" fontId="8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vertical="center" wrapText="1"/>
    </xf>
    <xf numFmtId="49" fontId="8" fillId="0" borderId="0" xfId="0" applyNumberFormat="1" applyFont="1" applyFill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64" fontId="13" fillId="0" borderId="3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164" fontId="8" fillId="0" borderId="10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13" fillId="0" borderId="5" xfId="0" applyNumberFormat="1" applyFont="1" applyFill="1" applyBorder="1" applyAlignment="1">
      <alignment horizontal="center" vertical="center" wrapText="1"/>
    </xf>
    <xf numFmtId="164" fontId="8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164" fontId="13" fillId="0" borderId="1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49" fontId="17" fillId="0" borderId="0" xfId="0" applyNumberFormat="1" applyFont="1" applyFill="1" applyAlignment="1">
      <alignment vertical="center"/>
    </xf>
    <xf numFmtId="0" fontId="16" fillId="0" borderId="0" xfId="3" applyFont="1" applyAlignment="1">
      <alignment horizontal="center" vertical="top" wrapText="1"/>
    </xf>
    <xf numFmtId="0" fontId="16" fillId="0" borderId="0" xfId="3" applyFont="1" applyFill="1" applyAlignment="1">
      <alignment horizontal="center" vertical="top" wrapText="1"/>
    </xf>
    <xf numFmtId="49" fontId="16" fillId="0" borderId="0" xfId="3" applyNumberFormat="1" applyFont="1" applyAlignment="1">
      <alignment horizontal="center" vertical="center" wrapText="1"/>
    </xf>
    <xf numFmtId="0" fontId="16" fillId="0" borderId="0" xfId="3" applyFont="1" applyAlignment="1">
      <alignment horizontal="left" vertical="top" wrapText="1"/>
    </xf>
    <xf numFmtId="164" fontId="16" fillId="0" borderId="0" xfId="3" applyNumberFormat="1" applyFont="1" applyAlignment="1">
      <alignment horizontal="center" vertical="center" wrapText="1"/>
    </xf>
    <xf numFmtId="49" fontId="15" fillId="0" borderId="0" xfId="3" applyNumberFormat="1" applyFont="1" applyAlignment="1">
      <alignment horizontal="left" vertical="center"/>
    </xf>
    <xf numFmtId="0" fontId="16" fillId="0" borderId="0" xfId="3" applyFont="1" applyAlignment="1">
      <alignment horizontal="center" vertical="center" wrapText="1"/>
    </xf>
    <xf numFmtId="49" fontId="14" fillId="0" borderId="0" xfId="3" applyNumberFormat="1" applyFont="1" applyAlignment="1">
      <alignment horizontal="center" vertical="center"/>
    </xf>
    <xf numFmtId="49" fontId="14" fillId="0" borderId="0" xfId="3" applyNumberFormat="1" applyFont="1" applyAlignment="1">
      <alignment horizontal="left" vertical="center"/>
    </xf>
    <xf numFmtId="49" fontId="16" fillId="0" borderId="0" xfId="3" applyNumberFormat="1" applyFont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center" vertical="center"/>
    </xf>
    <xf numFmtId="0" fontId="5" fillId="0" borderId="28" xfId="0" applyNumberFormat="1" applyFont="1" applyFill="1" applyBorder="1" applyAlignment="1">
      <alignment horizontal="center" vertical="center"/>
    </xf>
    <xf numFmtId="0" fontId="8" fillId="0" borderId="24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164" fontId="8" fillId="0" borderId="24" xfId="0" applyNumberFormat="1" applyFont="1" applyFill="1" applyBorder="1" applyAlignment="1">
      <alignment horizontal="center" vertical="center" wrapText="1"/>
    </xf>
    <xf numFmtId="164" fontId="8" fillId="0" borderId="27" xfId="0" applyNumberFormat="1" applyFont="1" applyFill="1" applyBorder="1" applyAlignment="1">
      <alignment horizontal="center" vertical="center" wrapText="1"/>
    </xf>
    <xf numFmtId="164" fontId="5" fillId="0" borderId="19" xfId="0" applyNumberFormat="1" applyFont="1" applyFill="1" applyBorder="1" applyAlignment="1">
      <alignment horizontal="center" vertical="center" wrapText="1"/>
    </xf>
    <xf numFmtId="0" fontId="15" fillId="0" borderId="0" xfId="3" applyFont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1" fontId="5" fillId="0" borderId="0" xfId="0" applyNumberFormat="1" applyFont="1" applyFill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5" xfId="0" applyFont="1" applyFill="1" applyBorder="1"/>
    <xf numFmtId="164" fontId="13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 indent="1"/>
    </xf>
    <xf numFmtId="0" fontId="13" fillId="0" borderId="10" xfId="0" applyFont="1" applyFill="1" applyBorder="1" applyAlignment="1">
      <alignment horizontal="left" vertical="center" wrapText="1" indent="5"/>
    </xf>
    <xf numFmtId="0" fontId="13" fillId="0" borderId="6" xfId="0" applyFont="1" applyFill="1" applyBorder="1" applyAlignment="1">
      <alignment horizontal="center" vertical="center" wrapText="1"/>
    </xf>
    <xf numFmtId="164" fontId="13" fillId="0" borderId="25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 wrapText="1"/>
    </xf>
    <xf numFmtId="164" fontId="13" fillId="0" borderId="19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8" fillId="0" borderId="29" xfId="0" applyNumberFormat="1" applyFont="1" applyFill="1" applyBorder="1" applyAlignment="1">
      <alignment horizontal="center" vertical="center" wrapText="1"/>
    </xf>
    <xf numFmtId="4" fontId="8" fillId="0" borderId="27" xfId="0" applyNumberFormat="1" applyFont="1" applyFill="1" applyBorder="1" applyAlignment="1">
      <alignment horizontal="center" vertical="center" wrapText="1"/>
    </xf>
    <xf numFmtId="4" fontId="8" fillId="0" borderId="28" xfId="0" applyNumberFormat="1" applyFont="1" applyFill="1" applyBorder="1" applyAlignment="1">
      <alignment horizontal="center" vertical="center" wrapText="1"/>
    </xf>
    <xf numFmtId="1" fontId="10" fillId="0" borderId="8" xfId="0" applyNumberFormat="1" applyFont="1" applyFill="1" applyBorder="1" applyAlignment="1">
      <alignment horizontal="center" vertical="center" wrapText="1"/>
    </xf>
    <xf numFmtId="1" fontId="10" fillId="0" borderId="13" xfId="0" applyNumberFormat="1" applyFont="1" applyFill="1" applyBorder="1" applyAlignment="1">
      <alignment horizontal="center" vertical="center" wrapText="1"/>
    </xf>
    <xf numFmtId="1" fontId="10" fillId="0" borderId="31" xfId="0" applyNumberFormat="1" applyFont="1" applyFill="1" applyBorder="1" applyAlignment="1">
      <alignment horizontal="center" vertical="center" wrapText="1"/>
    </xf>
    <xf numFmtId="1" fontId="10" fillId="0" borderId="32" xfId="0" applyNumberFormat="1" applyFont="1" applyFill="1" applyBorder="1" applyAlignment="1">
      <alignment horizontal="center" vertical="center" wrapText="1"/>
    </xf>
    <xf numFmtId="1" fontId="10" fillId="0" borderId="33" xfId="0" applyNumberFormat="1" applyFont="1" applyFill="1" applyBorder="1" applyAlignment="1">
      <alignment horizontal="center" vertical="center" wrapText="1"/>
    </xf>
    <xf numFmtId="1" fontId="10" fillId="0" borderId="34" xfId="0" applyNumberFormat="1" applyFont="1" applyFill="1" applyBorder="1" applyAlignment="1">
      <alignment horizontal="center" vertical="center" wrapText="1"/>
    </xf>
    <xf numFmtId="4" fontId="8" fillId="0" borderId="19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vertical="center" wrapText="1"/>
    </xf>
    <xf numFmtId="4" fontId="5" fillId="0" borderId="19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4" fontId="13" fillId="0" borderId="18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4" fontId="5" fillId="0" borderId="18" xfId="0" applyNumberFormat="1" applyFont="1" applyFill="1" applyBorder="1" applyAlignment="1">
      <alignment horizontal="center" vertical="center" wrapText="1"/>
    </xf>
    <xf numFmtId="4" fontId="13" fillId="0" borderId="19" xfId="0" applyNumberFormat="1" applyFont="1" applyFill="1" applyBorder="1" applyAlignment="1">
      <alignment horizontal="center" vertical="center" wrapText="1"/>
    </xf>
    <xf numFmtId="4" fontId="8" fillId="0" borderId="14" xfId="0" applyNumberFormat="1" applyFont="1" applyFill="1" applyBorder="1" applyAlignment="1">
      <alignment horizontal="center" vertical="center" wrapText="1"/>
    </xf>
    <xf numFmtId="1" fontId="10" fillId="0" borderId="35" xfId="0" applyNumberFormat="1" applyFont="1" applyFill="1" applyBorder="1" applyAlignment="1">
      <alignment horizontal="center" vertical="center" wrapText="1"/>
    </xf>
    <xf numFmtId="4" fontId="8" fillId="0" borderId="19" xfId="0" applyNumberFormat="1" applyFont="1" applyFill="1" applyBorder="1" applyAlignment="1">
      <alignment horizontal="center" vertical="center"/>
    </xf>
    <xf numFmtId="1" fontId="10" fillId="0" borderId="36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left" vertical="center" wrapText="1" indent="5"/>
    </xf>
    <xf numFmtId="0" fontId="8" fillId="0" borderId="38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/>
    </xf>
    <xf numFmtId="0" fontId="8" fillId="0" borderId="0" xfId="0" applyFont="1" applyFill="1"/>
    <xf numFmtId="1" fontId="8" fillId="0" borderId="0" xfId="0" applyNumberFormat="1" applyFont="1" applyFill="1" applyAlignment="1">
      <alignment horizontal="center"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1" fontId="7" fillId="0" borderId="10" xfId="0" applyNumberFormat="1" applyFont="1" applyFill="1" applyBorder="1" applyAlignment="1">
      <alignment horizontal="center" vertical="center" wrapText="1"/>
    </xf>
    <xf numFmtId="4" fontId="8" fillId="0" borderId="1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left" vertical="center" wrapText="1" indent="1"/>
    </xf>
    <xf numFmtId="1" fontId="5" fillId="0" borderId="6" xfId="0" applyNumberFormat="1" applyFont="1" applyFill="1" applyBorder="1" applyAlignment="1">
      <alignment horizontal="center" vertical="center" wrapText="1"/>
    </xf>
    <xf numFmtId="4" fontId="13" fillId="0" borderId="11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5" xfId="0" applyFont="1" applyFill="1" applyBorder="1" applyAlignment="1">
      <alignment horizontal="center" vertical="center"/>
    </xf>
    <xf numFmtId="165" fontId="13" fillId="0" borderId="5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164" fontId="13" fillId="0" borderId="9" xfId="0" applyNumberFormat="1" applyFont="1" applyFill="1" applyBorder="1" applyAlignment="1">
      <alignment horizontal="center" vertical="center"/>
    </xf>
    <xf numFmtId="164" fontId="13" fillId="0" borderId="9" xfId="0" applyNumberFormat="1" applyFont="1" applyFill="1" applyBorder="1" applyAlignment="1">
      <alignment horizontal="center" vertical="center" wrapText="1"/>
    </xf>
    <xf numFmtId="4" fontId="8" fillId="0" borderId="16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0" fontId="23" fillId="0" borderId="0" xfId="0" applyFont="1" applyFill="1"/>
    <xf numFmtId="0" fontId="8" fillId="0" borderId="4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" fontId="5" fillId="0" borderId="19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 indent="2"/>
    </xf>
    <xf numFmtId="4" fontId="5" fillId="0" borderId="6" xfId="0" applyNumberFormat="1" applyFont="1" applyFill="1" applyBorder="1" applyAlignment="1">
      <alignment horizontal="center" vertical="center" wrapText="1"/>
    </xf>
    <xf numFmtId="164" fontId="5" fillId="0" borderId="2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" fontId="5" fillId="0" borderId="10" xfId="0" applyNumberFormat="1" applyFont="1" applyFill="1" applyBorder="1" applyAlignment="1">
      <alignment horizontal="center" vertical="center" wrapText="1"/>
    </xf>
    <xf numFmtId="4" fontId="18" fillId="0" borderId="19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8" fillId="0" borderId="6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2"/>
    </xf>
    <xf numFmtId="0" fontId="13" fillId="0" borderId="9" xfId="0" applyFont="1" applyFill="1" applyBorder="1" applyAlignment="1">
      <alignment horizontal="left" vertical="center" wrapText="1" indent="2"/>
    </xf>
    <xf numFmtId="3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left" vertical="center" wrapText="1" indent="2"/>
    </xf>
    <xf numFmtId="0" fontId="5" fillId="0" borderId="19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164" fontId="5" fillId="0" borderId="10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164" fontId="5" fillId="0" borderId="9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2" fontId="7" fillId="0" borderId="11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8" fillId="0" borderId="26" xfId="0" applyNumberFormat="1" applyFont="1" applyFill="1" applyBorder="1" applyAlignment="1">
      <alignment horizontal="center" vertical="center" wrapText="1"/>
    </xf>
    <xf numFmtId="164" fontId="8" fillId="0" borderId="12" xfId="0" applyNumberFormat="1" applyFont="1" applyFill="1" applyBorder="1" applyAlignment="1">
      <alignment horizontal="center" vertical="center" wrapText="1"/>
    </xf>
    <xf numFmtId="164" fontId="8" fillId="0" borderId="30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8" fillId="0" borderId="42" xfId="0" applyNumberFormat="1" applyFont="1" applyFill="1" applyBorder="1" applyAlignment="1">
      <alignment horizontal="center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4" fontId="8" fillId="0" borderId="19" xfId="0" applyNumberFormat="1" applyFont="1" applyFill="1" applyBorder="1" applyAlignment="1">
      <alignment horizontal="center" vertical="center" wrapText="1"/>
    </xf>
    <xf numFmtId="164" fontId="8" fillId="0" borderId="18" xfId="0" applyNumberFormat="1" applyFont="1" applyFill="1" applyBorder="1" applyAlignment="1">
      <alignment horizontal="center" vertical="center" wrapText="1"/>
    </xf>
    <xf numFmtId="164" fontId="13" fillId="0" borderId="18" xfId="0" applyNumberFormat="1" applyFont="1" applyFill="1" applyBorder="1" applyAlignment="1">
      <alignment horizontal="center" vertical="center" wrapText="1"/>
    </xf>
    <xf numFmtId="164" fontId="8" fillId="0" borderId="37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164" fontId="8" fillId="0" borderId="43" xfId="0" applyNumberFormat="1" applyFont="1" applyFill="1" applyBorder="1" applyAlignment="1">
      <alignment horizontal="center" vertical="center"/>
    </xf>
    <xf numFmtId="164" fontId="13" fillId="0" borderId="12" xfId="0" applyNumberFormat="1" applyFont="1" applyFill="1" applyBorder="1" applyAlignment="1">
      <alignment horizontal="center" vertical="center" wrapText="1"/>
    </xf>
    <xf numFmtId="164" fontId="8" fillId="0" borderId="14" xfId="0" applyNumberFormat="1" applyFont="1" applyFill="1" applyBorder="1" applyAlignment="1">
      <alignment horizontal="center" vertical="center" wrapText="1"/>
    </xf>
    <xf numFmtId="164" fontId="8" fillId="0" borderId="16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 wrapText="1"/>
    </xf>
    <xf numFmtId="164" fontId="8" fillId="0" borderId="9" xfId="0" applyNumberFormat="1" applyFont="1" applyFill="1" applyBorder="1" applyAlignment="1">
      <alignment horizontal="center" vertical="center"/>
    </xf>
    <xf numFmtId="4" fontId="8" fillId="0" borderId="40" xfId="0" applyNumberFormat="1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left" vertical="center" wrapText="1" indent="2"/>
    </xf>
    <xf numFmtId="4" fontId="8" fillId="0" borderId="6" xfId="0" applyNumberFormat="1" applyFont="1" applyFill="1" applyBorder="1" applyAlignment="1">
      <alignment horizontal="center" vertical="center" wrapText="1"/>
    </xf>
    <xf numFmtId="164" fontId="5" fillId="0" borderId="10" xfId="0" applyNumberFormat="1" applyFont="1" applyFill="1" applyBorder="1" applyAlignment="1">
      <alignment horizont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165" fontId="13" fillId="0" borderId="3" xfId="0" applyNumberFormat="1" applyFont="1" applyFill="1" applyBorder="1" applyAlignment="1">
      <alignment horizontal="center" vertical="center"/>
    </xf>
    <xf numFmtId="4" fontId="13" fillId="0" borderId="19" xfId="0" applyNumberFormat="1" applyFont="1" applyFill="1" applyBorder="1" applyAlignment="1">
      <alignment horizontal="center" vertical="center"/>
    </xf>
    <xf numFmtId="164" fontId="13" fillId="0" borderId="3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164" fontId="13" fillId="0" borderId="43" xfId="0" applyNumberFormat="1" applyFont="1" applyFill="1" applyBorder="1" applyAlignment="1">
      <alignment horizontal="center" vertical="center" wrapText="1"/>
    </xf>
    <xf numFmtId="4" fontId="8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2" fontId="5" fillId="0" borderId="7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left" vertical="center" wrapText="1" indent="2"/>
    </xf>
    <xf numFmtId="3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 wrapText="1" indent="2"/>
    </xf>
    <xf numFmtId="0" fontId="5" fillId="3" borderId="6" xfId="0" applyFont="1" applyFill="1" applyBorder="1" applyAlignment="1">
      <alignment horizontal="center" vertical="center" wrapText="1"/>
    </xf>
    <xf numFmtId="164" fontId="5" fillId="3" borderId="10" xfId="0" applyNumberFormat="1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4" fontId="5" fillId="3" borderId="5" xfId="0" applyNumberFormat="1" applyFont="1" applyFill="1" applyBorder="1" applyAlignment="1">
      <alignment horizontal="center" vertical="center" wrapText="1"/>
    </xf>
    <xf numFmtId="4" fontId="5" fillId="3" borderId="19" xfId="0" applyNumberFormat="1" applyFont="1" applyFill="1" applyBorder="1" applyAlignment="1">
      <alignment horizontal="center" vertical="center" wrapText="1"/>
    </xf>
    <xf numFmtId="4" fontId="5" fillId="3" borderId="18" xfId="0" applyNumberFormat="1" applyFont="1" applyFill="1" applyBorder="1" applyAlignment="1">
      <alignment horizontal="center" vertical="center" wrapText="1"/>
    </xf>
    <xf numFmtId="164" fontId="5" fillId="3" borderId="19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64" fontId="5" fillId="3" borderId="12" xfId="0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3" borderId="5" xfId="0" applyFont="1" applyFill="1" applyBorder="1"/>
    <xf numFmtId="165" fontId="5" fillId="3" borderId="5" xfId="0" applyNumberFormat="1" applyFont="1" applyFill="1" applyBorder="1" applyAlignment="1">
      <alignment horizontal="center" vertical="center"/>
    </xf>
    <xf numFmtId="0" fontId="5" fillId="3" borderId="10" xfId="0" applyNumberFormat="1" applyFont="1" applyFill="1" applyBorder="1" applyAlignment="1">
      <alignment horizontal="left" vertical="center" wrapText="1" indent="2"/>
    </xf>
    <xf numFmtId="0" fontId="5" fillId="3" borderId="6" xfId="0" applyNumberFormat="1" applyFont="1" applyFill="1" applyBorder="1" applyAlignment="1">
      <alignment horizontal="center" vertical="center" wrapText="1"/>
    </xf>
    <xf numFmtId="49" fontId="15" fillId="4" borderId="3" xfId="3" applyNumberFormat="1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center" wrapText="1" indent="1"/>
    </xf>
    <xf numFmtId="3" fontId="15" fillId="4" borderId="3" xfId="3" applyNumberFormat="1" applyFont="1" applyFill="1" applyBorder="1" applyAlignment="1">
      <alignment horizontal="center" vertical="center" wrapText="1"/>
    </xf>
    <xf numFmtId="49" fontId="16" fillId="4" borderId="3" xfId="3" applyNumberFormat="1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left" vertical="center" wrapText="1" indent="1"/>
    </xf>
    <xf numFmtId="3" fontId="16" fillId="4" borderId="3" xfId="3" applyNumberFormat="1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left" vertical="top" wrapText="1" indent="1"/>
    </xf>
    <xf numFmtId="0" fontId="6" fillId="4" borderId="3" xfId="0" applyFont="1" applyFill="1" applyBorder="1" applyAlignment="1">
      <alignment horizontal="left" vertical="center" wrapText="1" indent="1"/>
    </xf>
    <xf numFmtId="0" fontId="15" fillId="4" borderId="3" xfId="0" applyFont="1" applyFill="1" applyBorder="1" applyAlignment="1">
      <alignment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17" fillId="0" borderId="5" xfId="0" applyNumberFormat="1" applyFont="1" applyFill="1" applyBorder="1" applyAlignment="1">
      <alignment horizontal="center" vertical="center"/>
    </xf>
    <xf numFmtId="49" fontId="17" fillId="0" borderId="6" xfId="0" applyNumberFormat="1" applyFont="1" applyFill="1" applyBorder="1" applyAlignment="1">
      <alignment horizontal="center" vertical="center"/>
    </xf>
    <xf numFmtId="49" fontId="17" fillId="0" borderId="7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 wrapText="1"/>
    </xf>
    <xf numFmtId="0" fontId="25" fillId="0" borderId="0" xfId="0" applyFont="1" applyFill="1" applyAlignment="1">
      <alignment vertical="top" wrapText="1"/>
    </xf>
  </cellXfs>
  <cellStyles count="7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2 2" xfId="3" xr:uid="{00000000-0005-0000-0000-000003000000}"/>
    <cellStyle name="Обычный 2 3" xfId="5" xr:uid="{00000000-0005-0000-0000-000004000000}"/>
    <cellStyle name="Обычный 3" xfId="4" xr:uid="{00000000-0005-0000-0000-000005000000}"/>
    <cellStyle name="Хороший 2" xfId="6" xr:uid="{00000000-0005-0000-0000-000006000000}"/>
  </cellStyles>
  <dxfs count="0"/>
  <tableStyles count="0" defaultTableStyle="TableStyleMedium2" defaultPivotStyle="PivotStyleLight16"/>
  <colors>
    <mruColors>
      <color rgb="FFFFFFCC"/>
      <color rgb="FFCCECFF"/>
      <color rgb="FF66CCFF"/>
      <color rgb="FFFFFF99"/>
      <color rgb="FF0000FF"/>
      <color rgb="FF3333FF"/>
      <color rgb="FFCCFFCC"/>
      <color rgb="FF0066FF"/>
      <color rgb="FF33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3"/>
  <sheetViews>
    <sheetView tabSelected="1" view="pageLayout" topLeftCell="A10" zoomScaleNormal="100" workbookViewId="0">
      <selection activeCell="C1" sqref="C1:E1"/>
    </sheetView>
  </sheetViews>
  <sheetFormatPr defaultRowHeight="15.75" x14ac:dyDescent="0.25"/>
  <cols>
    <col min="1" max="1" width="10.140625" style="38" bestFit="1" customWidth="1"/>
    <col min="2" max="2" width="42" style="39" customWidth="1"/>
    <col min="3" max="5" width="16.5703125" style="42" customWidth="1"/>
    <col min="6" max="16384" width="9.140625" style="36"/>
  </cols>
  <sheetData>
    <row r="1" spans="1:11" ht="53.25" customHeight="1" x14ac:dyDescent="0.25">
      <c r="C1" s="260" t="s">
        <v>237</v>
      </c>
      <c r="D1" s="261"/>
      <c r="E1" s="261"/>
    </row>
    <row r="2" spans="1:11" ht="22.5" customHeight="1" x14ac:dyDescent="0.25">
      <c r="A2" s="242" t="s">
        <v>238</v>
      </c>
      <c r="B2" s="243"/>
      <c r="C2" s="243"/>
      <c r="D2" s="243"/>
      <c r="E2" s="243"/>
      <c r="F2" s="35"/>
      <c r="G2" s="35"/>
      <c r="H2" s="35"/>
      <c r="I2" s="35"/>
      <c r="J2" s="35"/>
      <c r="K2" s="35"/>
    </row>
    <row r="3" spans="1:11" ht="35.25" customHeight="1" x14ac:dyDescent="0.25">
      <c r="A3" s="243"/>
      <c r="B3" s="243"/>
      <c r="C3" s="243"/>
      <c r="D3" s="243"/>
      <c r="E3" s="243"/>
      <c r="F3" s="35"/>
      <c r="G3" s="35"/>
      <c r="H3" s="35"/>
      <c r="I3" s="35"/>
      <c r="J3" s="35"/>
      <c r="K3" s="35"/>
    </row>
    <row r="4" spans="1:11" x14ac:dyDescent="0.25">
      <c r="A4" s="21"/>
      <c r="B4" s="22"/>
      <c r="C4" s="21"/>
      <c r="D4" s="21"/>
      <c r="E4" s="21"/>
      <c r="F4" s="20"/>
      <c r="G4" s="20"/>
      <c r="H4" s="20"/>
      <c r="I4" s="20"/>
      <c r="J4" s="20"/>
      <c r="K4" s="20"/>
    </row>
    <row r="5" spans="1:11" ht="35.25" customHeight="1" x14ac:dyDescent="0.25">
      <c r="A5" s="244" t="s">
        <v>0</v>
      </c>
      <c r="B5" s="245" t="s">
        <v>43</v>
      </c>
      <c r="C5" s="246" t="s">
        <v>157</v>
      </c>
      <c r="D5" s="247"/>
      <c r="E5" s="248"/>
      <c r="F5" s="20"/>
      <c r="G5" s="20"/>
      <c r="H5" s="20"/>
      <c r="I5" s="20"/>
      <c r="J5" s="20"/>
      <c r="K5" s="20"/>
    </row>
    <row r="6" spans="1:11" ht="32.25" customHeight="1" x14ac:dyDescent="0.25">
      <c r="A6" s="244"/>
      <c r="B6" s="245"/>
      <c r="C6" s="149" t="s">
        <v>156</v>
      </c>
      <c r="D6" s="149" t="s">
        <v>184</v>
      </c>
      <c r="E6" s="132" t="s">
        <v>220</v>
      </c>
      <c r="F6" s="20"/>
      <c r="G6" s="20"/>
      <c r="H6" s="20"/>
      <c r="I6" s="20"/>
      <c r="J6" s="20"/>
      <c r="K6" s="20"/>
    </row>
    <row r="7" spans="1:11" x14ac:dyDescent="0.25">
      <c r="A7" s="132" t="s">
        <v>5</v>
      </c>
      <c r="B7" s="133" t="s">
        <v>38</v>
      </c>
      <c r="C7" s="132" t="s">
        <v>138</v>
      </c>
      <c r="D7" s="132" t="s">
        <v>139</v>
      </c>
      <c r="E7" s="132" t="s">
        <v>140</v>
      </c>
      <c r="F7" s="20"/>
      <c r="G7" s="20"/>
      <c r="H7" s="20"/>
      <c r="I7" s="20"/>
      <c r="J7" s="20"/>
      <c r="K7" s="20"/>
    </row>
    <row r="8" spans="1:11" ht="31.5" x14ac:dyDescent="0.25">
      <c r="A8" s="233" t="s">
        <v>5</v>
      </c>
      <c r="B8" s="234" t="s">
        <v>34</v>
      </c>
      <c r="C8" s="235">
        <f>ROUND(C9+C13,1)</f>
        <v>1627700</v>
      </c>
      <c r="D8" s="235">
        <f t="shared" ref="D8:E8" si="0">ROUND(D9+D13,1)</f>
        <v>1698800</v>
      </c>
      <c r="E8" s="235">
        <f t="shared" si="0"/>
        <v>1768500</v>
      </c>
    </row>
    <row r="9" spans="1:11" ht="110.25" x14ac:dyDescent="0.25">
      <c r="A9" s="233" t="s">
        <v>35</v>
      </c>
      <c r="B9" s="234" t="s">
        <v>79</v>
      </c>
      <c r="C9" s="235">
        <f>SUM(C10:C12)</f>
        <v>455500</v>
      </c>
      <c r="D9" s="235">
        <f t="shared" ref="D9:E9" si="1">SUM(D10:D12)</f>
        <v>474000</v>
      </c>
      <c r="E9" s="235">
        <f t="shared" si="1"/>
        <v>493300</v>
      </c>
    </row>
    <row r="10" spans="1:11" x14ac:dyDescent="0.25">
      <c r="A10" s="236" t="s">
        <v>36</v>
      </c>
      <c r="B10" s="237" t="s">
        <v>124</v>
      </c>
      <c r="C10" s="238">
        <f>'08.06.20 (в ОЗ)'!Q10*1000</f>
        <v>112100</v>
      </c>
      <c r="D10" s="238">
        <f>'08.06.20 (в ОЗ)'!R10*1000</f>
        <v>116600</v>
      </c>
      <c r="E10" s="238">
        <f>'08.06.20 (в ОЗ)'!S10*1000</f>
        <v>121400</v>
      </c>
    </row>
    <row r="11" spans="1:11" ht="31.5" x14ac:dyDescent="0.25">
      <c r="A11" s="236" t="s">
        <v>190</v>
      </c>
      <c r="B11" s="237" t="s">
        <v>136</v>
      </c>
      <c r="C11" s="238">
        <f>'08.06.20 (в ОЗ)'!Q12*1000</f>
        <v>338400</v>
      </c>
      <c r="D11" s="238">
        <f>'08.06.20 (в ОЗ)'!R12*1000</f>
        <v>352200</v>
      </c>
      <c r="E11" s="238">
        <f>'08.06.20 (в ОЗ)'!S12*1000</f>
        <v>366500</v>
      </c>
    </row>
    <row r="12" spans="1:11" ht="129" customHeight="1" x14ac:dyDescent="0.25">
      <c r="A12" s="236" t="s">
        <v>191</v>
      </c>
      <c r="B12" s="239" t="s">
        <v>185</v>
      </c>
      <c r="C12" s="238">
        <f>'08.06.20 (в ОЗ)'!Q13*1000</f>
        <v>5000</v>
      </c>
      <c r="D12" s="238">
        <f>'08.06.20 (в ОЗ)'!R13*1000</f>
        <v>5200</v>
      </c>
      <c r="E12" s="238">
        <f>'08.06.20 (в ОЗ)'!S13*1000</f>
        <v>5400</v>
      </c>
    </row>
    <row r="13" spans="1:11" ht="63" x14ac:dyDescent="0.25">
      <c r="A13" s="233" t="s">
        <v>192</v>
      </c>
      <c r="B13" s="234" t="s">
        <v>71</v>
      </c>
      <c r="C13" s="235">
        <f>SUM(C14:C16)</f>
        <v>1172200</v>
      </c>
      <c r="D13" s="235">
        <f t="shared" ref="D13:E13" si="2">SUM(D14:D16)</f>
        <v>1224800</v>
      </c>
      <c r="E13" s="235">
        <f t="shared" si="2"/>
        <v>1275200</v>
      </c>
    </row>
    <row r="14" spans="1:11" ht="47.25" x14ac:dyDescent="0.25">
      <c r="A14" s="236" t="s">
        <v>193</v>
      </c>
      <c r="B14" s="237" t="s">
        <v>72</v>
      </c>
      <c r="C14" s="238">
        <f>'08.06.20 (в ОЗ)'!Q17*1000</f>
        <v>148400</v>
      </c>
      <c r="D14" s="238">
        <f>'08.06.20 (в ОЗ)'!R17*1000</f>
        <v>154400</v>
      </c>
      <c r="E14" s="238">
        <f>'08.06.20 (в ОЗ)'!S17*1000</f>
        <v>160700</v>
      </c>
    </row>
    <row r="15" spans="1:11" ht="63" x14ac:dyDescent="0.25">
      <c r="A15" s="236" t="s">
        <v>194</v>
      </c>
      <c r="B15" s="237" t="s">
        <v>73</v>
      </c>
      <c r="C15" s="238">
        <f>'08.06.20 (в ОЗ)'!Q19*1000</f>
        <v>976200</v>
      </c>
      <c r="D15" s="238">
        <f>'08.06.20 (в ОЗ)'!R19*1000</f>
        <v>1018200</v>
      </c>
      <c r="E15" s="238">
        <f>'08.06.20 (в ОЗ)'!S19*1000</f>
        <v>1060900</v>
      </c>
    </row>
    <row r="16" spans="1:11" ht="31.5" x14ac:dyDescent="0.25">
      <c r="A16" s="236" t="s">
        <v>195</v>
      </c>
      <c r="B16" s="237" t="s">
        <v>37</v>
      </c>
      <c r="C16" s="238">
        <f>'08.06.20 (в ОЗ)'!Q21*1000</f>
        <v>47600</v>
      </c>
      <c r="D16" s="238">
        <f>'08.06.20 (в ОЗ)'!R21*1000</f>
        <v>52200</v>
      </c>
      <c r="E16" s="238">
        <f>'08.06.20 (в ОЗ)'!S21*1000</f>
        <v>53600</v>
      </c>
    </row>
    <row r="17" spans="1:5" ht="126" x14ac:dyDescent="0.25">
      <c r="A17" s="233" t="s">
        <v>38</v>
      </c>
      <c r="B17" s="234" t="s">
        <v>80</v>
      </c>
      <c r="C17" s="235">
        <f>ROUND(SUM(C18+C21+C23+C27+C43+C54+C56),1)</f>
        <v>26316100</v>
      </c>
      <c r="D17" s="235">
        <f>ROUND(SUM(D18+D21+D23+D27+D43+D54+D56),1)</f>
        <v>20099300</v>
      </c>
      <c r="E17" s="235">
        <f>ROUND(SUM(E18+E21+E23+E27+E43+E54+E56),1)</f>
        <v>20913200</v>
      </c>
    </row>
    <row r="18" spans="1:5" ht="27.75" customHeight="1" x14ac:dyDescent="0.25">
      <c r="A18" s="233" t="s">
        <v>39</v>
      </c>
      <c r="B18" s="234" t="s">
        <v>42</v>
      </c>
      <c r="C18" s="235">
        <f>C19+C20</f>
        <v>185500</v>
      </c>
      <c r="D18" s="235">
        <f t="shared" ref="D18:E18" si="3">D19+D20</f>
        <v>193000</v>
      </c>
      <c r="E18" s="235">
        <f t="shared" si="3"/>
        <v>200900</v>
      </c>
    </row>
    <row r="19" spans="1:5" s="37" customFormat="1" ht="22.5" customHeight="1" x14ac:dyDescent="0.25">
      <c r="A19" s="236" t="s">
        <v>87</v>
      </c>
      <c r="B19" s="240" t="s">
        <v>98</v>
      </c>
      <c r="C19" s="238">
        <f>'08.06.20 (в ОЗ)'!Q25*1000</f>
        <v>173700</v>
      </c>
      <c r="D19" s="238">
        <f>'08.06.20 (в ОЗ)'!R25*1000</f>
        <v>180700</v>
      </c>
      <c r="E19" s="238">
        <f>'08.06.20 (в ОЗ)'!S25*1000</f>
        <v>188100</v>
      </c>
    </row>
    <row r="20" spans="1:5" s="37" customFormat="1" ht="31.5" x14ac:dyDescent="0.25">
      <c r="A20" s="236" t="s">
        <v>88</v>
      </c>
      <c r="B20" s="240" t="s">
        <v>99</v>
      </c>
      <c r="C20" s="238">
        <f>'08.06.20 (в ОЗ)'!Q26*1000</f>
        <v>11800</v>
      </c>
      <c r="D20" s="238">
        <f>'08.06.20 (в ОЗ)'!R26*1000</f>
        <v>12300</v>
      </c>
      <c r="E20" s="238">
        <f>'08.06.20 (в ОЗ)'!S26*1000</f>
        <v>12800</v>
      </c>
    </row>
    <row r="21" spans="1:5" ht="24.75" customHeight="1" x14ac:dyDescent="0.25">
      <c r="A21" s="233" t="s">
        <v>40</v>
      </c>
      <c r="B21" s="234" t="s">
        <v>45</v>
      </c>
      <c r="C21" s="235">
        <f>C22</f>
        <v>249400</v>
      </c>
      <c r="D21" s="235">
        <f t="shared" ref="D21:E21" si="4">D22</f>
        <v>259600</v>
      </c>
      <c r="E21" s="235">
        <f t="shared" si="4"/>
        <v>270200</v>
      </c>
    </row>
    <row r="22" spans="1:5" ht="31.5" x14ac:dyDescent="0.25">
      <c r="A22" s="236" t="s">
        <v>41</v>
      </c>
      <c r="B22" s="237" t="s">
        <v>142</v>
      </c>
      <c r="C22" s="238">
        <f>'08.06.20 (в ОЗ)'!Q27*1000</f>
        <v>249400</v>
      </c>
      <c r="D22" s="238">
        <f>'08.06.20 (в ОЗ)'!R27*1000</f>
        <v>259600</v>
      </c>
      <c r="E22" s="238">
        <f>'08.06.20 (в ОЗ)'!S27*1000</f>
        <v>270200</v>
      </c>
    </row>
    <row r="23" spans="1:5" ht="30.75" customHeight="1" x14ac:dyDescent="0.25">
      <c r="A23" s="233" t="s">
        <v>47</v>
      </c>
      <c r="B23" s="234" t="s">
        <v>48</v>
      </c>
      <c r="C23" s="235">
        <f>SUM(C24:C26)</f>
        <v>2388400</v>
      </c>
      <c r="D23" s="235">
        <f t="shared" ref="D23:E23" si="5">SUM(D24:D26)</f>
        <v>2468900</v>
      </c>
      <c r="E23" s="235">
        <f t="shared" si="5"/>
        <v>2551200</v>
      </c>
    </row>
    <row r="24" spans="1:5" s="37" customFormat="1" ht="24" customHeight="1" x14ac:dyDescent="0.25">
      <c r="A24" s="236" t="s">
        <v>89</v>
      </c>
      <c r="B24" s="237" t="s">
        <v>100</v>
      </c>
      <c r="C24" s="238">
        <f>'08.06.20 (в ОЗ)'!Q29*1000</f>
        <v>1004300</v>
      </c>
      <c r="D24" s="238">
        <f>'08.06.20 (в ОЗ)'!R29*1000</f>
        <v>1029400</v>
      </c>
      <c r="E24" s="238">
        <f>'08.06.20 (в ОЗ)'!S29*1000</f>
        <v>1054100</v>
      </c>
    </row>
    <row r="25" spans="1:5" s="37" customFormat="1" ht="24" customHeight="1" x14ac:dyDescent="0.25">
      <c r="A25" s="236" t="s">
        <v>90</v>
      </c>
      <c r="B25" s="237" t="s">
        <v>101</v>
      </c>
      <c r="C25" s="238">
        <f>('08.06.20 (в ОЗ)'!Q30+'08.06.20 (в ОЗ)'!Q31)*1000</f>
        <v>1116900</v>
      </c>
      <c r="D25" s="238">
        <f>('08.06.20 (в ОЗ)'!R30+'08.06.20 (в ОЗ)'!R31)*1000</f>
        <v>1161600</v>
      </c>
      <c r="E25" s="238">
        <f>('08.06.20 (в ОЗ)'!S30+'08.06.20 (в ОЗ)'!S31)*1000</f>
        <v>1208100</v>
      </c>
    </row>
    <row r="26" spans="1:5" s="37" customFormat="1" ht="31.5" x14ac:dyDescent="0.25">
      <c r="A26" s="236" t="s">
        <v>91</v>
      </c>
      <c r="B26" s="237" t="s">
        <v>102</v>
      </c>
      <c r="C26" s="238">
        <f>'08.06.20 (в ОЗ)'!Q32*1000</f>
        <v>267200</v>
      </c>
      <c r="D26" s="238">
        <f>'08.06.20 (в ОЗ)'!R32*1000</f>
        <v>277900</v>
      </c>
      <c r="E26" s="238">
        <f>'08.06.20 (в ОЗ)'!S32*1000</f>
        <v>289000</v>
      </c>
    </row>
    <row r="27" spans="1:5" x14ac:dyDescent="0.25">
      <c r="A27" s="233" t="s">
        <v>53</v>
      </c>
      <c r="B27" s="234" t="s">
        <v>69</v>
      </c>
      <c r="C27" s="235">
        <f>C28+C33+C37</f>
        <v>18731800</v>
      </c>
      <c r="D27" s="235">
        <f>ROUND(D28+D33+D37,1)</f>
        <v>12258500</v>
      </c>
      <c r="E27" s="235">
        <f>ROUND(E28+E33+E37,1)</f>
        <v>12758700</v>
      </c>
    </row>
    <row r="28" spans="1:5" s="37" customFormat="1" ht="47.25" x14ac:dyDescent="0.25">
      <c r="A28" s="233" t="s">
        <v>92</v>
      </c>
      <c r="B28" s="234" t="s">
        <v>93</v>
      </c>
      <c r="C28" s="235">
        <f>SUM(C29:C32)</f>
        <v>17518500</v>
      </c>
      <c r="D28" s="235">
        <f>SUM(D29:D32)</f>
        <v>10995800</v>
      </c>
      <c r="E28" s="235">
        <f>SUM(E29:E32)</f>
        <v>11444400</v>
      </c>
    </row>
    <row r="29" spans="1:5" s="37" customFormat="1" ht="63" x14ac:dyDescent="0.25">
      <c r="A29" s="236" t="s">
        <v>94</v>
      </c>
      <c r="B29" s="237" t="s">
        <v>104</v>
      </c>
      <c r="C29" s="238">
        <f>'08.06.20 (в ОЗ)'!Q36*1000</f>
        <v>1294500</v>
      </c>
      <c r="D29" s="238">
        <f>'08.06.20 (в ОЗ)'!R36*1000</f>
        <v>1347300</v>
      </c>
      <c r="E29" s="238">
        <f>'08.06.20 (в ОЗ)'!S36*1000</f>
        <v>1402300</v>
      </c>
    </row>
    <row r="30" spans="1:5" s="37" customFormat="1" ht="47.25" x14ac:dyDescent="0.25">
      <c r="A30" s="236" t="s">
        <v>95</v>
      </c>
      <c r="B30" s="237" t="s">
        <v>186</v>
      </c>
      <c r="C30" s="238">
        <f>'08.06.20 (в ОЗ)'!Q37*1000</f>
        <v>158800</v>
      </c>
      <c r="D30" s="238">
        <f>'08.06.20 (в ОЗ)'!R37*1000</f>
        <v>165300</v>
      </c>
      <c r="E30" s="238">
        <f>'08.06.20 (в ОЗ)'!S37*1000</f>
        <v>172000</v>
      </c>
    </row>
    <row r="31" spans="1:5" s="37" customFormat="1" ht="126" x14ac:dyDescent="0.25">
      <c r="A31" s="236" t="s">
        <v>96</v>
      </c>
      <c r="B31" s="237" t="s">
        <v>103</v>
      </c>
      <c r="C31" s="238">
        <f>'08.06.20 (в ОЗ)'!Q38*1000</f>
        <v>1320200</v>
      </c>
      <c r="D31" s="238">
        <f>'08.06.20 (в ОЗ)'!R38*1000</f>
        <v>1374100</v>
      </c>
      <c r="E31" s="238">
        <f>'08.06.20 (в ОЗ)'!S38*1000</f>
        <v>1430100</v>
      </c>
    </row>
    <row r="32" spans="1:5" s="37" customFormat="1" ht="27" customHeight="1" x14ac:dyDescent="0.25">
      <c r="A32" s="236" t="s">
        <v>196</v>
      </c>
      <c r="B32" s="237" t="s">
        <v>105</v>
      </c>
      <c r="C32" s="238">
        <f>'08.06.20 (в ОЗ)'!Q44*1000</f>
        <v>14745000</v>
      </c>
      <c r="D32" s="238">
        <f>'08.06.20 (в ОЗ)'!R44*1000</f>
        <v>8109100</v>
      </c>
      <c r="E32" s="238">
        <f>'08.06.20 (в ОЗ)'!S44*1000</f>
        <v>8440000</v>
      </c>
    </row>
    <row r="33" spans="1:5" s="37" customFormat="1" ht="47.25" x14ac:dyDescent="0.25">
      <c r="A33" s="233" t="s">
        <v>97</v>
      </c>
      <c r="B33" s="241" t="s">
        <v>143</v>
      </c>
      <c r="C33" s="235">
        <f>SUM(C34:C36)</f>
        <v>410600</v>
      </c>
      <c r="D33" s="235">
        <f t="shared" ref="D33:E33" si="6">SUM(D34:D36)</f>
        <v>427300</v>
      </c>
      <c r="E33" s="235">
        <f t="shared" si="6"/>
        <v>444700</v>
      </c>
    </row>
    <row r="34" spans="1:5" s="37" customFormat="1" ht="31.5" x14ac:dyDescent="0.25">
      <c r="A34" s="236" t="s">
        <v>109</v>
      </c>
      <c r="B34" s="237" t="s">
        <v>106</v>
      </c>
      <c r="C34" s="238">
        <f>'08.06.20 (в ОЗ)'!Q39*1000</f>
        <v>332500</v>
      </c>
      <c r="D34" s="238">
        <f>'08.06.20 (в ОЗ)'!R39*1000</f>
        <v>346000</v>
      </c>
      <c r="E34" s="238">
        <f>'08.06.20 (в ОЗ)'!S39*1000</f>
        <v>360200</v>
      </c>
    </row>
    <row r="35" spans="1:5" s="37" customFormat="1" x14ac:dyDescent="0.25">
      <c r="A35" s="236" t="s">
        <v>110</v>
      </c>
      <c r="B35" s="237" t="s">
        <v>107</v>
      </c>
      <c r="C35" s="238">
        <f>'08.06.20 (в ОЗ)'!Q40*1000</f>
        <v>74500</v>
      </c>
      <c r="D35" s="238">
        <f>'08.06.20 (в ОЗ)'!R40*1000</f>
        <v>77500</v>
      </c>
      <c r="E35" s="238">
        <f>'08.06.20 (в ОЗ)'!S40*1000</f>
        <v>80600</v>
      </c>
    </row>
    <row r="36" spans="1:5" s="37" customFormat="1" ht="31.5" x14ac:dyDescent="0.25">
      <c r="A36" s="236" t="s">
        <v>111</v>
      </c>
      <c r="B36" s="237" t="s">
        <v>108</v>
      </c>
      <c r="C36" s="238">
        <f>'08.06.20 (в ОЗ)'!Q41*1000</f>
        <v>3600</v>
      </c>
      <c r="D36" s="238">
        <f>'08.06.20 (в ОЗ)'!R41*1000</f>
        <v>3800</v>
      </c>
      <c r="E36" s="238">
        <f>'08.06.20 (в ОЗ)'!S41*1000</f>
        <v>3900</v>
      </c>
    </row>
    <row r="37" spans="1:5" s="37" customFormat="1" ht="63" x14ac:dyDescent="0.25">
      <c r="A37" s="233" t="s">
        <v>112</v>
      </c>
      <c r="B37" s="234" t="s">
        <v>164</v>
      </c>
      <c r="C37" s="235">
        <f>SUM(C38:C42)</f>
        <v>802700</v>
      </c>
      <c r="D37" s="235">
        <f t="shared" ref="D37:E37" si="7">SUM(D38:D42)</f>
        <v>835400</v>
      </c>
      <c r="E37" s="235">
        <f t="shared" si="7"/>
        <v>869600</v>
      </c>
    </row>
    <row r="38" spans="1:5" s="37" customFormat="1" ht="47.25" x14ac:dyDescent="0.25">
      <c r="A38" s="236" t="s">
        <v>113</v>
      </c>
      <c r="B38" s="237" t="s">
        <v>187</v>
      </c>
      <c r="C38" s="238">
        <f>'08.06.20 (в ОЗ)'!Q42*1000</f>
        <v>213400</v>
      </c>
      <c r="D38" s="238">
        <f>'08.06.20 (в ОЗ)'!R42*1000</f>
        <v>222100</v>
      </c>
      <c r="E38" s="238">
        <f>'08.06.20 (в ОЗ)'!S42*1000</f>
        <v>231100</v>
      </c>
    </row>
    <row r="39" spans="1:5" s="37" customFormat="1" ht="47.25" x14ac:dyDescent="0.25">
      <c r="A39" s="236" t="s">
        <v>197</v>
      </c>
      <c r="B39" s="237" t="s">
        <v>115</v>
      </c>
      <c r="C39" s="238">
        <f>'08.06.20 (в ОЗ)'!Q43*1000</f>
        <v>573500</v>
      </c>
      <c r="D39" s="238">
        <f>'08.06.20 (в ОЗ)'!R43*1000</f>
        <v>596900</v>
      </c>
      <c r="E39" s="238">
        <f>'08.06.20 (в ОЗ)'!S43*1000</f>
        <v>621300</v>
      </c>
    </row>
    <row r="40" spans="1:5" s="37" customFormat="1" ht="47.25" x14ac:dyDescent="0.25">
      <c r="A40" s="236" t="s">
        <v>114</v>
      </c>
      <c r="B40" s="237" t="s">
        <v>227</v>
      </c>
      <c r="C40" s="238">
        <f>'08.06.20 (в ОЗ)'!Q45*1000</f>
        <v>4100</v>
      </c>
      <c r="D40" s="238">
        <f>'08.06.20 (в ОЗ)'!R45*1000</f>
        <v>4200</v>
      </c>
      <c r="E40" s="238">
        <f>'08.06.20 (в ОЗ)'!S45*1000</f>
        <v>4400</v>
      </c>
    </row>
    <row r="41" spans="1:5" s="37" customFormat="1" ht="31.5" x14ac:dyDescent="0.25">
      <c r="A41" s="236" t="s">
        <v>159</v>
      </c>
      <c r="B41" s="237" t="s">
        <v>222</v>
      </c>
      <c r="C41" s="238">
        <f>'08.06.20 (в ОЗ)'!Q47*1000</f>
        <v>1800</v>
      </c>
      <c r="D41" s="238">
        <f>'08.06.20 (в ОЗ)'!R47*1000</f>
        <v>1900</v>
      </c>
      <c r="E41" s="238">
        <f>'08.06.20 (в ОЗ)'!S47*1000</f>
        <v>2000</v>
      </c>
    </row>
    <row r="42" spans="1:5" s="37" customFormat="1" ht="31.5" x14ac:dyDescent="0.25">
      <c r="A42" s="236" t="s">
        <v>228</v>
      </c>
      <c r="B42" s="237" t="s">
        <v>223</v>
      </c>
      <c r="C42" s="238">
        <f>'08.06.20 (в ОЗ)'!Q48*1000</f>
        <v>9900</v>
      </c>
      <c r="D42" s="238">
        <f>'08.06.20 (в ОЗ)'!R48*1000</f>
        <v>10300</v>
      </c>
      <c r="E42" s="238">
        <f>'08.06.20 (в ОЗ)'!S48*1000</f>
        <v>10800</v>
      </c>
    </row>
    <row r="43" spans="1:5" ht="195.75" customHeight="1" x14ac:dyDescent="0.25">
      <c r="A43" s="233" t="s">
        <v>81</v>
      </c>
      <c r="B43" s="241" t="s">
        <v>158</v>
      </c>
      <c r="C43" s="235">
        <f>SUM(C44:C53)</f>
        <v>1660600</v>
      </c>
      <c r="D43" s="235">
        <f>SUM(D44:D53)</f>
        <v>1687800</v>
      </c>
      <c r="E43" s="235">
        <f>SUM(E44:E53)</f>
        <v>1766200</v>
      </c>
    </row>
    <row r="44" spans="1:5" ht="31.5" x14ac:dyDescent="0.25">
      <c r="A44" s="236" t="s">
        <v>62</v>
      </c>
      <c r="B44" s="237" t="s">
        <v>74</v>
      </c>
      <c r="C44" s="238">
        <f>'08.06.20 (в ОЗ)'!Q50*1000</f>
        <v>449800</v>
      </c>
      <c r="D44" s="238">
        <f>'08.06.20 (в ОЗ)'!R50*1000</f>
        <v>468100</v>
      </c>
      <c r="E44" s="238">
        <f>'08.06.20 (в ОЗ)'!S50*1000</f>
        <v>487200</v>
      </c>
    </row>
    <row r="45" spans="1:5" ht="31.5" x14ac:dyDescent="0.25">
      <c r="A45" s="236" t="s">
        <v>63</v>
      </c>
      <c r="B45" s="237" t="s">
        <v>116</v>
      </c>
      <c r="C45" s="238">
        <f>'08.06.20 (в ОЗ)'!Q51*1000</f>
        <v>282300</v>
      </c>
      <c r="D45" s="238">
        <f>'08.06.20 (в ОЗ)'!R51*1000</f>
        <v>294000</v>
      </c>
      <c r="E45" s="238">
        <f>'08.06.20 (в ОЗ)'!S51*1000</f>
        <v>305800</v>
      </c>
    </row>
    <row r="46" spans="1:5" x14ac:dyDescent="0.25">
      <c r="A46" s="236" t="s">
        <v>64</v>
      </c>
      <c r="B46" s="237" t="s">
        <v>188</v>
      </c>
      <c r="C46" s="238">
        <f>'08.06.20 (в ОЗ)'!Q52*1000</f>
        <v>103600</v>
      </c>
      <c r="D46" s="238">
        <f>'08.06.20 (в ОЗ)'!R52*1000</f>
        <v>107800</v>
      </c>
      <c r="E46" s="238">
        <f>'08.06.20 (в ОЗ)'!S52*1000</f>
        <v>112100</v>
      </c>
    </row>
    <row r="47" spans="1:5" ht="47.25" x14ac:dyDescent="0.25">
      <c r="A47" s="236" t="s">
        <v>117</v>
      </c>
      <c r="B47" s="237" t="s">
        <v>144</v>
      </c>
      <c r="C47" s="238">
        <f>'08.06.20 (в ОЗ)'!Q53*1000</f>
        <v>62800</v>
      </c>
      <c r="D47" s="238">
        <f>'08.06.20 (в ОЗ)'!R53*1000</f>
        <v>65300</v>
      </c>
      <c r="E47" s="238">
        <f>'08.06.20 (в ОЗ)'!S53*1000</f>
        <v>68000</v>
      </c>
    </row>
    <row r="48" spans="1:5" ht="31.5" x14ac:dyDescent="0.25">
      <c r="A48" s="236" t="s">
        <v>118</v>
      </c>
      <c r="B48" s="237" t="s">
        <v>120</v>
      </c>
      <c r="C48" s="238">
        <f>'08.06.20 (в ОЗ)'!Q54*1000</f>
        <v>82900</v>
      </c>
      <c r="D48" s="238">
        <f>'08.06.20 (в ОЗ)'!R54*1000</f>
        <v>75900</v>
      </c>
      <c r="E48" s="238">
        <f>'08.06.20 (в ОЗ)'!S54*1000</f>
        <v>88100</v>
      </c>
    </row>
    <row r="49" spans="1:5" x14ac:dyDescent="0.25">
      <c r="A49" s="236" t="s">
        <v>119</v>
      </c>
      <c r="B49" s="237" t="s">
        <v>224</v>
      </c>
      <c r="C49" s="238">
        <f>'08.06.20 (в ОЗ)'!Q59*1000</f>
        <v>541100</v>
      </c>
      <c r="D49" s="238">
        <f>'08.06.20 (в ОЗ)'!R59*1000</f>
        <v>564300</v>
      </c>
      <c r="E49" s="238">
        <f>'08.06.20 (в ОЗ)'!S59*1000</f>
        <v>588000</v>
      </c>
    </row>
    <row r="50" spans="1:5" x14ac:dyDescent="0.25">
      <c r="A50" s="236" t="s">
        <v>121</v>
      </c>
      <c r="B50" s="237" t="s">
        <v>225</v>
      </c>
      <c r="C50" s="238">
        <f>'08.06.20 (в ОЗ)'!Q60*1000</f>
        <v>51300</v>
      </c>
      <c r="D50" s="238">
        <f>'08.06.20 (в ОЗ)'!R60*1000</f>
        <v>53300</v>
      </c>
      <c r="E50" s="238">
        <f>'08.06.20 (в ОЗ)'!S60*1000</f>
        <v>55500</v>
      </c>
    </row>
    <row r="51" spans="1:5" ht="31.5" x14ac:dyDescent="0.25">
      <c r="A51" s="236" t="s">
        <v>165</v>
      </c>
      <c r="B51" s="237" t="s">
        <v>226</v>
      </c>
      <c r="C51" s="238">
        <f>'08.06.20 (в ОЗ)'!Q61*1000</f>
        <v>30000</v>
      </c>
      <c r="D51" s="238">
        <f>'08.06.20 (в ОЗ)'!R61*1000</f>
        <v>0</v>
      </c>
      <c r="E51" s="238">
        <f>'08.06.20 (в ОЗ)'!S61*1000</f>
        <v>0</v>
      </c>
    </row>
    <row r="52" spans="1:5" ht="63" x14ac:dyDescent="0.25">
      <c r="A52" s="236" t="s">
        <v>166</v>
      </c>
      <c r="B52" s="237" t="s">
        <v>75</v>
      </c>
      <c r="C52" s="238">
        <f>'08.06.20 (в ОЗ)'!Q63*1000</f>
        <v>37900</v>
      </c>
      <c r="D52" s="238">
        <f>'08.06.20 (в ОЗ)'!R63*1000</f>
        <v>39400</v>
      </c>
      <c r="E52" s="238">
        <f>'08.06.20 (в ОЗ)'!S63*1000</f>
        <v>41000</v>
      </c>
    </row>
    <row r="53" spans="1:5" ht="31.5" x14ac:dyDescent="0.25">
      <c r="A53" s="236" t="s">
        <v>232</v>
      </c>
      <c r="B53" s="237" t="s">
        <v>141</v>
      </c>
      <c r="C53" s="238">
        <f>'08.06.20 (в ОЗ)'!Q64*1000</f>
        <v>18900</v>
      </c>
      <c r="D53" s="238">
        <f>'08.06.20 (в ОЗ)'!R64*1000</f>
        <v>19700</v>
      </c>
      <c r="E53" s="238">
        <f>'08.06.20 (в ОЗ)'!S64*1000</f>
        <v>20500</v>
      </c>
    </row>
    <row r="54" spans="1:5" ht="31.5" x14ac:dyDescent="0.25">
      <c r="A54" s="233" t="s">
        <v>82</v>
      </c>
      <c r="B54" s="234" t="s">
        <v>70</v>
      </c>
      <c r="C54" s="235">
        <f>C55</f>
        <v>727100</v>
      </c>
      <c r="D54" s="235">
        <f t="shared" ref="D54:E54" si="8">D55</f>
        <v>758300</v>
      </c>
      <c r="E54" s="235">
        <f t="shared" si="8"/>
        <v>790200</v>
      </c>
    </row>
    <row r="55" spans="1:5" x14ac:dyDescent="0.25">
      <c r="A55" s="236" t="s">
        <v>123</v>
      </c>
      <c r="B55" s="237" t="s">
        <v>76</v>
      </c>
      <c r="C55" s="238">
        <f>'08.06.20 (в ОЗ)'!Q66*1000</f>
        <v>727100</v>
      </c>
      <c r="D55" s="238">
        <f>'08.06.20 (в ОЗ)'!R66*1000</f>
        <v>758300</v>
      </c>
      <c r="E55" s="238">
        <f>'08.06.20 (в ОЗ)'!S66*1000</f>
        <v>790200</v>
      </c>
    </row>
    <row r="56" spans="1:5" ht="78.75" x14ac:dyDescent="0.25">
      <c r="A56" s="233" t="s">
        <v>83</v>
      </c>
      <c r="B56" s="234" t="s">
        <v>84</v>
      </c>
      <c r="C56" s="235">
        <f>SUM(C57:C61)</f>
        <v>2373300</v>
      </c>
      <c r="D56" s="235">
        <f t="shared" ref="D56:E56" si="9">SUM(D57:D61)</f>
        <v>2473200</v>
      </c>
      <c r="E56" s="235">
        <f t="shared" si="9"/>
        <v>2575800</v>
      </c>
    </row>
    <row r="57" spans="1:5" ht="31.5" x14ac:dyDescent="0.25">
      <c r="A57" s="236" t="s">
        <v>65</v>
      </c>
      <c r="B57" s="237" t="s">
        <v>229</v>
      </c>
      <c r="C57" s="238">
        <f>'08.06.20 (в ОЗ)'!Q68*1000</f>
        <v>9600</v>
      </c>
      <c r="D57" s="238">
        <f>'08.06.20 (в ОЗ)'!R68*1000</f>
        <v>10000</v>
      </c>
      <c r="E57" s="238">
        <f>'08.06.20 (в ОЗ)'!S68*1000</f>
        <v>10400</v>
      </c>
    </row>
    <row r="58" spans="1:5" ht="31.5" x14ac:dyDescent="0.25">
      <c r="A58" s="236" t="s">
        <v>66</v>
      </c>
      <c r="B58" s="237" t="s">
        <v>145</v>
      </c>
      <c r="C58" s="238">
        <f>'08.06.20 (в ОЗ)'!Q70*1000</f>
        <v>470000</v>
      </c>
      <c r="D58" s="238">
        <f>'08.06.20 (в ОЗ)'!R70*1000</f>
        <v>489100</v>
      </c>
      <c r="E58" s="238">
        <f>'08.06.20 (в ОЗ)'!S70*1000</f>
        <v>509000</v>
      </c>
    </row>
    <row r="59" spans="1:5" ht="31.5" x14ac:dyDescent="0.25">
      <c r="A59" s="236" t="s">
        <v>67</v>
      </c>
      <c r="B59" s="237" t="s">
        <v>230</v>
      </c>
      <c r="C59" s="238">
        <f>'08.06.20 (в ОЗ)'!Q72*1000</f>
        <v>400</v>
      </c>
      <c r="D59" s="238">
        <f>'08.06.20 (в ОЗ)'!R72*1000</f>
        <v>400</v>
      </c>
      <c r="E59" s="238">
        <f>'08.06.20 (в ОЗ)'!S72*1000</f>
        <v>400</v>
      </c>
    </row>
    <row r="60" spans="1:5" ht="31.5" x14ac:dyDescent="0.25">
      <c r="A60" s="236" t="s">
        <v>68</v>
      </c>
      <c r="B60" s="237" t="s">
        <v>125</v>
      </c>
      <c r="C60" s="238">
        <f>'08.06.20 (в ОЗ)'!Q74*1000</f>
        <v>461200</v>
      </c>
      <c r="D60" s="238">
        <f>'08.06.20 (в ОЗ)'!R74*1000</f>
        <v>480000</v>
      </c>
      <c r="E60" s="238">
        <f>'08.06.20 (в ОЗ)'!S74*1000</f>
        <v>499600</v>
      </c>
    </row>
    <row r="61" spans="1:5" ht="31.5" x14ac:dyDescent="0.25">
      <c r="A61" s="236" t="s">
        <v>189</v>
      </c>
      <c r="B61" s="237" t="s">
        <v>77</v>
      </c>
      <c r="C61" s="238">
        <f>'08.06.20 (в ОЗ)'!Q75*1000</f>
        <v>1432100</v>
      </c>
      <c r="D61" s="238">
        <f>'08.06.20 (в ОЗ)'!R75*1000</f>
        <v>1493700</v>
      </c>
      <c r="E61" s="238">
        <f>'08.06.20 (в ОЗ)'!S75*1000</f>
        <v>1556400</v>
      </c>
    </row>
    <row r="63" spans="1:5" x14ac:dyDescent="0.25">
      <c r="C63" s="40"/>
      <c r="D63" s="40"/>
      <c r="E63" s="40"/>
    </row>
    <row r="65" spans="1:11" x14ac:dyDescent="0.25">
      <c r="A65" s="41"/>
      <c r="D65" s="54"/>
    </row>
    <row r="66" spans="1:11" x14ac:dyDescent="0.25">
      <c r="A66" s="41"/>
    </row>
    <row r="67" spans="1:11" hidden="1" x14ac:dyDescent="0.25">
      <c r="A67" s="41" t="s">
        <v>134</v>
      </c>
      <c r="D67" s="54" t="s">
        <v>135</v>
      </c>
    </row>
    <row r="70" spans="1:11" x14ac:dyDescent="0.25">
      <c r="A70" s="43"/>
    </row>
    <row r="71" spans="1:11" s="39" customFormat="1" x14ac:dyDescent="0.25">
      <c r="A71" s="44"/>
      <c r="C71" s="42"/>
      <c r="D71" s="42"/>
      <c r="E71" s="42"/>
      <c r="F71" s="36"/>
      <c r="G71" s="36"/>
      <c r="H71" s="36"/>
      <c r="I71" s="36"/>
      <c r="J71" s="36"/>
      <c r="K71" s="36"/>
    </row>
    <row r="72" spans="1:11" s="39" customFormat="1" x14ac:dyDescent="0.25">
      <c r="A72" s="45"/>
      <c r="C72" s="42"/>
      <c r="D72" s="42"/>
      <c r="E72" s="42"/>
      <c r="F72" s="36"/>
      <c r="G72" s="36"/>
      <c r="H72" s="36"/>
      <c r="I72" s="36"/>
      <c r="J72" s="36"/>
      <c r="K72" s="36"/>
    </row>
    <row r="73" spans="1:11" s="39" customFormat="1" x14ac:dyDescent="0.25">
      <c r="A73" s="45"/>
      <c r="C73" s="42"/>
      <c r="D73" s="42"/>
      <c r="E73" s="42"/>
      <c r="F73" s="36"/>
      <c r="G73" s="36"/>
      <c r="H73" s="36"/>
      <c r="I73" s="36"/>
      <c r="J73" s="36"/>
      <c r="K73" s="36"/>
    </row>
  </sheetData>
  <mergeCells count="5">
    <mergeCell ref="C1:E1"/>
    <mergeCell ref="A2:E3"/>
    <mergeCell ref="A5:A6"/>
    <mergeCell ref="B5:B6"/>
    <mergeCell ref="C5:E5"/>
  </mergeCells>
  <printOptions horizontalCentered="1"/>
  <pageMargins left="0.9055118110236221" right="0.70866141732283472" top="0.74803149606299213" bottom="0.74803149606299213" header="0.31496062992125984" footer="0.31496062992125984"/>
  <pageSetup paperSize="9" scale="83" fitToHeight="3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522"/>
  <sheetViews>
    <sheetView zoomScaleNormal="100" workbookViewId="0">
      <pane ySplit="7" topLeftCell="A8" activePane="bottomLeft" state="frozenSplit"/>
      <selection pane="bottomLeft" activeCell="S11" sqref="S11"/>
    </sheetView>
  </sheetViews>
  <sheetFormatPr defaultColWidth="9" defaultRowHeight="12.75" x14ac:dyDescent="0.25"/>
  <cols>
    <col min="1" max="1" width="8" style="12" customWidth="1"/>
    <col min="2" max="2" width="6.7109375" style="12" customWidth="1"/>
    <col min="3" max="3" width="38.28515625" style="14" customWidth="1"/>
    <col min="4" max="4" width="14.85546875" style="15" customWidth="1"/>
    <col min="5" max="5" width="11.42578125" style="15" customWidth="1"/>
    <col min="6" max="6" width="9.7109375" style="15" customWidth="1"/>
    <col min="7" max="7" width="14.85546875" style="15" customWidth="1"/>
    <col min="8" max="8" width="13.42578125" style="15" customWidth="1"/>
    <col min="9" max="9" width="13" style="15" customWidth="1"/>
    <col min="10" max="10" width="10.85546875" style="15" customWidth="1"/>
    <col min="11" max="13" width="10" style="15" customWidth="1"/>
    <col min="14" max="14" width="15.42578125" style="15" hidden="1" customWidth="1"/>
    <col min="15" max="16" width="12.28515625" style="15" hidden="1" customWidth="1"/>
    <col min="17" max="17" width="10" style="15" customWidth="1"/>
    <col min="18" max="19" width="14.5703125" style="15" customWidth="1"/>
    <col min="20" max="16384" width="9" style="75"/>
  </cols>
  <sheetData>
    <row r="1" spans="1:19" s="213" customFormat="1" ht="21" customHeight="1" x14ac:dyDescent="0.25">
      <c r="A1" s="252" t="s">
        <v>234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</row>
    <row r="2" spans="1:19" s="213" customFormat="1" ht="21" customHeight="1" x14ac:dyDescent="0.25">
      <c r="A2" s="253" t="s">
        <v>200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</row>
    <row r="3" spans="1:19" s="1" customFormat="1" ht="15.75" x14ac:dyDescent="0.25">
      <c r="A3" s="197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</row>
    <row r="4" spans="1:19" s="1" customFormat="1" ht="21.75" customHeight="1" thickBot="1" x14ac:dyDescent="0.3">
      <c r="A4" s="18"/>
      <c r="B4" s="18"/>
      <c r="C4" s="18"/>
      <c r="D4" s="18"/>
      <c r="E4" s="18"/>
      <c r="F4" s="18"/>
      <c r="G4" s="206" t="s">
        <v>231</v>
      </c>
      <c r="H4" s="137">
        <v>1.0388999999999999</v>
      </c>
      <c r="I4" s="137">
        <v>1.0407999999999999</v>
      </c>
      <c r="J4" s="137">
        <v>1.0407999999999999</v>
      </c>
      <c r="K4" s="18" t="s">
        <v>233</v>
      </c>
      <c r="L4" s="18"/>
      <c r="M4" s="18"/>
      <c r="N4" s="18"/>
      <c r="O4" s="18"/>
      <c r="P4" s="18"/>
      <c r="Q4" s="18"/>
      <c r="R4" s="18"/>
      <c r="S4" s="18"/>
    </row>
    <row r="5" spans="1:19" s="58" customFormat="1" ht="29.25" customHeight="1" thickBot="1" x14ac:dyDescent="0.3">
      <c r="A5" s="254" t="s">
        <v>2</v>
      </c>
      <c r="B5" s="256" t="s">
        <v>1</v>
      </c>
      <c r="C5" s="258" t="s">
        <v>3</v>
      </c>
      <c r="D5" s="258" t="s">
        <v>4</v>
      </c>
      <c r="E5" s="258" t="s">
        <v>31</v>
      </c>
      <c r="F5" s="249" t="s">
        <v>60</v>
      </c>
      <c r="G5" s="250"/>
      <c r="H5" s="250"/>
      <c r="I5" s="250"/>
      <c r="J5" s="251"/>
      <c r="K5" s="249" t="s">
        <v>29</v>
      </c>
      <c r="L5" s="250"/>
      <c r="M5" s="250"/>
      <c r="N5" s="249" t="s">
        <v>132</v>
      </c>
      <c r="O5" s="250"/>
      <c r="P5" s="251"/>
      <c r="Q5" s="249" t="s">
        <v>56</v>
      </c>
      <c r="R5" s="250"/>
      <c r="S5" s="251"/>
    </row>
    <row r="6" spans="1:19" s="58" customFormat="1" ht="40.5" customHeight="1" thickBot="1" x14ac:dyDescent="0.3">
      <c r="A6" s="255"/>
      <c r="B6" s="257"/>
      <c r="C6" s="259"/>
      <c r="D6" s="259"/>
      <c r="E6" s="259"/>
      <c r="F6" s="198" t="s">
        <v>4</v>
      </c>
      <c r="G6" s="199" t="s">
        <v>201</v>
      </c>
      <c r="H6" s="60" t="s">
        <v>149</v>
      </c>
      <c r="I6" s="60" t="s">
        <v>170</v>
      </c>
      <c r="J6" s="111" t="s">
        <v>202</v>
      </c>
      <c r="K6" s="136" t="s">
        <v>149</v>
      </c>
      <c r="L6" s="59" t="s">
        <v>170</v>
      </c>
      <c r="M6" s="59" t="s">
        <v>202</v>
      </c>
      <c r="N6" s="199" t="s">
        <v>149</v>
      </c>
      <c r="O6" s="60" t="s">
        <v>170</v>
      </c>
      <c r="P6" s="111" t="s">
        <v>202</v>
      </c>
      <c r="Q6" s="199" t="s">
        <v>149</v>
      </c>
      <c r="R6" s="60" t="s">
        <v>170</v>
      </c>
      <c r="S6" s="111" t="s">
        <v>202</v>
      </c>
    </row>
    <row r="7" spans="1:19" s="61" customFormat="1" x14ac:dyDescent="0.25">
      <c r="A7" s="90">
        <v>1</v>
      </c>
      <c r="B7" s="89">
        <v>2</v>
      </c>
      <c r="C7" s="88">
        <v>4</v>
      </c>
      <c r="D7" s="91">
        <v>5</v>
      </c>
      <c r="E7" s="88">
        <v>6</v>
      </c>
      <c r="F7" s="88">
        <v>7</v>
      </c>
      <c r="G7" s="92">
        <v>8</v>
      </c>
      <c r="H7" s="89">
        <v>9</v>
      </c>
      <c r="I7" s="89">
        <v>10</v>
      </c>
      <c r="J7" s="90">
        <v>11</v>
      </c>
      <c r="K7" s="93">
        <v>12</v>
      </c>
      <c r="L7" s="89">
        <v>13</v>
      </c>
      <c r="M7" s="90">
        <v>14</v>
      </c>
      <c r="N7" s="103">
        <v>15</v>
      </c>
      <c r="O7" s="89">
        <v>16</v>
      </c>
      <c r="P7" s="105">
        <v>17</v>
      </c>
      <c r="Q7" s="103">
        <v>18</v>
      </c>
      <c r="R7" s="89">
        <v>19</v>
      </c>
      <c r="S7" s="105">
        <v>20</v>
      </c>
    </row>
    <row r="8" spans="1:19" s="114" customFormat="1" ht="51" x14ac:dyDescent="0.25">
      <c r="A8" s="115"/>
      <c r="B8" s="116"/>
      <c r="C8" s="32" t="s">
        <v>183</v>
      </c>
      <c r="D8" s="117"/>
      <c r="E8" s="118"/>
      <c r="F8" s="118"/>
      <c r="G8" s="159"/>
      <c r="H8" s="160"/>
      <c r="I8" s="160"/>
      <c r="J8" s="161"/>
      <c r="K8" s="162"/>
      <c r="L8" s="160"/>
      <c r="M8" s="161"/>
      <c r="N8" s="94">
        <f>N9+N11+N14+N16</f>
        <v>1627584.28</v>
      </c>
      <c r="O8" s="80">
        <f>O9+O11+O14+O16</f>
        <v>1698748.81</v>
      </c>
      <c r="P8" s="95">
        <f>P9+P11+P14+P16</f>
        <v>1768602.59</v>
      </c>
      <c r="Q8" s="27">
        <f t="shared" ref="Q8:S8" si="0">Q9+Q11+Q14+Q16</f>
        <v>1627.7</v>
      </c>
      <c r="R8" s="16">
        <f t="shared" si="0"/>
        <v>1698.8</v>
      </c>
      <c r="S8" s="172">
        <f t="shared" si="0"/>
        <v>1768.5</v>
      </c>
    </row>
    <row r="9" spans="1:19" s="63" customFormat="1" ht="19.5" customHeight="1" x14ac:dyDescent="0.2">
      <c r="A9" s="57">
        <v>242</v>
      </c>
      <c r="B9" s="2">
        <v>225</v>
      </c>
      <c r="C9" s="33" t="s">
        <v>11</v>
      </c>
      <c r="D9" s="30"/>
      <c r="E9" s="23"/>
      <c r="F9" s="23"/>
      <c r="G9" s="165"/>
      <c r="H9" s="163"/>
      <c r="I9" s="163"/>
      <c r="J9" s="166"/>
      <c r="K9" s="164"/>
      <c r="L9" s="163"/>
      <c r="M9" s="166"/>
      <c r="N9" s="94">
        <f>N10</f>
        <v>112052.16</v>
      </c>
      <c r="O9" s="80">
        <f t="shared" ref="O9:P9" si="1">O10</f>
        <v>116624.16</v>
      </c>
      <c r="P9" s="95">
        <f t="shared" si="1"/>
        <v>121381.92</v>
      </c>
      <c r="Q9" s="173">
        <f>Q10</f>
        <v>112.1</v>
      </c>
      <c r="R9" s="174">
        <f t="shared" ref="R9:S9" si="2">R10</f>
        <v>116.6</v>
      </c>
      <c r="S9" s="175">
        <f t="shared" si="2"/>
        <v>121.4</v>
      </c>
    </row>
    <row r="10" spans="1:19" s="63" customFormat="1" ht="25.5" x14ac:dyDescent="0.2">
      <c r="A10" s="57"/>
      <c r="B10" s="2"/>
      <c r="C10" s="34" t="s">
        <v>12</v>
      </c>
      <c r="D10" s="31" t="s">
        <v>78</v>
      </c>
      <c r="E10" s="24">
        <f>72*2</f>
        <v>144</v>
      </c>
      <c r="F10" s="24"/>
      <c r="G10" s="167">
        <v>749</v>
      </c>
      <c r="H10" s="167">
        <f>G10*$H$4</f>
        <v>778.14</v>
      </c>
      <c r="I10" s="167">
        <f>H10*$I$4</f>
        <v>809.89</v>
      </c>
      <c r="J10" s="167">
        <f>I10*$J$4</f>
        <v>842.93</v>
      </c>
      <c r="K10" s="168"/>
      <c r="L10" s="167"/>
      <c r="M10" s="169"/>
      <c r="N10" s="96">
        <f>E10*H10</f>
        <v>112052.16</v>
      </c>
      <c r="O10" s="77">
        <f>E10*I10</f>
        <v>116624.16</v>
      </c>
      <c r="P10" s="100">
        <f>E10*J10</f>
        <v>121381.92</v>
      </c>
      <c r="Q10" s="53">
        <f>N10/1000</f>
        <v>112.1</v>
      </c>
      <c r="R10" s="17">
        <f>O10/1000</f>
        <v>116.6</v>
      </c>
      <c r="S10" s="176">
        <f>P10/1000</f>
        <v>121.4</v>
      </c>
    </row>
    <row r="11" spans="1:19" s="63" customFormat="1" x14ac:dyDescent="0.2">
      <c r="A11" s="57">
        <v>242</v>
      </c>
      <c r="B11" s="120">
        <v>226</v>
      </c>
      <c r="C11" s="121" t="s">
        <v>16</v>
      </c>
      <c r="D11" s="30"/>
      <c r="E11" s="23"/>
      <c r="F11" s="23"/>
      <c r="G11" s="165"/>
      <c r="H11" s="167"/>
      <c r="I11" s="167"/>
      <c r="J11" s="169"/>
      <c r="K11" s="164"/>
      <c r="L11" s="163"/>
      <c r="M11" s="166"/>
      <c r="N11" s="94">
        <f>N12+N13</f>
        <v>343356.45</v>
      </c>
      <c r="O11" s="80">
        <f t="shared" ref="O11:P11" si="3">O12+O13</f>
        <v>357365.39</v>
      </c>
      <c r="P11" s="95">
        <f t="shared" si="3"/>
        <v>371945.9</v>
      </c>
      <c r="Q11" s="177">
        <f>Q12+Q13</f>
        <v>343.4</v>
      </c>
      <c r="R11" s="16">
        <f t="shared" ref="R11:S11" si="4">R12+R13</f>
        <v>357.4</v>
      </c>
      <c r="S11" s="178">
        <f t="shared" si="4"/>
        <v>371.9</v>
      </c>
    </row>
    <row r="12" spans="1:19" s="63" customFormat="1" ht="38.25" x14ac:dyDescent="0.2">
      <c r="A12" s="64"/>
      <c r="B12" s="109"/>
      <c r="C12" s="34" t="s">
        <v>167</v>
      </c>
      <c r="D12" s="31" t="s">
        <v>78</v>
      </c>
      <c r="E12" s="24">
        <v>1</v>
      </c>
      <c r="F12" s="24" t="s">
        <v>58</v>
      </c>
      <c r="G12" s="167">
        <v>325700</v>
      </c>
      <c r="H12" s="167">
        <f>G12*$H$4</f>
        <v>338369.73</v>
      </c>
      <c r="I12" s="167">
        <f>H12*$I$4</f>
        <v>352175.21</v>
      </c>
      <c r="J12" s="167">
        <f>I12*$J$4</f>
        <v>366543.96</v>
      </c>
      <c r="K12" s="168"/>
      <c r="L12" s="167"/>
      <c r="M12" s="169"/>
      <c r="N12" s="96">
        <f>E12*H12</f>
        <v>338369.73</v>
      </c>
      <c r="O12" s="77">
        <f>E12*I12</f>
        <v>352175.21</v>
      </c>
      <c r="P12" s="100">
        <f>E12*J12</f>
        <v>366543.96</v>
      </c>
      <c r="Q12" s="53">
        <f t="shared" ref="Q12:S13" si="5">N12/1000</f>
        <v>338.4</v>
      </c>
      <c r="R12" s="17">
        <f t="shared" si="5"/>
        <v>352.2</v>
      </c>
      <c r="S12" s="176">
        <f t="shared" si="5"/>
        <v>366.5</v>
      </c>
    </row>
    <row r="13" spans="1:19" s="63" customFormat="1" ht="95.25" customHeight="1" x14ac:dyDescent="0.2">
      <c r="A13" s="57"/>
      <c r="B13" s="109"/>
      <c r="C13" s="34" t="s">
        <v>168</v>
      </c>
      <c r="D13" s="31" t="s">
        <v>127</v>
      </c>
      <c r="E13" s="24">
        <v>1</v>
      </c>
      <c r="F13" s="24" t="s">
        <v>58</v>
      </c>
      <c r="G13" s="167">
        <v>4800</v>
      </c>
      <c r="H13" s="167">
        <f>G13*$H$4</f>
        <v>4986.72</v>
      </c>
      <c r="I13" s="167">
        <f>H13*$I$4</f>
        <v>5190.18</v>
      </c>
      <c r="J13" s="167">
        <f>I13*$J$4</f>
        <v>5401.94</v>
      </c>
      <c r="K13" s="168"/>
      <c r="L13" s="167"/>
      <c r="M13" s="169"/>
      <c r="N13" s="96">
        <f>E13*H13</f>
        <v>4986.72</v>
      </c>
      <c r="O13" s="77">
        <f>E13*I13</f>
        <v>5190.18</v>
      </c>
      <c r="P13" s="100">
        <f>E13*J13</f>
        <v>5401.94</v>
      </c>
      <c r="Q13" s="53">
        <f t="shared" si="5"/>
        <v>5</v>
      </c>
      <c r="R13" s="17">
        <f t="shared" si="5"/>
        <v>5.2</v>
      </c>
      <c r="S13" s="176">
        <f t="shared" si="5"/>
        <v>5.4</v>
      </c>
    </row>
    <row r="14" spans="1:19" s="63" customFormat="1" hidden="1" x14ac:dyDescent="0.2">
      <c r="A14" s="57"/>
      <c r="B14" s="109">
        <v>310</v>
      </c>
      <c r="C14" s="33" t="s">
        <v>21</v>
      </c>
      <c r="D14" s="30"/>
      <c r="E14" s="23"/>
      <c r="F14" s="23"/>
      <c r="G14" s="165"/>
      <c r="H14" s="163"/>
      <c r="I14" s="163"/>
      <c r="J14" s="166"/>
      <c r="K14" s="164"/>
      <c r="L14" s="163"/>
      <c r="M14" s="166"/>
      <c r="N14" s="94">
        <f>N15</f>
        <v>0</v>
      </c>
      <c r="O14" s="80">
        <f t="shared" ref="O14:P14" si="6">O15</f>
        <v>0</v>
      </c>
      <c r="P14" s="95">
        <f t="shared" si="6"/>
        <v>0</v>
      </c>
      <c r="Q14" s="177">
        <f>Q15</f>
        <v>0</v>
      </c>
      <c r="R14" s="16">
        <f t="shared" ref="R14:S14" si="7">R15</f>
        <v>0</v>
      </c>
      <c r="S14" s="178">
        <f t="shared" si="7"/>
        <v>0</v>
      </c>
    </row>
    <row r="15" spans="1:19" s="63" customFormat="1" ht="38.25" hidden="1" x14ac:dyDescent="0.2">
      <c r="A15" s="57">
        <v>242</v>
      </c>
      <c r="B15" s="109">
        <v>310</v>
      </c>
      <c r="C15" s="66" t="s">
        <v>137</v>
      </c>
      <c r="D15" s="31" t="s">
        <v>55</v>
      </c>
      <c r="E15" s="24">
        <v>0</v>
      </c>
      <c r="F15" s="24" t="s">
        <v>58</v>
      </c>
      <c r="G15" s="207"/>
      <c r="H15" s="167"/>
      <c r="I15" s="167"/>
      <c r="J15" s="167"/>
      <c r="K15" s="168"/>
      <c r="L15" s="167"/>
      <c r="M15" s="169"/>
      <c r="N15" s="96">
        <f>E15*H15</f>
        <v>0</v>
      </c>
      <c r="O15" s="77">
        <f>E15*I15</f>
        <v>0</v>
      </c>
      <c r="P15" s="100">
        <f>E15*J15</f>
        <v>0</v>
      </c>
      <c r="Q15" s="53">
        <f>N15/1000</f>
        <v>0</v>
      </c>
      <c r="R15" s="17">
        <f>O15/1000</f>
        <v>0</v>
      </c>
      <c r="S15" s="176">
        <f>P15/1000</f>
        <v>0</v>
      </c>
    </row>
    <row r="16" spans="1:19" s="63" customFormat="1" ht="25.5" x14ac:dyDescent="0.2">
      <c r="A16" s="108">
        <v>242</v>
      </c>
      <c r="B16" s="109">
        <v>346</v>
      </c>
      <c r="C16" s="33" t="s">
        <v>169</v>
      </c>
      <c r="D16" s="30"/>
      <c r="E16" s="23"/>
      <c r="F16" s="23"/>
      <c r="G16" s="165"/>
      <c r="H16" s="163"/>
      <c r="I16" s="163"/>
      <c r="J16" s="166"/>
      <c r="K16" s="164"/>
      <c r="L16" s="163"/>
      <c r="M16" s="166"/>
      <c r="N16" s="94">
        <f>N17+N19+N21</f>
        <v>1172175.67</v>
      </c>
      <c r="O16" s="80">
        <f t="shared" ref="O16:S16" si="8">O17+O19+O21</f>
        <v>1224759.26</v>
      </c>
      <c r="P16" s="95">
        <f t="shared" si="8"/>
        <v>1275274.77</v>
      </c>
      <c r="Q16" s="177">
        <f>Q17+Q19+Q21</f>
        <v>1172.2</v>
      </c>
      <c r="R16" s="16">
        <f>R17+R19+R21</f>
        <v>1224.8</v>
      </c>
      <c r="S16" s="178">
        <f t="shared" si="8"/>
        <v>1275.2</v>
      </c>
    </row>
    <row r="17" spans="1:20" s="63" customFormat="1" ht="89.25" x14ac:dyDescent="0.2">
      <c r="A17" s="57"/>
      <c r="B17" s="109"/>
      <c r="C17" s="66" t="s">
        <v>130</v>
      </c>
      <c r="D17" s="31" t="s">
        <v>148</v>
      </c>
      <c r="E17" s="24"/>
      <c r="F17" s="24"/>
      <c r="G17" s="76"/>
      <c r="H17" s="77"/>
      <c r="I17" s="77"/>
      <c r="J17" s="78"/>
      <c r="K17" s="28">
        <v>1</v>
      </c>
      <c r="L17" s="17">
        <v>1</v>
      </c>
      <c r="M17" s="25">
        <v>1</v>
      </c>
      <c r="N17" s="96">
        <f>G18*K17%*H4</f>
        <v>148355.67000000001</v>
      </c>
      <c r="O17" s="77">
        <f>N17*I4</f>
        <v>154408.57999999999</v>
      </c>
      <c r="P17" s="100">
        <f>O17*J4</f>
        <v>160708.45000000001</v>
      </c>
      <c r="Q17" s="53">
        <f>N17/1000</f>
        <v>148.4</v>
      </c>
      <c r="R17" s="17">
        <f>O17/1000</f>
        <v>154.4</v>
      </c>
      <c r="S17" s="176">
        <f>P17/1000</f>
        <v>160.69999999999999</v>
      </c>
    </row>
    <row r="18" spans="1:20" s="63" customFormat="1" ht="38.25" hidden="1" x14ac:dyDescent="0.2">
      <c r="A18" s="57"/>
      <c r="B18" s="2"/>
      <c r="C18" s="110" t="s">
        <v>131</v>
      </c>
      <c r="D18" s="68"/>
      <c r="E18" s="69"/>
      <c r="F18" s="65" t="s">
        <v>58</v>
      </c>
      <c r="G18" s="84">
        <v>14280072.119999999</v>
      </c>
      <c r="H18" s="82"/>
      <c r="I18" s="82"/>
      <c r="J18" s="83"/>
      <c r="K18" s="29"/>
      <c r="L18" s="19"/>
      <c r="M18" s="26"/>
      <c r="N18" s="101"/>
      <c r="O18" s="82"/>
      <c r="P18" s="98"/>
      <c r="Q18" s="72"/>
      <c r="R18" s="19"/>
      <c r="S18" s="179"/>
    </row>
    <row r="19" spans="1:20" s="63" customFormat="1" ht="66.75" customHeight="1" x14ac:dyDescent="0.2">
      <c r="A19" s="57"/>
      <c r="B19" s="2"/>
      <c r="C19" s="34" t="s">
        <v>147</v>
      </c>
      <c r="D19" s="31" t="s">
        <v>32</v>
      </c>
      <c r="E19" s="70"/>
      <c r="F19" s="24"/>
      <c r="G19" s="76"/>
      <c r="H19" s="77"/>
      <c r="I19" s="77"/>
      <c r="J19" s="78"/>
      <c r="K19" s="53">
        <v>150</v>
      </c>
      <c r="L19" s="17">
        <v>150</v>
      </c>
      <c r="M19" s="55">
        <v>150</v>
      </c>
      <c r="N19" s="96">
        <f>N20*K19%</f>
        <v>976206</v>
      </c>
      <c r="O19" s="77">
        <f>O20*L19%</f>
        <v>1018164</v>
      </c>
      <c r="P19" s="100">
        <f>P20*M19%</f>
        <v>1060920</v>
      </c>
      <c r="Q19" s="53">
        <f>N19/1000</f>
        <v>976.2</v>
      </c>
      <c r="R19" s="17">
        <f>O19/1000</f>
        <v>1018.2</v>
      </c>
      <c r="S19" s="176">
        <f>P19/1000</f>
        <v>1060.9000000000001</v>
      </c>
    </row>
    <row r="20" spans="1:20" s="63" customFormat="1" ht="25.5" hidden="1" x14ac:dyDescent="0.2">
      <c r="A20" s="57"/>
      <c r="B20" s="2"/>
      <c r="C20" s="67" t="s">
        <v>33</v>
      </c>
      <c r="D20" s="68" t="s">
        <v>61</v>
      </c>
      <c r="E20" s="71">
        <f>140/5</f>
        <v>28</v>
      </c>
      <c r="F20" s="65" t="s">
        <v>58</v>
      </c>
      <c r="G20" s="84"/>
      <c r="H20" s="82"/>
      <c r="I20" s="82"/>
      <c r="J20" s="83"/>
      <c r="K20" s="101">
        <v>23243</v>
      </c>
      <c r="L20" s="82">
        <v>24242</v>
      </c>
      <c r="M20" s="170">
        <v>25260</v>
      </c>
      <c r="N20" s="101">
        <f>E20*K20</f>
        <v>650804</v>
      </c>
      <c r="O20" s="82">
        <f>E20*L20</f>
        <v>678776</v>
      </c>
      <c r="P20" s="98">
        <f>E20*M20</f>
        <v>707280</v>
      </c>
      <c r="Q20" s="72"/>
      <c r="R20" s="19"/>
      <c r="S20" s="179"/>
      <c r="T20" s="135"/>
    </row>
    <row r="21" spans="1:20" s="63" customFormat="1" ht="25.5" x14ac:dyDescent="0.2">
      <c r="A21" s="57"/>
      <c r="B21" s="2"/>
      <c r="C21" s="34" t="s">
        <v>129</v>
      </c>
      <c r="D21" s="31" t="s">
        <v>55</v>
      </c>
      <c r="E21" s="24">
        <f>70*10</f>
        <v>700</v>
      </c>
      <c r="F21" s="24" t="s">
        <v>58</v>
      </c>
      <c r="G21" s="76">
        <v>65.47</v>
      </c>
      <c r="H21" s="77">
        <f>G21*$H$4</f>
        <v>68.02</v>
      </c>
      <c r="I21" s="77">
        <f>H21*$I$4</f>
        <v>70.8</v>
      </c>
      <c r="J21" s="77">
        <f>I21*$J$4</f>
        <v>73.69</v>
      </c>
      <c r="K21" s="97"/>
      <c r="L21" s="77"/>
      <c r="M21" s="78"/>
      <c r="N21" s="96">
        <f>E21*H21</f>
        <v>47614</v>
      </c>
      <c r="O21" s="77">
        <f>E21*I21*1.053</f>
        <v>52186.68</v>
      </c>
      <c r="P21" s="100">
        <f>E21*J21*1.04</f>
        <v>53646.32</v>
      </c>
      <c r="Q21" s="53">
        <f>N21/1000</f>
        <v>47.6</v>
      </c>
      <c r="R21" s="17">
        <f>O21/1000</f>
        <v>52.2</v>
      </c>
      <c r="S21" s="176">
        <f>P21/1000</f>
        <v>53.6</v>
      </c>
    </row>
    <row r="22" spans="1:20" s="113" customFormat="1" ht="51" x14ac:dyDescent="0.2">
      <c r="A22" s="112"/>
      <c r="B22" s="107"/>
      <c r="C22" s="32" t="s">
        <v>182</v>
      </c>
      <c r="D22" s="30"/>
      <c r="E22" s="23"/>
      <c r="F22" s="23"/>
      <c r="G22" s="79"/>
      <c r="H22" s="80"/>
      <c r="I22" s="80"/>
      <c r="J22" s="81"/>
      <c r="K22" s="119"/>
      <c r="L22" s="80"/>
      <c r="M22" s="81"/>
      <c r="N22" s="104"/>
      <c r="O22" s="99"/>
      <c r="P22" s="106"/>
      <c r="Q22" s="180"/>
      <c r="R22" s="181"/>
      <c r="S22" s="182"/>
    </row>
    <row r="23" spans="1:20" s="63" customFormat="1" x14ac:dyDescent="0.2">
      <c r="A23" s="62"/>
      <c r="B23" s="56"/>
      <c r="C23" s="46" t="s">
        <v>126</v>
      </c>
      <c r="D23" s="30"/>
      <c r="E23" s="23"/>
      <c r="F23" s="23"/>
      <c r="G23" s="79"/>
      <c r="H23" s="80"/>
      <c r="I23" s="80"/>
      <c r="J23" s="81"/>
      <c r="K23" s="119"/>
      <c r="L23" s="80"/>
      <c r="M23" s="81"/>
      <c r="N23" s="94">
        <f>N24+N27+N28+N35+N49+N62+N65+N67+N69+N71+N73</f>
        <v>26315225.300000001</v>
      </c>
      <c r="O23" s="80">
        <f>O24+O27+O28+O35+O49+O62+O65+O67+O69+O71+O73</f>
        <v>20099172.579999998</v>
      </c>
      <c r="P23" s="195">
        <f>P24+P27+P28+P35+P49+P62+P65+P67+P69+P71+P73</f>
        <v>20912900.539999999</v>
      </c>
      <c r="Q23" s="94">
        <f>Q24+Q27+Q28+Q35+Q49+Q62+Q65+Q67+Q69+Q71+Q73</f>
        <v>26316.1</v>
      </c>
      <c r="R23" s="80">
        <f>R24+R27+R28+R35+R49+R62+R65+R67+R69+R71+R73</f>
        <v>20099.3</v>
      </c>
      <c r="S23" s="172">
        <f>P23/1000</f>
        <v>20912.900000000001</v>
      </c>
    </row>
    <row r="24" spans="1:20" s="63" customFormat="1" x14ac:dyDescent="0.2">
      <c r="A24" s="57">
        <v>244</v>
      </c>
      <c r="B24" s="2">
        <v>221</v>
      </c>
      <c r="C24" s="33" t="s">
        <v>6</v>
      </c>
      <c r="D24" s="31"/>
      <c r="E24" s="24"/>
      <c r="F24" s="24"/>
      <c r="G24" s="76"/>
      <c r="H24" s="77"/>
      <c r="I24" s="77"/>
      <c r="J24" s="78"/>
      <c r="K24" s="97"/>
      <c r="L24" s="77"/>
      <c r="M24" s="78"/>
      <c r="N24" s="94">
        <f>N25+N26</f>
        <v>185455.48</v>
      </c>
      <c r="O24" s="80">
        <f t="shared" ref="O24:P24" si="9">O25+O26</f>
        <v>193022.66</v>
      </c>
      <c r="P24" s="95">
        <f t="shared" si="9"/>
        <v>200897.4</v>
      </c>
      <c r="Q24" s="173">
        <f>Q25+Q26</f>
        <v>185.5</v>
      </c>
      <c r="R24" s="174">
        <f t="shared" ref="R24:S24" si="10">R25+R26</f>
        <v>193</v>
      </c>
      <c r="S24" s="175">
        <f t="shared" si="10"/>
        <v>200.9</v>
      </c>
    </row>
    <row r="25" spans="1:20" s="63" customFormat="1" x14ac:dyDescent="0.2">
      <c r="A25" s="57"/>
      <c r="B25" s="2"/>
      <c r="C25" s="34" t="s">
        <v>7</v>
      </c>
      <c r="D25" s="31" t="s">
        <v>78</v>
      </c>
      <c r="E25" s="24">
        <v>1</v>
      </c>
      <c r="F25" s="196" t="s">
        <v>58</v>
      </c>
      <c r="G25" s="76">
        <v>167158.79999999999</v>
      </c>
      <c r="H25" s="77">
        <f>G25*$H$4</f>
        <v>173661.28</v>
      </c>
      <c r="I25" s="77">
        <f>H25*$I$4</f>
        <v>180746.66</v>
      </c>
      <c r="J25" s="77">
        <f>I25*$J$4</f>
        <v>188121.12</v>
      </c>
      <c r="K25" s="97"/>
      <c r="L25" s="77"/>
      <c r="M25" s="78"/>
      <c r="N25" s="96">
        <f>E25*H25</f>
        <v>173661.28</v>
      </c>
      <c r="O25" s="77">
        <f>E25*I25</f>
        <v>180746.66</v>
      </c>
      <c r="P25" s="100">
        <f>E25*J25</f>
        <v>188121.12</v>
      </c>
      <c r="Q25" s="53">
        <f t="shared" ref="Q25:S26" si="11">N25/1000</f>
        <v>173.7</v>
      </c>
      <c r="R25" s="17">
        <f t="shared" si="11"/>
        <v>180.7</v>
      </c>
      <c r="S25" s="176">
        <f t="shared" si="11"/>
        <v>188.1</v>
      </c>
    </row>
    <row r="26" spans="1:20" s="63" customFormat="1" ht="25.5" x14ac:dyDescent="0.2">
      <c r="A26" s="57"/>
      <c r="B26" s="2"/>
      <c r="C26" s="34" t="s">
        <v>8</v>
      </c>
      <c r="D26" s="122" t="s">
        <v>44</v>
      </c>
      <c r="E26" s="24">
        <v>11</v>
      </c>
      <c r="F26" s="24" t="s">
        <v>57</v>
      </c>
      <c r="G26" s="76">
        <v>86</v>
      </c>
      <c r="H26" s="77">
        <f>G26*$H$4</f>
        <v>89.35</v>
      </c>
      <c r="I26" s="77">
        <f>H26*$I$4</f>
        <v>93</v>
      </c>
      <c r="J26" s="77">
        <f>I26*$J$4</f>
        <v>96.79</v>
      </c>
      <c r="K26" s="97"/>
      <c r="L26" s="77"/>
      <c r="M26" s="78"/>
      <c r="N26" s="96">
        <f>E26*H26*12</f>
        <v>11794.2</v>
      </c>
      <c r="O26" s="77">
        <f>E26*I26*12</f>
        <v>12276</v>
      </c>
      <c r="P26" s="100">
        <f>E26*J26*12</f>
        <v>12776.28</v>
      </c>
      <c r="Q26" s="53">
        <f t="shared" si="11"/>
        <v>11.8</v>
      </c>
      <c r="R26" s="17">
        <f t="shared" si="11"/>
        <v>12.3</v>
      </c>
      <c r="S26" s="176">
        <f t="shared" si="11"/>
        <v>12.8</v>
      </c>
    </row>
    <row r="27" spans="1:20" s="63" customFormat="1" x14ac:dyDescent="0.2">
      <c r="A27" s="57">
        <v>244</v>
      </c>
      <c r="B27" s="2">
        <v>222</v>
      </c>
      <c r="C27" s="33" t="s">
        <v>9</v>
      </c>
      <c r="D27" s="122" t="s">
        <v>46</v>
      </c>
      <c r="E27" s="24">
        <v>4800</v>
      </c>
      <c r="F27" s="24" t="s">
        <v>58</v>
      </c>
      <c r="G27" s="76">
        <v>50</v>
      </c>
      <c r="H27" s="77">
        <f>G27*$H$4</f>
        <v>51.95</v>
      </c>
      <c r="I27" s="77">
        <f>H27*$I$4</f>
        <v>54.07</v>
      </c>
      <c r="J27" s="77">
        <f>I27*$J$4</f>
        <v>56.28</v>
      </c>
      <c r="K27" s="97"/>
      <c r="L27" s="77"/>
      <c r="M27" s="78"/>
      <c r="N27" s="94">
        <f>E27*H27</f>
        <v>249360</v>
      </c>
      <c r="O27" s="80">
        <f>E27*I27</f>
        <v>259536</v>
      </c>
      <c r="P27" s="95">
        <f>E27*J27</f>
        <v>270144</v>
      </c>
      <c r="Q27" s="177">
        <v>249.4</v>
      </c>
      <c r="R27" s="16">
        <v>259.60000000000002</v>
      </c>
      <c r="S27" s="178">
        <v>270.2</v>
      </c>
    </row>
    <row r="28" spans="1:20" s="63" customFormat="1" x14ac:dyDescent="0.2">
      <c r="A28" s="57">
        <v>244</v>
      </c>
      <c r="B28" s="2">
        <v>223</v>
      </c>
      <c r="C28" s="33" t="s">
        <v>10</v>
      </c>
      <c r="D28" s="30"/>
      <c r="E28" s="23"/>
      <c r="F28" s="23"/>
      <c r="G28" s="79"/>
      <c r="H28" s="80"/>
      <c r="I28" s="80"/>
      <c r="J28" s="81"/>
      <c r="K28" s="119"/>
      <c r="L28" s="80"/>
      <c r="M28" s="81"/>
      <c r="N28" s="94">
        <f>SUM(N29:N32)</f>
        <v>2388366.67</v>
      </c>
      <c r="O28" s="80">
        <f t="shared" ref="O28:S28" si="12">SUM(O29:O32)</f>
        <v>2468829.48</v>
      </c>
      <c r="P28" s="95">
        <f t="shared" si="12"/>
        <v>2551111.62</v>
      </c>
      <c r="Q28" s="177">
        <f t="shared" si="12"/>
        <v>2388.4</v>
      </c>
      <c r="R28" s="16">
        <f t="shared" si="12"/>
        <v>2468.9</v>
      </c>
      <c r="S28" s="178">
        <f t="shared" si="12"/>
        <v>2551.1999999999998</v>
      </c>
    </row>
    <row r="29" spans="1:20" s="63" customFormat="1" ht="25.5" x14ac:dyDescent="0.2">
      <c r="A29" s="57"/>
      <c r="B29" s="2"/>
      <c r="C29" s="34" t="s">
        <v>49</v>
      </c>
      <c r="D29" s="31" t="s">
        <v>152</v>
      </c>
      <c r="E29" s="24">
        <v>125820</v>
      </c>
      <c r="F29" s="24" t="s">
        <v>151</v>
      </c>
      <c r="G29" s="97">
        <f>ROUND(6.44545*1.2,2)</f>
        <v>7.73</v>
      </c>
      <c r="H29" s="77">
        <f>N29/E29</f>
        <v>7.98</v>
      </c>
      <c r="I29" s="77">
        <f>O29/E29</f>
        <v>8.18</v>
      </c>
      <c r="J29" s="77">
        <f>P29/E29</f>
        <v>8.3800000000000008</v>
      </c>
      <c r="K29" s="144"/>
      <c r="L29" s="145"/>
      <c r="M29" s="146"/>
      <c r="N29" s="138">
        <f>E29*6.44545*1.2*1.032</f>
        <v>1004300.94</v>
      </c>
      <c r="O29" s="77">
        <f>N29*1.025</f>
        <v>1029408.46</v>
      </c>
      <c r="P29" s="100">
        <f>O29*1.024</f>
        <v>1054114.26</v>
      </c>
      <c r="Q29" s="53">
        <f t="shared" ref="Q29:S32" si="13">N29/1000</f>
        <v>1004.3</v>
      </c>
      <c r="R29" s="17">
        <f t="shared" si="13"/>
        <v>1029.4000000000001</v>
      </c>
      <c r="S29" s="176">
        <f t="shared" si="13"/>
        <v>1054.0999999999999</v>
      </c>
    </row>
    <row r="30" spans="1:20" s="63" customFormat="1" ht="25.5" x14ac:dyDescent="0.2">
      <c r="A30" s="57"/>
      <c r="B30" s="2"/>
      <c r="C30" s="34" t="s">
        <v>50</v>
      </c>
      <c r="D30" s="31" t="s">
        <v>51</v>
      </c>
      <c r="E30" s="143">
        <v>533.41999999999996</v>
      </c>
      <c r="F30" s="24" t="s">
        <v>133</v>
      </c>
      <c r="G30" s="76">
        <f>1668.32*1.2</f>
        <v>2001.98</v>
      </c>
      <c r="H30" s="77">
        <f>G30*1.037</f>
        <v>2076.0500000000002</v>
      </c>
      <c r="I30" s="77">
        <f>H30*1.04</f>
        <v>2159.09</v>
      </c>
      <c r="J30" s="77">
        <f>I30*1.04</f>
        <v>2245.4499999999998</v>
      </c>
      <c r="K30" s="96"/>
      <c r="L30" s="77"/>
      <c r="M30" s="78"/>
      <c r="N30" s="138">
        <f t="shared" ref="N30:N31" si="14">E30*H30</f>
        <v>1107406.5900000001</v>
      </c>
      <c r="O30" s="77">
        <f t="shared" ref="O30:O31" si="15">E30*I30</f>
        <v>1151701.79</v>
      </c>
      <c r="P30" s="100">
        <f>E30*J30</f>
        <v>1197767.94</v>
      </c>
      <c r="Q30" s="53">
        <f t="shared" si="13"/>
        <v>1107.4000000000001</v>
      </c>
      <c r="R30" s="17">
        <f t="shared" si="13"/>
        <v>1151.7</v>
      </c>
      <c r="S30" s="176">
        <f t="shared" si="13"/>
        <v>1197.8</v>
      </c>
    </row>
    <row r="31" spans="1:20" s="63" customFormat="1" ht="25.5" x14ac:dyDescent="0.2">
      <c r="A31" s="57"/>
      <c r="B31" s="2"/>
      <c r="C31" s="34" t="s">
        <v>50</v>
      </c>
      <c r="D31" s="31" t="s">
        <v>179</v>
      </c>
      <c r="E31" s="143">
        <v>181.35</v>
      </c>
      <c r="F31" s="24" t="s">
        <v>133</v>
      </c>
      <c r="G31" s="76">
        <f>41.98*1.2</f>
        <v>50.38</v>
      </c>
      <c r="H31" s="77">
        <f>G31*1.037</f>
        <v>52.24</v>
      </c>
      <c r="I31" s="77">
        <f>H31*1.04</f>
        <v>54.33</v>
      </c>
      <c r="J31" s="77">
        <f>I31*1.04</f>
        <v>56.5</v>
      </c>
      <c r="K31" s="96"/>
      <c r="L31" s="77"/>
      <c r="M31" s="78"/>
      <c r="N31" s="138">
        <f t="shared" si="14"/>
        <v>9473.7199999999993</v>
      </c>
      <c r="O31" s="77">
        <f t="shared" si="15"/>
        <v>9852.75</v>
      </c>
      <c r="P31" s="100">
        <f t="shared" ref="P31" si="16">E31*J31</f>
        <v>10246.280000000001</v>
      </c>
      <c r="Q31" s="53">
        <f t="shared" si="13"/>
        <v>9.5</v>
      </c>
      <c r="R31" s="17">
        <f t="shared" si="13"/>
        <v>9.9</v>
      </c>
      <c r="S31" s="176">
        <f>P31/1000+0.01</f>
        <v>10.3</v>
      </c>
    </row>
    <row r="32" spans="1:20" s="63" customFormat="1" ht="25.5" x14ac:dyDescent="0.2">
      <c r="A32" s="57"/>
      <c r="B32" s="2"/>
      <c r="C32" s="34" t="s">
        <v>52</v>
      </c>
      <c r="D32" s="31" t="s">
        <v>153</v>
      </c>
      <c r="E32" s="24">
        <f>E33+E34</f>
        <v>5445</v>
      </c>
      <c r="F32" s="24" t="s">
        <v>154</v>
      </c>
      <c r="G32" s="76"/>
      <c r="H32" s="77">
        <f>N32/E32</f>
        <v>49.07</v>
      </c>
      <c r="I32" s="77">
        <f>O32/E32</f>
        <v>51.03</v>
      </c>
      <c r="J32" s="77">
        <f>P32/E32</f>
        <v>53.07</v>
      </c>
      <c r="K32" s="97"/>
      <c r="L32" s="77"/>
      <c r="M32" s="78"/>
      <c r="N32" s="138">
        <f>N33+N34</f>
        <v>267185.42</v>
      </c>
      <c r="O32" s="147">
        <f t="shared" ref="O32:P32" si="17">O33+O34</f>
        <v>277866.48</v>
      </c>
      <c r="P32" s="148">
        <f t="shared" si="17"/>
        <v>288983.14</v>
      </c>
      <c r="Q32" s="53">
        <f t="shared" si="13"/>
        <v>267.2</v>
      </c>
      <c r="R32" s="17">
        <f t="shared" si="13"/>
        <v>277.89999999999998</v>
      </c>
      <c r="S32" s="176">
        <f t="shared" si="13"/>
        <v>289</v>
      </c>
    </row>
    <row r="33" spans="1:20" s="124" customFormat="1" hidden="1" x14ac:dyDescent="0.2">
      <c r="A33" s="125"/>
      <c r="B33" s="200"/>
      <c r="C33" s="139" t="s">
        <v>208</v>
      </c>
      <c r="D33" s="68" t="s">
        <v>153</v>
      </c>
      <c r="E33" s="65">
        <v>2479</v>
      </c>
      <c r="F33" s="65" t="s">
        <v>154</v>
      </c>
      <c r="G33" s="84">
        <f>36.64*1.2</f>
        <v>43.97</v>
      </c>
      <c r="H33" s="82">
        <f>G33*1.037</f>
        <v>45.6</v>
      </c>
      <c r="I33" s="82">
        <f>H33*1.04</f>
        <v>47.42</v>
      </c>
      <c r="J33" s="82">
        <f>I33*1.04</f>
        <v>49.32</v>
      </c>
      <c r="K33" s="123"/>
      <c r="L33" s="82"/>
      <c r="M33" s="83"/>
      <c r="N33" s="201">
        <f>E33*H33</f>
        <v>113042.4</v>
      </c>
      <c r="O33" s="82">
        <f>E33*I33</f>
        <v>117554.18</v>
      </c>
      <c r="P33" s="98">
        <f>E33*J33</f>
        <v>122264.28</v>
      </c>
      <c r="Q33" s="202"/>
      <c r="R33" s="203"/>
      <c r="S33" s="204"/>
    </row>
    <row r="34" spans="1:20" s="124" customFormat="1" hidden="1" x14ac:dyDescent="0.2">
      <c r="A34" s="125"/>
      <c r="B34" s="200"/>
      <c r="C34" s="139" t="s">
        <v>209</v>
      </c>
      <c r="D34" s="68" t="s">
        <v>153</v>
      </c>
      <c r="E34" s="65">
        <f>2479+487</f>
        <v>2966</v>
      </c>
      <c r="F34" s="65" t="s">
        <v>154</v>
      </c>
      <c r="G34" s="84">
        <f>41.77*1.2</f>
        <v>50.12</v>
      </c>
      <c r="H34" s="82">
        <f>G34*1.037</f>
        <v>51.97</v>
      </c>
      <c r="I34" s="82">
        <f>H34*1.04</f>
        <v>54.05</v>
      </c>
      <c r="J34" s="82">
        <f>I34*1.04</f>
        <v>56.21</v>
      </c>
      <c r="K34" s="123"/>
      <c r="L34" s="82"/>
      <c r="M34" s="83"/>
      <c r="N34" s="201">
        <f>E34*H34</f>
        <v>154143.01999999999</v>
      </c>
      <c r="O34" s="82">
        <f>E34*I34</f>
        <v>160312.29999999999</v>
      </c>
      <c r="P34" s="98">
        <f>E34*J34</f>
        <v>166718.85999999999</v>
      </c>
      <c r="Q34" s="202"/>
      <c r="R34" s="203"/>
      <c r="S34" s="204"/>
    </row>
    <row r="35" spans="1:20" s="63" customFormat="1" x14ac:dyDescent="0.2">
      <c r="A35" s="57">
        <v>244</v>
      </c>
      <c r="B35" s="2">
        <v>225</v>
      </c>
      <c r="C35" s="33" t="s">
        <v>11</v>
      </c>
      <c r="D35" s="31"/>
      <c r="E35" s="24"/>
      <c r="F35" s="24"/>
      <c r="G35" s="76"/>
      <c r="H35" s="77"/>
      <c r="I35" s="77"/>
      <c r="J35" s="78"/>
      <c r="K35" s="97"/>
      <c r="L35" s="77"/>
      <c r="M35" s="78"/>
      <c r="N35" s="94">
        <f t="shared" ref="N35:S35" si="18">SUM(N36:N48)</f>
        <v>18731545.68</v>
      </c>
      <c r="O35" s="80">
        <f t="shared" si="18"/>
        <v>12258436.35</v>
      </c>
      <c r="P35" s="95">
        <f t="shared" si="18"/>
        <v>12758648.76</v>
      </c>
      <c r="Q35" s="94">
        <f t="shared" si="18"/>
        <v>18731.8</v>
      </c>
      <c r="R35" s="80">
        <f t="shared" si="18"/>
        <v>12258.5</v>
      </c>
      <c r="S35" s="95">
        <f t="shared" si="18"/>
        <v>12758.7</v>
      </c>
    </row>
    <row r="36" spans="1:20" s="63" customFormat="1" ht="49.5" customHeight="1" x14ac:dyDescent="0.2">
      <c r="A36" s="64"/>
      <c r="B36" s="2"/>
      <c r="C36" s="34" t="s">
        <v>13</v>
      </c>
      <c r="D36" s="31" t="s">
        <v>54</v>
      </c>
      <c r="E36" s="24">
        <v>1019.1</v>
      </c>
      <c r="F36" s="24" t="s">
        <v>59</v>
      </c>
      <c r="G36" s="76"/>
      <c r="H36" s="77">
        <f>N36/E36</f>
        <v>1270.24</v>
      </c>
      <c r="I36" s="77">
        <f>O36/E36</f>
        <v>1322.07</v>
      </c>
      <c r="J36" s="77">
        <f>P36/E36</f>
        <v>1376.01</v>
      </c>
      <c r="K36" s="97"/>
      <c r="L36" s="77"/>
      <c r="M36" s="78"/>
      <c r="N36" s="138">
        <f>623016.54*2*H4</f>
        <v>1294503.77</v>
      </c>
      <c r="O36" s="77">
        <f>N36*I4</f>
        <v>1347319.52</v>
      </c>
      <c r="P36" s="131">
        <f>O36*J4</f>
        <v>1402290.16</v>
      </c>
      <c r="Q36" s="53">
        <f t="shared" ref="Q36:S44" si="19">N36/1000</f>
        <v>1294.5</v>
      </c>
      <c r="R36" s="17">
        <f t="shared" si="19"/>
        <v>1347.3</v>
      </c>
      <c r="S36" s="176">
        <f t="shared" si="19"/>
        <v>1402.3</v>
      </c>
    </row>
    <row r="37" spans="1:20" s="63" customFormat="1" ht="49.5" customHeight="1" x14ac:dyDescent="0.2">
      <c r="A37" s="64"/>
      <c r="B37" s="2"/>
      <c r="C37" s="34" t="s">
        <v>171</v>
      </c>
      <c r="D37" s="31" t="s">
        <v>153</v>
      </c>
      <c r="E37" s="24">
        <v>143</v>
      </c>
      <c r="F37" s="24" t="s">
        <v>58</v>
      </c>
      <c r="G37" s="76">
        <v>1069</v>
      </c>
      <c r="H37" s="77">
        <f t="shared" ref="H37:H43" si="20">G37*$H$4</f>
        <v>1110.58</v>
      </c>
      <c r="I37" s="77">
        <f t="shared" ref="I37:I43" si="21">H37*$I$4</f>
        <v>1155.8900000000001</v>
      </c>
      <c r="J37" s="77">
        <f t="shared" ref="J37:J43" si="22">I37*$J$4</f>
        <v>1203.05</v>
      </c>
      <c r="K37" s="97"/>
      <c r="L37" s="77"/>
      <c r="M37" s="78"/>
      <c r="N37" s="96">
        <f t="shared" ref="N37:N43" si="23">E37*H37</f>
        <v>158812.94</v>
      </c>
      <c r="O37" s="77">
        <f t="shared" ref="O37:O43" si="24">E37*I37</f>
        <v>165292.26999999999</v>
      </c>
      <c r="P37" s="100">
        <f t="shared" ref="P37:P43" si="25">E37*J37</f>
        <v>172036.15</v>
      </c>
      <c r="Q37" s="53">
        <f t="shared" si="19"/>
        <v>158.80000000000001</v>
      </c>
      <c r="R37" s="17">
        <f t="shared" si="19"/>
        <v>165.3</v>
      </c>
      <c r="S37" s="176">
        <f t="shared" si="19"/>
        <v>172</v>
      </c>
    </row>
    <row r="38" spans="1:20" s="63" customFormat="1" ht="89.25" x14ac:dyDescent="0.2">
      <c r="A38" s="57"/>
      <c r="B38" s="2"/>
      <c r="C38" s="34" t="s">
        <v>172</v>
      </c>
      <c r="D38" s="31" t="s">
        <v>54</v>
      </c>
      <c r="E38" s="24">
        <v>2066.5</v>
      </c>
      <c r="F38" s="24" t="s">
        <v>59</v>
      </c>
      <c r="G38" s="76">
        <f>1270769.76/2066.5</f>
        <v>614.94000000000005</v>
      </c>
      <c r="H38" s="77">
        <f t="shared" si="20"/>
        <v>638.86</v>
      </c>
      <c r="I38" s="77">
        <f t="shared" si="21"/>
        <v>664.93</v>
      </c>
      <c r="J38" s="77">
        <f t="shared" si="22"/>
        <v>692.06</v>
      </c>
      <c r="K38" s="97"/>
      <c r="L38" s="77"/>
      <c r="M38" s="78"/>
      <c r="N38" s="96">
        <f t="shared" si="23"/>
        <v>1320204.19</v>
      </c>
      <c r="O38" s="77">
        <f t="shared" si="24"/>
        <v>1374077.85</v>
      </c>
      <c r="P38" s="100">
        <f t="shared" si="25"/>
        <v>1430141.99</v>
      </c>
      <c r="Q38" s="53">
        <f t="shared" si="19"/>
        <v>1320.2</v>
      </c>
      <c r="R38" s="17">
        <f t="shared" si="19"/>
        <v>1374.1</v>
      </c>
      <c r="S38" s="176">
        <f t="shared" si="19"/>
        <v>1430.1</v>
      </c>
    </row>
    <row r="39" spans="1:20" s="63" customFormat="1" ht="38.25" x14ac:dyDescent="0.2">
      <c r="A39" s="57"/>
      <c r="B39" s="2"/>
      <c r="C39" s="34" t="s">
        <v>14</v>
      </c>
      <c r="D39" s="31" t="s">
        <v>78</v>
      </c>
      <c r="E39" s="24">
        <v>1</v>
      </c>
      <c r="F39" s="24" t="s">
        <v>58</v>
      </c>
      <c r="G39" s="76">
        <v>320020</v>
      </c>
      <c r="H39" s="77">
        <f t="shared" si="20"/>
        <v>332468.78000000003</v>
      </c>
      <c r="I39" s="77">
        <f t="shared" si="21"/>
        <v>346033.51</v>
      </c>
      <c r="J39" s="77">
        <f t="shared" si="22"/>
        <v>360151.68</v>
      </c>
      <c r="K39" s="97"/>
      <c r="L39" s="77"/>
      <c r="M39" s="78"/>
      <c r="N39" s="96">
        <f t="shared" si="23"/>
        <v>332468.78000000003</v>
      </c>
      <c r="O39" s="77">
        <f t="shared" si="24"/>
        <v>346033.51</v>
      </c>
      <c r="P39" s="100">
        <f t="shared" si="25"/>
        <v>360151.68</v>
      </c>
      <c r="Q39" s="53">
        <f t="shared" si="19"/>
        <v>332.5</v>
      </c>
      <c r="R39" s="17">
        <f t="shared" si="19"/>
        <v>346</v>
      </c>
      <c r="S39" s="176">
        <f t="shared" si="19"/>
        <v>360.2</v>
      </c>
    </row>
    <row r="40" spans="1:20" s="63" customFormat="1" x14ac:dyDescent="0.2">
      <c r="A40" s="214"/>
      <c r="B40" s="215"/>
      <c r="C40" s="216" t="s">
        <v>28</v>
      </c>
      <c r="D40" s="217" t="s">
        <v>78</v>
      </c>
      <c r="E40" s="218">
        <v>176</v>
      </c>
      <c r="F40" s="218" t="s">
        <v>58</v>
      </c>
      <c r="G40" s="219">
        <v>407.09</v>
      </c>
      <c r="H40" s="220">
        <f t="shared" si="20"/>
        <v>422.93</v>
      </c>
      <c r="I40" s="220">
        <f t="shared" si="21"/>
        <v>440.19</v>
      </c>
      <c r="J40" s="220">
        <f t="shared" si="22"/>
        <v>458.15</v>
      </c>
      <c r="K40" s="221"/>
      <c r="L40" s="220"/>
      <c r="M40" s="222"/>
      <c r="N40" s="223">
        <f t="shared" si="23"/>
        <v>74435.679999999993</v>
      </c>
      <c r="O40" s="220">
        <f t="shared" si="24"/>
        <v>77473.440000000002</v>
      </c>
      <c r="P40" s="224">
        <f t="shared" si="25"/>
        <v>80634.399999999994</v>
      </c>
      <c r="Q40" s="225">
        <f>N40/1000+0.1</f>
        <v>74.5</v>
      </c>
      <c r="R40" s="226">
        <f t="shared" si="19"/>
        <v>77.5</v>
      </c>
      <c r="S40" s="227">
        <f t="shared" si="19"/>
        <v>80.599999999999994</v>
      </c>
      <c r="T40" s="228" t="s">
        <v>236</v>
      </c>
    </row>
    <row r="41" spans="1:20" s="63" customFormat="1" ht="25.5" x14ac:dyDescent="0.2">
      <c r="A41" s="57"/>
      <c r="B41" s="2"/>
      <c r="C41" s="208" t="s">
        <v>26</v>
      </c>
      <c r="D41" s="31" t="s">
        <v>85</v>
      </c>
      <c r="E41" s="24">
        <v>4</v>
      </c>
      <c r="F41" s="24" t="s">
        <v>58</v>
      </c>
      <c r="G41" s="76">
        <v>868.33</v>
      </c>
      <c r="H41" s="77">
        <f t="shared" si="20"/>
        <v>902.11</v>
      </c>
      <c r="I41" s="77">
        <f t="shared" si="21"/>
        <v>938.92</v>
      </c>
      <c r="J41" s="77">
        <f t="shared" si="22"/>
        <v>977.23</v>
      </c>
      <c r="K41" s="97"/>
      <c r="L41" s="77"/>
      <c r="M41" s="78"/>
      <c r="N41" s="96">
        <f t="shared" si="23"/>
        <v>3608.44</v>
      </c>
      <c r="O41" s="77">
        <f t="shared" si="24"/>
        <v>3755.68</v>
      </c>
      <c r="P41" s="100">
        <f t="shared" si="25"/>
        <v>3908.92</v>
      </c>
      <c r="Q41" s="53">
        <f t="shared" si="19"/>
        <v>3.6</v>
      </c>
      <c r="R41" s="17">
        <f t="shared" si="19"/>
        <v>3.8</v>
      </c>
      <c r="S41" s="176">
        <f t="shared" si="19"/>
        <v>3.9</v>
      </c>
    </row>
    <row r="42" spans="1:20" s="63" customFormat="1" ht="38.25" x14ac:dyDescent="0.2">
      <c r="A42" s="57"/>
      <c r="B42" s="109"/>
      <c r="C42" s="34" t="s">
        <v>180</v>
      </c>
      <c r="D42" s="31" t="s">
        <v>177</v>
      </c>
      <c r="E42" s="24">
        <v>2</v>
      </c>
      <c r="F42" s="24" t="s">
        <v>178</v>
      </c>
      <c r="G42" s="76">
        <v>102680</v>
      </c>
      <c r="H42" s="77">
        <f t="shared" si="20"/>
        <v>106674.25</v>
      </c>
      <c r="I42" s="77">
        <f t="shared" si="21"/>
        <v>111026.56</v>
      </c>
      <c r="J42" s="77">
        <f t="shared" si="22"/>
        <v>115556.44</v>
      </c>
      <c r="K42" s="97"/>
      <c r="L42" s="77"/>
      <c r="M42" s="78"/>
      <c r="N42" s="96">
        <f>E42*H42</f>
        <v>213348.5</v>
      </c>
      <c r="O42" s="77">
        <f>E42*I42</f>
        <v>222053.12</v>
      </c>
      <c r="P42" s="100">
        <f>E42*J42</f>
        <v>231112.88</v>
      </c>
      <c r="Q42" s="53">
        <f>N42/1000+0.1</f>
        <v>213.4</v>
      </c>
      <c r="R42" s="17">
        <f t="shared" si="19"/>
        <v>222.1</v>
      </c>
      <c r="S42" s="176">
        <f t="shared" si="19"/>
        <v>231.1</v>
      </c>
    </row>
    <row r="43" spans="1:20" s="63" customFormat="1" ht="51" x14ac:dyDescent="0.2">
      <c r="A43" s="57"/>
      <c r="B43" s="2"/>
      <c r="C43" s="194" t="s">
        <v>15</v>
      </c>
      <c r="D43" s="31" t="s">
        <v>78</v>
      </c>
      <c r="E43" s="24">
        <v>1</v>
      </c>
      <c r="F43" s="24" t="s">
        <v>59</v>
      </c>
      <c r="G43" s="76">
        <v>552028</v>
      </c>
      <c r="H43" s="77">
        <f t="shared" si="20"/>
        <v>573501.89</v>
      </c>
      <c r="I43" s="77">
        <f t="shared" si="21"/>
        <v>596900.77</v>
      </c>
      <c r="J43" s="77">
        <f t="shared" si="22"/>
        <v>621254.31999999995</v>
      </c>
      <c r="K43" s="97"/>
      <c r="L43" s="77"/>
      <c r="M43" s="78"/>
      <c r="N43" s="96">
        <f t="shared" si="23"/>
        <v>573501.89</v>
      </c>
      <c r="O43" s="77">
        <f t="shared" si="24"/>
        <v>596900.77</v>
      </c>
      <c r="P43" s="100">
        <f t="shared" si="25"/>
        <v>621254.31999999995</v>
      </c>
      <c r="Q43" s="53">
        <f t="shared" si="19"/>
        <v>573.5</v>
      </c>
      <c r="R43" s="17">
        <f t="shared" si="19"/>
        <v>596.9</v>
      </c>
      <c r="S43" s="176">
        <f t="shared" si="19"/>
        <v>621.29999999999995</v>
      </c>
    </row>
    <row r="44" spans="1:20" s="63" customFormat="1" x14ac:dyDescent="0.2">
      <c r="A44" s="57"/>
      <c r="B44" s="2"/>
      <c r="C44" s="34" t="s">
        <v>161</v>
      </c>
      <c r="D44" s="31" t="s">
        <v>160</v>
      </c>
      <c r="E44" s="141">
        <f>187.6+162.9+21.4+21.5</f>
        <v>393.4</v>
      </c>
      <c r="F44" s="24" t="s">
        <v>58</v>
      </c>
      <c r="G44" s="77">
        <f>N44/E44</f>
        <v>37480.86</v>
      </c>
      <c r="H44" s="77">
        <f>G44*1.0397</f>
        <v>38968.85</v>
      </c>
      <c r="I44" s="77">
        <v>13140.69</v>
      </c>
      <c r="J44" s="77">
        <v>13676.83</v>
      </c>
      <c r="K44" s="97"/>
      <c r="L44" s="77"/>
      <c r="M44" s="78"/>
      <c r="N44" s="96">
        <f>(8597872.06+5073637.9+260070.35+261285.63)*H4</f>
        <v>14744968.43</v>
      </c>
      <c r="O44" s="77">
        <v>8109119.7999999998</v>
      </c>
      <c r="P44" s="100">
        <v>8439971.7899999991</v>
      </c>
      <c r="Q44" s="53">
        <f t="shared" si="19"/>
        <v>14745</v>
      </c>
      <c r="R44" s="17">
        <f t="shared" si="19"/>
        <v>8109.1</v>
      </c>
      <c r="S44" s="176">
        <f t="shared" si="19"/>
        <v>8440</v>
      </c>
    </row>
    <row r="45" spans="1:20" s="63" customFormat="1" ht="38.25" x14ac:dyDescent="0.2">
      <c r="A45" s="57"/>
      <c r="B45" s="2"/>
      <c r="C45" s="34" t="s">
        <v>204</v>
      </c>
      <c r="D45" s="31" t="s">
        <v>78</v>
      </c>
      <c r="E45" s="141">
        <v>9</v>
      </c>
      <c r="F45" s="24" t="s">
        <v>58</v>
      </c>
      <c r="G45" s="76">
        <v>433.48</v>
      </c>
      <c r="H45" s="77">
        <f>G45*$H$4</f>
        <v>450.34</v>
      </c>
      <c r="I45" s="77">
        <f>H45*$I$4</f>
        <v>468.71</v>
      </c>
      <c r="J45" s="77">
        <f>I45*$J$4</f>
        <v>487.83</v>
      </c>
      <c r="K45" s="97"/>
      <c r="L45" s="77"/>
      <c r="M45" s="78"/>
      <c r="N45" s="96">
        <f>E45*H45</f>
        <v>4053.06</v>
      </c>
      <c r="O45" s="77">
        <f>E45*I45</f>
        <v>4218.3900000000003</v>
      </c>
      <c r="P45" s="100">
        <f>E45*J45</f>
        <v>4390.47</v>
      </c>
      <c r="Q45" s="53">
        <f t="shared" ref="Q45:S48" si="26">N45/1000</f>
        <v>4.0999999999999996</v>
      </c>
      <c r="R45" s="17">
        <f t="shared" si="26"/>
        <v>4.2</v>
      </c>
      <c r="S45" s="176">
        <f t="shared" si="26"/>
        <v>4.4000000000000004</v>
      </c>
    </row>
    <row r="46" spans="1:20" s="63" customFormat="1" ht="25.5" hidden="1" customHeight="1" x14ac:dyDescent="0.2">
      <c r="A46" s="57"/>
      <c r="B46" s="2"/>
      <c r="C46" s="34" t="s">
        <v>205</v>
      </c>
      <c r="D46" s="31" t="s">
        <v>177</v>
      </c>
      <c r="E46" s="141"/>
      <c r="F46" s="24"/>
      <c r="G46" s="77"/>
      <c r="H46" s="77"/>
      <c r="I46" s="77"/>
      <c r="J46" s="77"/>
      <c r="K46" s="97"/>
      <c r="L46" s="77"/>
      <c r="M46" s="78"/>
      <c r="N46" s="96">
        <f>E46*H46</f>
        <v>0</v>
      </c>
      <c r="O46" s="77">
        <f>E46*I46</f>
        <v>0</v>
      </c>
      <c r="P46" s="100">
        <f>E46*J46</f>
        <v>0</v>
      </c>
      <c r="Q46" s="53">
        <f t="shared" si="26"/>
        <v>0</v>
      </c>
      <c r="R46" s="17">
        <f t="shared" si="26"/>
        <v>0</v>
      </c>
      <c r="S46" s="176">
        <f t="shared" si="26"/>
        <v>0</v>
      </c>
    </row>
    <row r="47" spans="1:20" s="63" customFormat="1" x14ac:dyDescent="0.2">
      <c r="A47" s="57"/>
      <c r="B47" s="2"/>
      <c r="C47" s="34" t="s">
        <v>221</v>
      </c>
      <c r="D47" s="31" t="s">
        <v>55</v>
      </c>
      <c r="E47" s="141">
        <v>12</v>
      </c>
      <c r="F47" s="24" t="s">
        <v>58</v>
      </c>
      <c r="G47" s="77"/>
      <c r="H47" s="77"/>
      <c r="I47" s="77"/>
      <c r="J47" s="77"/>
      <c r="K47" s="97">
        <v>150</v>
      </c>
      <c r="L47" s="77">
        <v>156</v>
      </c>
      <c r="M47" s="78">
        <v>163</v>
      </c>
      <c r="N47" s="96">
        <f t="shared" ref="N47:N48" si="27">E47*K47</f>
        <v>1800</v>
      </c>
      <c r="O47" s="77">
        <f t="shared" ref="O47:O48" si="28">E47*L47</f>
        <v>1872</v>
      </c>
      <c r="P47" s="100">
        <f t="shared" ref="P47:P48" si="29">E47*M47</f>
        <v>1956</v>
      </c>
      <c r="Q47" s="53">
        <f t="shared" si="26"/>
        <v>1.8</v>
      </c>
      <c r="R47" s="17">
        <f t="shared" si="26"/>
        <v>1.9</v>
      </c>
      <c r="S47" s="176">
        <f t="shared" si="26"/>
        <v>2</v>
      </c>
    </row>
    <row r="48" spans="1:20" s="63" customFormat="1" ht="25.5" x14ac:dyDescent="0.2">
      <c r="A48" s="57"/>
      <c r="B48" s="2"/>
      <c r="C48" s="34" t="s">
        <v>206</v>
      </c>
      <c r="D48" s="31" t="s">
        <v>215</v>
      </c>
      <c r="E48" s="141">
        <v>120</v>
      </c>
      <c r="F48" s="24" t="s">
        <v>58</v>
      </c>
      <c r="G48" s="77"/>
      <c r="H48" s="77"/>
      <c r="I48" s="77"/>
      <c r="J48" s="77"/>
      <c r="K48" s="97">
        <v>82</v>
      </c>
      <c r="L48" s="77">
        <v>86</v>
      </c>
      <c r="M48" s="78">
        <v>90</v>
      </c>
      <c r="N48" s="96">
        <f t="shared" si="27"/>
        <v>9840</v>
      </c>
      <c r="O48" s="77">
        <f t="shared" si="28"/>
        <v>10320</v>
      </c>
      <c r="P48" s="100">
        <f t="shared" si="29"/>
        <v>10800</v>
      </c>
      <c r="Q48" s="53">
        <f>N48/1000+0.1</f>
        <v>9.9</v>
      </c>
      <c r="R48" s="17">
        <f t="shared" si="26"/>
        <v>10.3</v>
      </c>
      <c r="S48" s="176">
        <f t="shared" si="26"/>
        <v>10.8</v>
      </c>
    </row>
    <row r="49" spans="1:19" s="63" customFormat="1" x14ac:dyDescent="0.2">
      <c r="A49" s="57">
        <v>244</v>
      </c>
      <c r="B49" s="120">
        <v>226</v>
      </c>
      <c r="C49" s="121" t="s">
        <v>16</v>
      </c>
      <c r="D49" s="31"/>
      <c r="E49" s="24"/>
      <c r="F49" s="24"/>
      <c r="G49" s="76"/>
      <c r="H49" s="77"/>
      <c r="I49" s="77"/>
      <c r="J49" s="78"/>
      <c r="K49" s="97"/>
      <c r="L49" s="77"/>
      <c r="M49" s="78"/>
      <c r="N49" s="94">
        <f>SUM(N50:N54)+SUM(N59:N61)</f>
        <v>1603453.78</v>
      </c>
      <c r="O49" s="80">
        <f t="shared" ref="O49:P49" si="30">SUM(O50:O54)+SUM(O59:O61)</f>
        <v>1628778.87</v>
      </c>
      <c r="P49" s="195">
        <f t="shared" si="30"/>
        <v>1704636.3</v>
      </c>
      <c r="Q49" s="94">
        <f>SUM(Q50:Q54)+SUM(Q59:Q61)</f>
        <v>1603.8</v>
      </c>
      <c r="R49" s="81">
        <f t="shared" ref="R49" si="31">SUM(R50:R54)+SUM(R59:R61)</f>
        <v>1628.7</v>
      </c>
      <c r="S49" s="205">
        <f t="shared" ref="S49" si="32">SUM(S50:S54)+SUM(S59:S61)</f>
        <v>1704.7</v>
      </c>
    </row>
    <row r="50" spans="1:19" s="63" customFormat="1" x14ac:dyDescent="0.2">
      <c r="A50" s="64"/>
      <c r="B50" s="109"/>
      <c r="C50" s="34" t="s">
        <v>17</v>
      </c>
      <c r="D50" s="31" t="s">
        <v>78</v>
      </c>
      <c r="E50" s="24">
        <v>12</v>
      </c>
      <c r="F50" s="24" t="s">
        <v>58</v>
      </c>
      <c r="G50" s="96">
        <v>36075</v>
      </c>
      <c r="H50" s="77">
        <f>G50*$H$4</f>
        <v>37478.32</v>
      </c>
      <c r="I50" s="77">
        <f>H50*$I$4</f>
        <v>39007.440000000002</v>
      </c>
      <c r="J50" s="77">
        <f>I50*$J$4</f>
        <v>40598.94</v>
      </c>
      <c r="K50" s="97"/>
      <c r="L50" s="77"/>
      <c r="M50" s="78"/>
      <c r="N50" s="96">
        <f>E50*H50</f>
        <v>449739.84</v>
      </c>
      <c r="O50" s="77">
        <f>E50*I50</f>
        <v>468089.28</v>
      </c>
      <c r="P50" s="100">
        <f>E50*J50</f>
        <v>487187.28</v>
      </c>
      <c r="Q50" s="53">
        <f>N50/1000+0.1</f>
        <v>449.8</v>
      </c>
      <c r="R50" s="17">
        <f t="shared" ref="R50:S54" si="33">O50/1000</f>
        <v>468.1</v>
      </c>
      <c r="S50" s="176">
        <f t="shared" si="33"/>
        <v>487.2</v>
      </c>
    </row>
    <row r="51" spans="1:19" s="63" customFormat="1" ht="51" x14ac:dyDescent="0.2">
      <c r="A51" s="57"/>
      <c r="B51" s="109"/>
      <c r="C51" s="34" t="s">
        <v>19</v>
      </c>
      <c r="D51" s="31" t="s">
        <v>61</v>
      </c>
      <c r="E51" s="24">
        <v>140</v>
      </c>
      <c r="F51" s="24" t="s">
        <v>146</v>
      </c>
      <c r="G51" s="76"/>
      <c r="H51" s="77"/>
      <c r="I51" s="77"/>
      <c r="J51" s="78"/>
      <c r="K51" s="97">
        <v>168</v>
      </c>
      <c r="L51" s="77">
        <v>175</v>
      </c>
      <c r="M51" s="78">
        <v>182</v>
      </c>
      <c r="N51" s="96">
        <f>E51*K51*12</f>
        <v>282240</v>
      </c>
      <c r="O51" s="77">
        <f>E51*L51*12</f>
        <v>294000</v>
      </c>
      <c r="P51" s="100">
        <f>E51*M51*12</f>
        <v>305760</v>
      </c>
      <c r="Q51" s="53">
        <f>N51/1000+0.1</f>
        <v>282.3</v>
      </c>
      <c r="R51" s="17">
        <f t="shared" si="33"/>
        <v>294</v>
      </c>
      <c r="S51" s="176">
        <f t="shared" si="33"/>
        <v>305.8</v>
      </c>
    </row>
    <row r="52" spans="1:19" s="63" customFormat="1" ht="28.5" customHeight="1" x14ac:dyDescent="0.2">
      <c r="A52" s="57"/>
      <c r="B52" s="109"/>
      <c r="C52" s="34" t="s">
        <v>174</v>
      </c>
      <c r="D52" s="142" t="s">
        <v>78</v>
      </c>
      <c r="E52" s="24">
        <v>1</v>
      </c>
      <c r="F52" s="24" t="s">
        <v>58</v>
      </c>
      <c r="G52" s="76">
        <v>99650</v>
      </c>
      <c r="H52" s="77">
        <f>G52*$H$4</f>
        <v>103526.39</v>
      </c>
      <c r="I52" s="77">
        <f>H52*$I$4</f>
        <v>107750.27</v>
      </c>
      <c r="J52" s="77">
        <f>I52*$J$4</f>
        <v>112146.48</v>
      </c>
      <c r="K52" s="97"/>
      <c r="L52" s="77"/>
      <c r="M52" s="78"/>
      <c r="N52" s="96">
        <f>E52*H52</f>
        <v>103526.39</v>
      </c>
      <c r="O52" s="77">
        <f>E52*I52</f>
        <v>107750.27</v>
      </c>
      <c r="P52" s="100">
        <f>E52*J52</f>
        <v>112146.48</v>
      </c>
      <c r="Q52" s="53">
        <f>N52/1000+0.1</f>
        <v>103.6</v>
      </c>
      <c r="R52" s="17">
        <f t="shared" si="33"/>
        <v>107.8</v>
      </c>
      <c r="S52" s="176">
        <f t="shared" si="33"/>
        <v>112.1</v>
      </c>
    </row>
    <row r="53" spans="1:19" s="63" customFormat="1" ht="38.25" x14ac:dyDescent="0.2">
      <c r="A53" s="57"/>
      <c r="B53" s="109"/>
      <c r="C53" s="34" t="s">
        <v>20</v>
      </c>
      <c r="D53" s="154" t="s">
        <v>61</v>
      </c>
      <c r="E53" s="24">
        <v>26</v>
      </c>
      <c r="F53" s="24" t="s">
        <v>128</v>
      </c>
      <c r="G53" s="97">
        <f>2322.95</f>
        <v>2322.9499999999998</v>
      </c>
      <c r="H53" s="77">
        <f>G53*$H$4</f>
        <v>2413.31</v>
      </c>
      <c r="I53" s="77">
        <f>H53*$I$4</f>
        <v>2511.77</v>
      </c>
      <c r="J53" s="77">
        <f>I53*$J$4</f>
        <v>2614.25</v>
      </c>
      <c r="K53" s="97"/>
      <c r="L53" s="77"/>
      <c r="M53" s="78"/>
      <c r="N53" s="96">
        <f>E53*H53</f>
        <v>62746.06</v>
      </c>
      <c r="O53" s="77">
        <f>E53*I53</f>
        <v>65306.02</v>
      </c>
      <c r="P53" s="100">
        <f>E53*J53</f>
        <v>67970.5</v>
      </c>
      <c r="Q53" s="53">
        <f>N53/1000+0.1</f>
        <v>62.8</v>
      </c>
      <c r="R53" s="17">
        <f t="shared" si="33"/>
        <v>65.3</v>
      </c>
      <c r="S53" s="176">
        <f t="shared" si="33"/>
        <v>68</v>
      </c>
    </row>
    <row r="54" spans="1:19" s="63" customFormat="1" x14ac:dyDescent="0.2">
      <c r="A54" s="57"/>
      <c r="B54" s="109"/>
      <c r="C54" s="150" t="s">
        <v>122</v>
      </c>
      <c r="D54" s="142" t="s">
        <v>78</v>
      </c>
      <c r="E54" s="24">
        <f>SUM(E55:E58)</f>
        <v>55</v>
      </c>
      <c r="F54" s="158" t="s">
        <v>58</v>
      </c>
      <c r="G54" s="76"/>
      <c r="H54" s="77">
        <f>N54/$E$54</f>
        <v>1507.16</v>
      </c>
      <c r="I54" s="77">
        <f t="shared" ref="I54:J54" si="34">O54/$E$54</f>
        <v>1380.9</v>
      </c>
      <c r="J54" s="77">
        <f t="shared" si="34"/>
        <v>1600.93</v>
      </c>
      <c r="K54" s="97"/>
      <c r="L54" s="77"/>
      <c r="M54" s="78"/>
      <c r="N54" s="96">
        <f>SUM(N55:N58)</f>
        <v>82893.740000000005</v>
      </c>
      <c r="O54" s="77">
        <f t="shared" ref="O54:P54" si="35">SUM(O55:O58)</f>
        <v>75949.3</v>
      </c>
      <c r="P54" s="131">
        <f t="shared" si="35"/>
        <v>88051.24</v>
      </c>
      <c r="Q54" s="53">
        <f t="shared" ref="Q54" si="36">N54/1000</f>
        <v>82.9</v>
      </c>
      <c r="R54" s="17">
        <f t="shared" si="33"/>
        <v>75.900000000000006</v>
      </c>
      <c r="S54" s="176">
        <f t="shared" si="33"/>
        <v>88.1</v>
      </c>
    </row>
    <row r="55" spans="1:19" s="124" customFormat="1" ht="25.5" hidden="1" x14ac:dyDescent="0.2">
      <c r="A55" s="125"/>
      <c r="B55" s="126"/>
      <c r="C55" s="151" t="s">
        <v>217</v>
      </c>
      <c r="D55" s="127" t="s">
        <v>78</v>
      </c>
      <c r="E55" s="129">
        <v>2</v>
      </c>
      <c r="F55" s="128" t="s">
        <v>58</v>
      </c>
      <c r="G55" s="84">
        <v>2000</v>
      </c>
      <c r="H55" s="82">
        <f>G55*$H$4</f>
        <v>2077.8000000000002</v>
      </c>
      <c r="I55" s="82">
        <f>H55*$I$4</f>
        <v>2162.5700000000002</v>
      </c>
      <c r="J55" s="82">
        <f>I55*$J$4</f>
        <v>2250.8000000000002</v>
      </c>
      <c r="K55" s="123"/>
      <c r="L55" s="82"/>
      <c r="M55" s="83"/>
      <c r="N55" s="101">
        <f>E55*H55</f>
        <v>4155.6000000000004</v>
      </c>
      <c r="O55" s="82">
        <f>E55*I55</f>
        <v>4325.1400000000003</v>
      </c>
      <c r="P55" s="98">
        <f>E55*J55</f>
        <v>4501.6000000000004</v>
      </c>
      <c r="Q55" s="72"/>
      <c r="R55" s="19"/>
      <c r="S55" s="183"/>
    </row>
    <row r="56" spans="1:19" s="124" customFormat="1" ht="25.5" hidden="1" x14ac:dyDescent="0.2">
      <c r="A56" s="125"/>
      <c r="B56" s="126"/>
      <c r="C56" s="151" t="s">
        <v>216</v>
      </c>
      <c r="D56" s="127" t="s">
        <v>78</v>
      </c>
      <c r="E56" s="129">
        <v>4</v>
      </c>
      <c r="F56" s="128" t="s">
        <v>58</v>
      </c>
      <c r="G56" s="77" t="s">
        <v>203</v>
      </c>
      <c r="H56" s="82">
        <f>2000*H4</f>
        <v>2077.8000000000002</v>
      </c>
      <c r="I56" s="77" t="s">
        <v>203</v>
      </c>
      <c r="J56" s="82">
        <f>H56*I4*J4</f>
        <v>2250.81</v>
      </c>
      <c r="K56" s="123"/>
      <c r="L56" s="82"/>
      <c r="M56" s="83"/>
      <c r="N56" s="101">
        <f>E56*H56</f>
        <v>8311.2000000000007</v>
      </c>
      <c r="O56" s="82"/>
      <c r="P56" s="98">
        <f>E56*J56</f>
        <v>9003.24</v>
      </c>
      <c r="Q56" s="72"/>
      <c r="R56" s="19"/>
      <c r="S56" s="183"/>
    </row>
    <row r="57" spans="1:19" s="124" customFormat="1" hidden="1" x14ac:dyDescent="0.2">
      <c r="A57" s="125"/>
      <c r="B57" s="126"/>
      <c r="C57" s="151" t="s">
        <v>176</v>
      </c>
      <c r="D57" s="127" t="s">
        <v>78</v>
      </c>
      <c r="E57" s="65">
        <f>4*12</f>
        <v>48</v>
      </c>
      <c r="F57" s="128" t="s">
        <v>58</v>
      </c>
      <c r="G57" s="84">
        <v>1380</v>
      </c>
      <c r="H57" s="82">
        <f>G57*$H$4</f>
        <v>1433.68</v>
      </c>
      <c r="I57" s="82">
        <f>H57*$I$4</f>
        <v>1492.17</v>
      </c>
      <c r="J57" s="82">
        <f>I57*$J$4</f>
        <v>1553.05</v>
      </c>
      <c r="K57" s="123"/>
      <c r="L57" s="82"/>
      <c r="M57" s="83"/>
      <c r="N57" s="101">
        <f>E57*H57</f>
        <v>68816.639999999999</v>
      </c>
      <c r="O57" s="82">
        <f>E57*I57</f>
        <v>71624.160000000003</v>
      </c>
      <c r="P57" s="98">
        <f>E57*J57</f>
        <v>74546.399999999994</v>
      </c>
      <c r="Q57" s="72"/>
      <c r="R57" s="19"/>
      <c r="S57" s="183"/>
    </row>
    <row r="58" spans="1:19" s="124" customFormat="1" ht="25.5" hidden="1" x14ac:dyDescent="0.2">
      <c r="A58" s="125"/>
      <c r="B58" s="126"/>
      <c r="C58" s="151" t="s">
        <v>218</v>
      </c>
      <c r="D58" s="127" t="s">
        <v>78</v>
      </c>
      <c r="E58" s="65">
        <v>1</v>
      </c>
      <c r="F58" s="128" t="s">
        <v>58</v>
      </c>
      <c r="G58" s="84">
        <v>1550</v>
      </c>
      <c r="H58" s="82">
        <f>G58*$H$4</f>
        <v>1610.3</v>
      </c>
      <c r="I58" s="82"/>
      <c r="J58" s="82"/>
      <c r="K58" s="123"/>
      <c r="L58" s="82"/>
      <c r="M58" s="83"/>
      <c r="N58" s="101">
        <f>E58*H58</f>
        <v>1610.3</v>
      </c>
      <c r="O58" s="82">
        <f>E58*I58</f>
        <v>0</v>
      </c>
      <c r="P58" s="98">
        <f>E58*J58</f>
        <v>0</v>
      </c>
      <c r="Q58" s="72"/>
      <c r="R58" s="19"/>
      <c r="S58" s="183"/>
    </row>
    <row r="59" spans="1:19" s="63" customFormat="1" ht="25.5" x14ac:dyDescent="0.2">
      <c r="A59" s="57"/>
      <c r="B59" s="109"/>
      <c r="C59" s="150" t="s">
        <v>207</v>
      </c>
      <c r="D59" s="31" t="s">
        <v>61</v>
      </c>
      <c r="E59" s="24">
        <v>140</v>
      </c>
      <c r="F59" s="24" t="s">
        <v>128</v>
      </c>
      <c r="G59" s="77"/>
      <c r="H59" s="77"/>
      <c r="I59" s="77"/>
      <c r="J59" s="77"/>
      <c r="K59" s="97">
        <v>3865</v>
      </c>
      <c r="L59" s="77">
        <v>4031</v>
      </c>
      <c r="M59" s="78">
        <v>4200</v>
      </c>
      <c r="N59" s="96">
        <f>E59*K59</f>
        <v>541100</v>
      </c>
      <c r="O59" s="77">
        <f>E59*L59</f>
        <v>564340</v>
      </c>
      <c r="P59" s="100">
        <f>E59*M59</f>
        <v>588000</v>
      </c>
      <c r="Q59" s="53">
        <f t="shared" ref="Q59:S61" si="37">N59/1000</f>
        <v>541.1</v>
      </c>
      <c r="R59" s="17">
        <f t="shared" si="37"/>
        <v>564.29999999999995</v>
      </c>
      <c r="S59" s="176">
        <f t="shared" si="37"/>
        <v>588</v>
      </c>
    </row>
    <row r="60" spans="1:19" s="63" customFormat="1" x14ac:dyDescent="0.2">
      <c r="A60" s="57"/>
      <c r="B60" s="109"/>
      <c r="C60" s="34" t="s">
        <v>210</v>
      </c>
      <c r="D60" s="155" t="s">
        <v>219</v>
      </c>
      <c r="E60" s="186">
        <v>80</v>
      </c>
      <c r="F60" s="24" t="s">
        <v>58</v>
      </c>
      <c r="G60" s="77">
        <v>616.66999999999996</v>
      </c>
      <c r="H60" s="77">
        <f>G60*$H$4</f>
        <v>640.66</v>
      </c>
      <c r="I60" s="77">
        <f>H60*$I$4</f>
        <v>666.8</v>
      </c>
      <c r="J60" s="77">
        <f>I60*$J$4</f>
        <v>694.01</v>
      </c>
      <c r="K60" s="97"/>
      <c r="L60" s="77"/>
      <c r="M60" s="78"/>
      <c r="N60" s="96">
        <f>E60*H60</f>
        <v>51252.800000000003</v>
      </c>
      <c r="O60" s="77">
        <f>E60*I60</f>
        <v>53344</v>
      </c>
      <c r="P60" s="100">
        <f>E60*J60</f>
        <v>55520.800000000003</v>
      </c>
      <c r="Q60" s="53">
        <f t="shared" si="37"/>
        <v>51.3</v>
      </c>
      <c r="R60" s="17">
        <f t="shared" si="37"/>
        <v>53.3</v>
      </c>
      <c r="S60" s="176">
        <f t="shared" si="37"/>
        <v>55.5</v>
      </c>
    </row>
    <row r="61" spans="1:19" s="63" customFormat="1" ht="25.5" x14ac:dyDescent="0.2">
      <c r="A61" s="57"/>
      <c r="B61" s="109"/>
      <c r="C61" s="34" t="s">
        <v>163</v>
      </c>
      <c r="D61" s="155" t="s">
        <v>162</v>
      </c>
      <c r="E61" s="152">
        <v>1</v>
      </c>
      <c r="F61" s="24" t="s">
        <v>58</v>
      </c>
      <c r="G61" s="77">
        <v>28833.33</v>
      </c>
      <c r="H61" s="77">
        <f>G61*$H$4</f>
        <v>29954.95</v>
      </c>
      <c r="I61" s="77">
        <f>H61*$I$4</f>
        <v>31177.11</v>
      </c>
      <c r="J61" s="77">
        <f>I61*$J$4</f>
        <v>32449.14</v>
      </c>
      <c r="K61" s="97"/>
      <c r="L61" s="77"/>
      <c r="M61" s="78"/>
      <c r="N61" s="96">
        <f>E61*H61</f>
        <v>29954.95</v>
      </c>
      <c r="O61" s="77"/>
      <c r="P61" s="100"/>
      <c r="Q61" s="53">
        <f t="shared" si="37"/>
        <v>30</v>
      </c>
      <c r="R61" s="17">
        <f t="shared" si="37"/>
        <v>0</v>
      </c>
      <c r="S61" s="176">
        <f t="shared" si="37"/>
        <v>0</v>
      </c>
    </row>
    <row r="62" spans="1:19" s="113" customFormat="1" x14ac:dyDescent="0.2">
      <c r="A62" s="187">
        <v>244</v>
      </c>
      <c r="B62" s="188">
        <v>227</v>
      </c>
      <c r="C62" s="189" t="s">
        <v>173</v>
      </c>
      <c r="D62" s="190"/>
      <c r="E62" s="191"/>
      <c r="F62" s="192"/>
      <c r="G62" s="193"/>
      <c r="H62" s="80"/>
      <c r="I62" s="80"/>
      <c r="J62" s="80"/>
      <c r="K62" s="119"/>
      <c r="L62" s="80"/>
      <c r="M62" s="81"/>
      <c r="N62" s="94">
        <f>N63+N64</f>
        <v>56802.53</v>
      </c>
      <c r="O62" s="80">
        <f t="shared" ref="O62:S62" si="38">O63+O64</f>
        <v>59120.07</v>
      </c>
      <c r="P62" s="95">
        <f t="shared" si="38"/>
        <v>61532.17</v>
      </c>
      <c r="Q62" s="177">
        <f t="shared" si="38"/>
        <v>56.8</v>
      </c>
      <c r="R62" s="16">
        <f t="shared" si="38"/>
        <v>59.1</v>
      </c>
      <c r="S62" s="178">
        <f t="shared" si="38"/>
        <v>61.5</v>
      </c>
    </row>
    <row r="63" spans="1:19" s="63" customFormat="1" ht="25.5" x14ac:dyDescent="0.2">
      <c r="A63" s="57"/>
      <c r="B63" s="2"/>
      <c r="C63" s="150" t="s">
        <v>18</v>
      </c>
      <c r="D63" s="31" t="s">
        <v>85</v>
      </c>
      <c r="E63" s="24">
        <v>4</v>
      </c>
      <c r="F63" s="24" t="s">
        <v>58</v>
      </c>
      <c r="G63" s="76">
        <f>8770.2*1.0397</f>
        <v>9118.3799999999992</v>
      </c>
      <c r="H63" s="77">
        <f>G63*$H$4</f>
        <v>9473.08</v>
      </c>
      <c r="I63" s="77">
        <f>H63*$I$4</f>
        <v>9859.58</v>
      </c>
      <c r="J63" s="77">
        <f>I63*$J$4</f>
        <v>10261.85</v>
      </c>
      <c r="K63" s="97"/>
      <c r="L63" s="77"/>
      <c r="M63" s="78"/>
      <c r="N63" s="96">
        <f>E63*H63</f>
        <v>37892.32</v>
      </c>
      <c r="O63" s="77">
        <f>E63*I63</f>
        <v>39438.32</v>
      </c>
      <c r="P63" s="100">
        <f>E63*J63</f>
        <v>41047.4</v>
      </c>
      <c r="Q63" s="53">
        <f t="shared" ref="Q63:S64" si="39">N63/1000</f>
        <v>37.9</v>
      </c>
      <c r="R63" s="17">
        <f t="shared" si="39"/>
        <v>39.4</v>
      </c>
      <c r="S63" s="176">
        <f t="shared" si="39"/>
        <v>41</v>
      </c>
    </row>
    <row r="64" spans="1:19" s="63" customFormat="1" x14ac:dyDescent="0.2">
      <c r="A64" s="57"/>
      <c r="B64" s="2"/>
      <c r="C64" s="34" t="s">
        <v>150</v>
      </c>
      <c r="D64" s="155" t="s">
        <v>78</v>
      </c>
      <c r="E64" s="156">
        <v>1</v>
      </c>
      <c r="F64" s="156" t="s">
        <v>58</v>
      </c>
      <c r="G64" s="76">
        <v>18202.150000000001</v>
      </c>
      <c r="H64" s="77">
        <f>G64*$H$4</f>
        <v>18910.21</v>
      </c>
      <c r="I64" s="77">
        <f>H64*$I$4</f>
        <v>19681.75</v>
      </c>
      <c r="J64" s="77">
        <f>I64*$J$4</f>
        <v>20484.77</v>
      </c>
      <c r="K64" s="97"/>
      <c r="L64" s="77"/>
      <c r="M64" s="78"/>
      <c r="N64" s="96">
        <f>E64*H64</f>
        <v>18910.21</v>
      </c>
      <c r="O64" s="77">
        <f>E64*I64</f>
        <v>19681.75</v>
      </c>
      <c r="P64" s="100">
        <f>E64*J64</f>
        <v>20484.77</v>
      </c>
      <c r="Q64" s="53">
        <f t="shared" si="39"/>
        <v>18.899999999999999</v>
      </c>
      <c r="R64" s="17">
        <f t="shared" si="39"/>
        <v>19.7</v>
      </c>
      <c r="S64" s="176">
        <f t="shared" si="39"/>
        <v>20.5</v>
      </c>
    </row>
    <row r="65" spans="1:19" s="63" customFormat="1" x14ac:dyDescent="0.2">
      <c r="A65" s="57">
        <v>244</v>
      </c>
      <c r="B65" s="2">
        <v>310</v>
      </c>
      <c r="C65" s="33" t="s">
        <v>21</v>
      </c>
      <c r="D65" s="122"/>
      <c r="E65" s="24"/>
      <c r="F65" s="24"/>
      <c r="G65" s="76"/>
      <c r="H65" s="77"/>
      <c r="I65" s="77"/>
      <c r="J65" s="78"/>
      <c r="K65" s="97"/>
      <c r="L65" s="77"/>
      <c r="M65" s="78"/>
      <c r="N65" s="94">
        <f t="shared" ref="N65:S65" si="40">N66</f>
        <v>727074</v>
      </c>
      <c r="O65" s="80">
        <f t="shared" si="40"/>
        <v>758340</v>
      </c>
      <c r="P65" s="95">
        <f t="shared" si="40"/>
        <v>790182</v>
      </c>
      <c r="Q65" s="177">
        <f t="shared" si="40"/>
        <v>727.1</v>
      </c>
      <c r="R65" s="16">
        <f t="shared" si="40"/>
        <v>758.3</v>
      </c>
      <c r="S65" s="178">
        <f t="shared" si="40"/>
        <v>790.2</v>
      </c>
    </row>
    <row r="66" spans="1:19" s="63" customFormat="1" ht="25.5" x14ac:dyDescent="0.2">
      <c r="A66" s="57"/>
      <c r="B66" s="2"/>
      <c r="C66" s="34" t="s">
        <v>27</v>
      </c>
      <c r="D66" s="31" t="s">
        <v>61</v>
      </c>
      <c r="E66" s="152">
        <f>140/8</f>
        <v>18</v>
      </c>
      <c r="F66" s="24" t="s">
        <v>128</v>
      </c>
      <c r="G66" s="76"/>
      <c r="H66" s="77"/>
      <c r="I66" s="77"/>
      <c r="J66" s="78"/>
      <c r="K66" s="97">
        <v>40393</v>
      </c>
      <c r="L66" s="77">
        <v>42130</v>
      </c>
      <c r="M66" s="78">
        <v>43899</v>
      </c>
      <c r="N66" s="96">
        <f>E66*K66</f>
        <v>727074</v>
      </c>
      <c r="O66" s="77">
        <f>E66*L66</f>
        <v>758340</v>
      </c>
      <c r="P66" s="100">
        <f>E66*M66</f>
        <v>790182</v>
      </c>
      <c r="Q66" s="53">
        <f t="shared" ref="Q66:S66" si="41">N66/1000</f>
        <v>727.1</v>
      </c>
      <c r="R66" s="17">
        <f t="shared" si="41"/>
        <v>758.3</v>
      </c>
      <c r="S66" s="176">
        <f t="shared" si="41"/>
        <v>790.2</v>
      </c>
    </row>
    <row r="67" spans="1:19" s="63" customFormat="1" ht="38.25" x14ac:dyDescent="0.2">
      <c r="A67" s="108">
        <v>244</v>
      </c>
      <c r="B67" s="109">
        <v>341</v>
      </c>
      <c r="C67" s="33" t="s">
        <v>211</v>
      </c>
      <c r="D67" s="31"/>
      <c r="E67" s="24"/>
      <c r="F67" s="24"/>
      <c r="G67" s="140"/>
      <c r="H67" s="77"/>
      <c r="I67" s="76"/>
      <c r="J67" s="78"/>
      <c r="K67" s="97"/>
      <c r="L67" s="77"/>
      <c r="M67" s="78"/>
      <c r="N67" s="94">
        <f t="shared" ref="N67:S67" si="42">N68</f>
        <v>9599.48</v>
      </c>
      <c r="O67" s="80">
        <f t="shared" si="42"/>
        <v>9991.19</v>
      </c>
      <c r="P67" s="95">
        <f t="shared" si="42"/>
        <v>10398.85</v>
      </c>
      <c r="Q67" s="177">
        <f t="shared" si="42"/>
        <v>9.6</v>
      </c>
      <c r="R67" s="16">
        <f t="shared" si="42"/>
        <v>10</v>
      </c>
      <c r="S67" s="178">
        <f t="shared" si="42"/>
        <v>10.4</v>
      </c>
    </row>
    <row r="68" spans="1:19" s="63" customFormat="1" x14ac:dyDescent="0.2">
      <c r="A68" s="64"/>
      <c r="B68" s="109"/>
      <c r="C68" s="153" t="s">
        <v>212</v>
      </c>
      <c r="D68" s="157" t="s">
        <v>55</v>
      </c>
      <c r="E68" s="24">
        <v>11</v>
      </c>
      <c r="F68" s="24" t="s">
        <v>58</v>
      </c>
      <c r="G68" s="76">
        <v>840</v>
      </c>
      <c r="H68" s="77">
        <f>G68*$H$4</f>
        <v>872.68</v>
      </c>
      <c r="I68" s="77">
        <f>H68*$I$4</f>
        <v>908.29</v>
      </c>
      <c r="J68" s="77">
        <f>I68*$J$4</f>
        <v>945.35</v>
      </c>
      <c r="K68" s="97"/>
      <c r="L68" s="77"/>
      <c r="M68" s="78"/>
      <c r="N68" s="96">
        <f>E68*H68</f>
        <v>9599.48</v>
      </c>
      <c r="O68" s="77">
        <f>E68*I68</f>
        <v>9991.19</v>
      </c>
      <c r="P68" s="100">
        <f>E68*J68</f>
        <v>10398.85</v>
      </c>
      <c r="Q68" s="53">
        <f t="shared" ref="Q68:S68" si="43">N68/1000</f>
        <v>9.6</v>
      </c>
      <c r="R68" s="17">
        <f t="shared" si="43"/>
        <v>10</v>
      </c>
      <c r="S68" s="176">
        <f t="shared" si="43"/>
        <v>10.4</v>
      </c>
    </row>
    <row r="69" spans="1:19" s="63" customFormat="1" ht="25.5" x14ac:dyDescent="0.2">
      <c r="A69" s="108">
        <v>244</v>
      </c>
      <c r="B69" s="109">
        <v>343</v>
      </c>
      <c r="C69" s="33" t="s">
        <v>175</v>
      </c>
      <c r="D69" s="31"/>
      <c r="E69" s="24"/>
      <c r="F69" s="24"/>
      <c r="G69" s="140"/>
      <c r="H69" s="77"/>
      <c r="I69" s="76"/>
      <c r="J69" s="78"/>
      <c r="K69" s="97"/>
      <c r="L69" s="77"/>
      <c r="M69" s="78"/>
      <c r="N69" s="94">
        <f t="shared" ref="N69:S69" si="44">N70</f>
        <v>469945.28</v>
      </c>
      <c r="O69" s="80">
        <f t="shared" si="44"/>
        <v>489070.96</v>
      </c>
      <c r="P69" s="95">
        <f t="shared" si="44"/>
        <v>508977.28</v>
      </c>
      <c r="Q69" s="177">
        <f t="shared" si="44"/>
        <v>470</v>
      </c>
      <c r="R69" s="16">
        <f t="shared" si="44"/>
        <v>489.1</v>
      </c>
      <c r="S69" s="178">
        <f t="shared" si="44"/>
        <v>509</v>
      </c>
    </row>
    <row r="70" spans="1:19" s="63" customFormat="1" ht="25.5" x14ac:dyDescent="0.2">
      <c r="A70" s="229"/>
      <c r="B70" s="230"/>
      <c r="C70" s="231" t="s">
        <v>22</v>
      </c>
      <c r="D70" s="232" t="s">
        <v>86</v>
      </c>
      <c r="E70" s="218">
        <v>9758</v>
      </c>
      <c r="F70" s="218" t="s">
        <v>58</v>
      </c>
      <c r="G70" s="219">
        <v>46.36</v>
      </c>
      <c r="H70" s="220">
        <f>G70*$H$4</f>
        <v>48.16</v>
      </c>
      <c r="I70" s="220">
        <f>H70*$I$4</f>
        <v>50.12</v>
      </c>
      <c r="J70" s="220">
        <f>I70*$J$4</f>
        <v>52.16</v>
      </c>
      <c r="K70" s="221"/>
      <c r="L70" s="220"/>
      <c r="M70" s="222"/>
      <c r="N70" s="223">
        <f>E70*H70</f>
        <v>469945.28</v>
      </c>
      <c r="O70" s="220">
        <f>E70*I70</f>
        <v>489070.96</v>
      </c>
      <c r="P70" s="224">
        <f>E70*J70</f>
        <v>508977.28</v>
      </c>
      <c r="Q70" s="225">
        <f>N70/1000+0.1</f>
        <v>470</v>
      </c>
      <c r="R70" s="226">
        <f t="shared" ref="R70:S70" si="45">O70/1000</f>
        <v>489.1</v>
      </c>
      <c r="S70" s="227">
        <f t="shared" si="45"/>
        <v>509</v>
      </c>
    </row>
    <row r="71" spans="1:19" s="63" customFormat="1" x14ac:dyDescent="0.2">
      <c r="A71" s="108">
        <v>244</v>
      </c>
      <c r="B71" s="109">
        <v>345</v>
      </c>
      <c r="C71" s="33" t="s">
        <v>213</v>
      </c>
      <c r="D71" s="31"/>
      <c r="E71" s="24"/>
      <c r="F71" s="24"/>
      <c r="G71" s="140"/>
      <c r="H71" s="77"/>
      <c r="I71" s="76"/>
      <c r="J71" s="78"/>
      <c r="K71" s="97"/>
      <c r="L71" s="77"/>
      <c r="M71" s="78"/>
      <c r="N71" s="94">
        <f t="shared" ref="N71:P71" si="46">N72</f>
        <v>357.4</v>
      </c>
      <c r="O71" s="80">
        <f t="shared" si="46"/>
        <v>372</v>
      </c>
      <c r="P71" s="95">
        <f t="shared" si="46"/>
        <v>387.16</v>
      </c>
      <c r="Q71" s="177">
        <f>Q72</f>
        <v>0.4</v>
      </c>
      <c r="R71" s="16">
        <f>R72</f>
        <v>0.4</v>
      </c>
      <c r="S71" s="178">
        <f>S72</f>
        <v>0.4</v>
      </c>
    </row>
    <row r="72" spans="1:19" s="63" customFormat="1" x14ac:dyDescent="0.2">
      <c r="A72" s="64"/>
      <c r="B72" s="109"/>
      <c r="C72" s="153" t="s">
        <v>214</v>
      </c>
      <c r="D72" s="157" t="s">
        <v>55</v>
      </c>
      <c r="E72" s="24">
        <v>4</v>
      </c>
      <c r="F72" s="24" t="s">
        <v>58</v>
      </c>
      <c r="G72" s="76">
        <v>86</v>
      </c>
      <c r="H72" s="77">
        <f>G72*$H$4</f>
        <v>89.35</v>
      </c>
      <c r="I72" s="77">
        <f>H72*$I$4</f>
        <v>93</v>
      </c>
      <c r="J72" s="77">
        <f>I72*$J$4</f>
        <v>96.79</v>
      </c>
      <c r="K72" s="97"/>
      <c r="L72" s="77"/>
      <c r="M72" s="78"/>
      <c r="N72" s="96">
        <f>E72*H72</f>
        <v>357.4</v>
      </c>
      <c r="O72" s="77">
        <f>E72*I72</f>
        <v>372</v>
      </c>
      <c r="P72" s="100">
        <f>E72*J72</f>
        <v>387.16</v>
      </c>
      <c r="Q72" s="53">
        <f t="shared" ref="Q72:S72" si="47">N72/1000</f>
        <v>0.4</v>
      </c>
      <c r="R72" s="17">
        <f t="shared" si="47"/>
        <v>0.4</v>
      </c>
      <c r="S72" s="176">
        <f t="shared" si="47"/>
        <v>0.4</v>
      </c>
    </row>
    <row r="73" spans="1:19" s="63" customFormat="1" ht="25.5" x14ac:dyDescent="0.2">
      <c r="A73" s="108">
        <v>244</v>
      </c>
      <c r="B73" s="109">
        <v>346</v>
      </c>
      <c r="C73" s="33" t="s">
        <v>169</v>
      </c>
      <c r="D73" s="157"/>
      <c r="E73" s="24"/>
      <c r="F73" s="24"/>
      <c r="G73" s="76"/>
      <c r="H73" s="77"/>
      <c r="I73" s="77"/>
      <c r="J73" s="77"/>
      <c r="K73" s="97"/>
      <c r="L73" s="77"/>
      <c r="M73" s="78"/>
      <c r="N73" s="94">
        <f t="shared" ref="N73:S73" si="48">SUM(N74:N75)</f>
        <v>1893265</v>
      </c>
      <c r="O73" s="80">
        <f t="shared" si="48"/>
        <v>1973675</v>
      </c>
      <c r="P73" s="95">
        <f t="shared" si="48"/>
        <v>2055985</v>
      </c>
      <c r="Q73" s="177">
        <f t="shared" si="48"/>
        <v>1893.3</v>
      </c>
      <c r="R73" s="16">
        <f t="shared" si="48"/>
        <v>1973.7</v>
      </c>
      <c r="S73" s="178">
        <f t="shared" si="48"/>
        <v>2056</v>
      </c>
    </row>
    <row r="74" spans="1:19" s="63" customFormat="1" x14ac:dyDescent="0.2">
      <c r="A74" s="64"/>
      <c r="B74" s="109"/>
      <c r="C74" s="153" t="s">
        <v>23</v>
      </c>
      <c r="D74" s="157" t="s">
        <v>155</v>
      </c>
      <c r="E74" s="24">
        <v>1500</v>
      </c>
      <c r="F74" s="24" t="s">
        <v>58</v>
      </c>
      <c r="G74" s="76">
        <f>284.66*1.0397</f>
        <v>295.95999999999998</v>
      </c>
      <c r="H74" s="77">
        <f>G74*$H$4</f>
        <v>307.47000000000003</v>
      </c>
      <c r="I74" s="77">
        <f>H74*$I$4</f>
        <v>320.01</v>
      </c>
      <c r="J74" s="77">
        <f>I74*$J$4</f>
        <v>333.07</v>
      </c>
      <c r="K74" s="97"/>
      <c r="L74" s="77"/>
      <c r="M74" s="78"/>
      <c r="N74" s="96">
        <f>E74*H74</f>
        <v>461205</v>
      </c>
      <c r="O74" s="77">
        <f>E74*I74</f>
        <v>480015</v>
      </c>
      <c r="P74" s="100">
        <f>E74*J74</f>
        <v>499605</v>
      </c>
      <c r="Q74" s="53">
        <f t="shared" ref="Q74:S75" si="49">N74/1000</f>
        <v>461.2</v>
      </c>
      <c r="R74" s="17">
        <f t="shared" si="49"/>
        <v>480</v>
      </c>
      <c r="S74" s="176">
        <f t="shared" si="49"/>
        <v>499.6</v>
      </c>
    </row>
    <row r="75" spans="1:19" s="63" customFormat="1" ht="26.25" thickBot="1" x14ac:dyDescent="0.25">
      <c r="A75" s="57"/>
      <c r="B75" s="109"/>
      <c r="C75" s="153" t="s">
        <v>24</v>
      </c>
      <c r="D75" s="31" t="s">
        <v>181</v>
      </c>
      <c r="E75" s="24">
        <v>140</v>
      </c>
      <c r="F75" s="70" t="s">
        <v>30</v>
      </c>
      <c r="G75" s="76"/>
      <c r="H75" s="77"/>
      <c r="I75" s="77"/>
      <c r="J75" s="78"/>
      <c r="K75" s="97">
        <v>10229</v>
      </c>
      <c r="L75" s="77">
        <v>10669</v>
      </c>
      <c r="M75" s="78">
        <v>11117</v>
      </c>
      <c r="N75" s="96">
        <f>E75*K75</f>
        <v>1432060</v>
      </c>
      <c r="O75" s="77">
        <f>E75*L75</f>
        <v>1493660</v>
      </c>
      <c r="P75" s="100">
        <f>E75*M75</f>
        <v>1556380</v>
      </c>
      <c r="Q75" s="53">
        <f t="shared" si="49"/>
        <v>1432.1</v>
      </c>
      <c r="R75" s="17">
        <f t="shared" si="49"/>
        <v>1493.7</v>
      </c>
      <c r="S75" s="176">
        <f t="shared" si="49"/>
        <v>1556.4</v>
      </c>
    </row>
    <row r="76" spans="1:19" s="3" customFormat="1" ht="25.5" customHeight="1" thickBot="1" x14ac:dyDescent="0.3">
      <c r="A76" s="48"/>
      <c r="B76" s="47"/>
      <c r="C76" s="49" t="s">
        <v>25</v>
      </c>
      <c r="D76" s="50"/>
      <c r="E76" s="51"/>
      <c r="F76" s="51"/>
      <c r="G76" s="85"/>
      <c r="H76" s="86"/>
      <c r="I76" s="86"/>
      <c r="J76" s="87"/>
      <c r="K76" s="171"/>
      <c r="L76" s="86"/>
      <c r="M76" s="87"/>
      <c r="N76" s="102">
        <f t="shared" ref="N76:S76" si="50">N8+N23</f>
        <v>27942809.579999998</v>
      </c>
      <c r="O76" s="86">
        <f t="shared" si="50"/>
        <v>21797921.390000001</v>
      </c>
      <c r="P76" s="130">
        <f t="shared" si="50"/>
        <v>22681503.129999999</v>
      </c>
      <c r="Q76" s="184">
        <f t="shared" si="50"/>
        <v>27943.8</v>
      </c>
      <c r="R76" s="52">
        <f t="shared" si="50"/>
        <v>21798.1</v>
      </c>
      <c r="S76" s="185">
        <f t="shared" si="50"/>
        <v>22681.4</v>
      </c>
    </row>
    <row r="77" spans="1:19" s="3" customFormat="1" x14ac:dyDescent="0.25">
      <c r="A77" s="6"/>
      <c r="B77" s="6"/>
      <c r="C77" s="7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s="3" customFormat="1" x14ac:dyDescent="0.25">
      <c r="A78" s="6"/>
      <c r="B78" s="6"/>
      <c r="C78" s="7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s="3" customFormat="1" x14ac:dyDescent="0.25">
      <c r="A79" s="6"/>
      <c r="B79" s="6"/>
      <c r="C79" s="7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s="212" customFormat="1" ht="18.75" x14ac:dyDescent="0.25">
      <c r="A80" s="209" t="s">
        <v>134</v>
      </c>
      <c r="B80" s="209"/>
      <c r="C80" s="210"/>
      <c r="D80" s="211"/>
      <c r="E80" s="211" t="s">
        <v>235</v>
      </c>
      <c r="F80" s="211"/>
      <c r="G80" s="211"/>
      <c r="H80" s="211"/>
      <c r="I80" s="211"/>
      <c r="J80" s="211"/>
      <c r="K80" s="211"/>
      <c r="L80" s="211"/>
      <c r="M80" s="211"/>
      <c r="N80" s="211"/>
      <c r="O80" s="211"/>
      <c r="P80" s="211"/>
      <c r="Q80" s="211"/>
      <c r="R80" s="211"/>
      <c r="S80" s="211"/>
    </row>
    <row r="81" spans="1:19" s="3" customFormat="1" x14ac:dyDescent="0.25">
      <c r="A81" s="6"/>
      <c r="B81" s="6"/>
      <c r="C81" s="7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 s="3" customFormat="1" x14ac:dyDescent="0.25">
      <c r="A82" s="134" t="s">
        <v>198</v>
      </c>
      <c r="B82" s="6"/>
      <c r="C82" s="7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 s="3" customFormat="1" x14ac:dyDescent="0.25">
      <c r="A83" s="134" t="s">
        <v>199</v>
      </c>
      <c r="B83" s="6"/>
      <c r="C83" s="7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 s="73" customFormat="1" x14ac:dyDescent="0.25">
      <c r="A84" s="4"/>
      <c r="B84" s="4"/>
      <c r="C84" s="8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</row>
    <row r="85" spans="1:19" s="3" customFormat="1" x14ac:dyDescent="0.25">
      <c r="A85" s="6"/>
      <c r="B85" s="6"/>
      <c r="C85" s="7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s="3" customFormat="1" x14ac:dyDescent="0.25">
      <c r="A86" s="6"/>
      <c r="B86" s="6"/>
      <c r="C86" s="7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 s="3" customFormat="1" x14ac:dyDescent="0.25">
      <c r="A87" s="6"/>
      <c r="B87" s="6"/>
      <c r="C87" s="7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 s="3" customFormat="1" x14ac:dyDescent="0.25">
      <c r="A88" s="6"/>
      <c r="B88" s="6"/>
      <c r="C88" s="7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s="3" customFormat="1" x14ac:dyDescent="0.25">
      <c r="A89" s="6"/>
      <c r="B89" s="6"/>
      <c r="C89" s="7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 s="73" customFormat="1" x14ac:dyDescent="0.25">
      <c r="A90" s="4"/>
      <c r="B90" s="4"/>
      <c r="C90" s="8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</row>
    <row r="91" spans="1:19" s="3" customFormat="1" x14ac:dyDescent="0.25">
      <c r="A91" s="6"/>
      <c r="B91" s="6"/>
      <c r="C91" s="7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 s="3" customFormat="1" x14ac:dyDescent="0.25">
      <c r="A92" s="10"/>
      <c r="B92" s="10"/>
      <c r="C92" s="7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 s="3" customFormat="1" x14ac:dyDescent="0.25">
      <c r="A93" s="10"/>
      <c r="B93" s="10"/>
      <c r="C93" s="7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 s="3" customFormat="1" x14ac:dyDescent="0.25">
      <c r="A94" s="10"/>
      <c r="B94" s="10"/>
      <c r="C94" s="7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19" s="3" customFormat="1" x14ac:dyDescent="0.25">
      <c r="A95" s="10"/>
      <c r="B95" s="10"/>
      <c r="C95" s="7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 s="3" customFormat="1" x14ac:dyDescent="0.25">
      <c r="A96" s="10"/>
      <c r="B96" s="10"/>
      <c r="C96" s="7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s="73" customFormat="1" x14ac:dyDescent="0.25">
      <c r="A97" s="4"/>
      <c r="B97" s="4"/>
      <c r="C97" s="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</row>
    <row r="98" spans="1:19" s="3" customFormat="1" x14ac:dyDescent="0.25">
      <c r="A98" s="6"/>
      <c r="B98" s="6"/>
      <c r="C98" s="7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1:19" s="3" customFormat="1" x14ac:dyDescent="0.25">
      <c r="A99" s="6"/>
      <c r="B99" s="6"/>
      <c r="C99" s="7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 s="73" customFormat="1" x14ac:dyDescent="0.25">
      <c r="A100" s="4"/>
      <c r="B100" s="4"/>
      <c r="C100" s="8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</row>
    <row r="101" spans="1:19" s="3" customFormat="1" x14ac:dyDescent="0.25">
      <c r="A101" s="6"/>
      <c r="B101" s="6"/>
      <c r="C101" s="7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19" s="3" customFormat="1" x14ac:dyDescent="0.25">
      <c r="A102" s="6"/>
      <c r="B102" s="6"/>
      <c r="C102" s="7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 s="3" customFormat="1" x14ac:dyDescent="0.25">
      <c r="A103" s="6"/>
      <c r="B103" s="6"/>
      <c r="C103" s="7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 s="3" customFormat="1" x14ac:dyDescent="0.25">
      <c r="A104" s="6"/>
      <c r="B104" s="6"/>
      <c r="C104" s="7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 s="73" customFormat="1" x14ac:dyDescent="0.25">
      <c r="A105" s="4"/>
      <c r="B105" s="4"/>
      <c r="C105" s="8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 spans="1:19" s="3" customFormat="1" x14ac:dyDescent="0.25">
      <c r="A106" s="6"/>
      <c r="B106" s="6"/>
      <c r="C106" s="7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s="3" customFormat="1" x14ac:dyDescent="0.25">
      <c r="A107" s="6"/>
      <c r="B107" s="6"/>
      <c r="C107" s="7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s="3" customFormat="1" x14ac:dyDescent="0.25">
      <c r="A108" s="6"/>
      <c r="B108" s="6"/>
      <c r="C108" s="7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 s="3" customFormat="1" x14ac:dyDescent="0.25">
      <c r="A109" s="6"/>
      <c r="B109" s="6"/>
      <c r="C109" s="7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 s="3" customFormat="1" x14ac:dyDescent="0.25">
      <c r="A110" s="6"/>
      <c r="B110" s="6"/>
      <c r="C110" s="7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 s="3" customFormat="1" x14ac:dyDescent="0.25">
      <c r="A111" s="6"/>
      <c r="B111" s="6"/>
      <c r="C111" s="7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s="3" customFormat="1" x14ac:dyDescent="0.25">
      <c r="A112" s="6"/>
      <c r="B112" s="6"/>
      <c r="C112" s="7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s="3" customFormat="1" x14ac:dyDescent="0.25">
      <c r="A113" s="6"/>
      <c r="B113" s="6"/>
      <c r="C113" s="7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 s="3" customFormat="1" x14ac:dyDescent="0.25">
      <c r="A114" s="6"/>
      <c r="B114" s="6"/>
      <c r="C114" s="7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 s="3" customFormat="1" x14ac:dyDescent="0.25">
      <c r="A115" s="6"/>
      <c r="B115" s="6"/>
      <c r="C115" s="7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s="3" customFormat="1" x14ac:dyDescent="0.25">
      <c r="A116" s="6"/>
      <c r="B116" s="6"/>
      <c r="C116" s="7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s="3" customFormat="1" x14ac:dyDescent="0.25">
      <c r="A117" s="6"/>
      <c r="B117" s="6"/>
      <c r="C117" s="7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s="3" customFormat="1" x14ac:dyDescent="0.25">
      <c r="A118" s="6"/>
      <c r="B118" s="6"/>
      <c r="C118" s="7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 s="3" customFormat="1" x14ac:dyDescent="0.25">
      <c r="A119" s="6"/>
      <c r="B119" s="6"/>
      <c r="C119" s="7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 s="3" customFormat="1" x14ac:dyDescent="0.25">
      <c r="A120" s="6"/>
      <c r="B120" s="6"/>
      <c r="C120" s="7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s="3" customFormat="1" x14ac:dyDescent="0.25">
      <c r="A121" s="6"/>
      <c r="B121" s="6"/>
      <c r="C121" s="7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s="3" customFormat="1" x14ac:dyDescent="0.25">
      <c r="A122" s="6"/>
      <c r="B122" s="6"/>
      <c r="C122" s="7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s="3" customFormat="1" x14ac:dyDescent="0.25">
      <c r="A123" s="6"/>
      <c r="B123" s="6"/>
      <c r="C123" s="7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 s="3" customFormat="1" x14ac:dyDescent="0.25">
      <c r="A124" s="6"/>
      <c r="B124" s="6"/>
      <c r="C124" s="7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 s="3" customFormat="1" x14ac:dyDescent="0.25">
      <c r="A125" s="6"/>
      <c r="B125" s="6"/>
      <c r="C125" s="7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 s="3" customFormat="1" x14ac:dyDescent="0.25">
      <c r="A126" s="6"/>
      <c r="B126" s="6"/>
      <c r="C126" s="7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 s="3" customFormat="1" x14ac:dyDescent="0.25">
      <c r="A127" s="6"/>
      <c r="B127" s="6"/>
      <c r="C127" s="7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 s="3" customFormat="1" x14ac:dyDescent="0.25">
      <c r="A128" s="6"/>
      <c r="B128" s="6"/>
      <c r="C128" s="7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 s="3" customFormat="1" x14ac:dyDescent="0.25">
      <c r="A129" s="6"/>
      <c r="B129" s="6"/>
      <c r="C129" s="7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 s="73" customFormat="1" x14ac:dyDescent="0.25">
      <c r="A130" s="4"/>
      <c r="B130" s="4"/>
      <c r="C130" s="8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</row>
    <row r="131" spans="1:19" s="3" customFormat="1" x14ac:dyDescent="0.25">
      <c r="A131" s="6"/>
      <c r="B131" s="6"/>
      <c r="C131" s="7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 s="3" customFormat="1" x14ac:dyDescent="0.25">
      <c r="A132" s="6"/>
      <c r="B132" s="6"/>
      <c r="C132" s="7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 s="73" customFormat="1" x14ac:dyDescent="0.25">
      <c r="A133" s="4"/>
      <c r="B133" s="4"/>
      <c r="C133" s="8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</row>
    <row r="134" spans="1:19" s="3" customFormat="1" x14ac:dyDescent="0.25">
      <c r="A134" s="6"/>
      <c r="B134" s="6"/>
      <c r="C134" s="7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 s="3" customFormat="1" x14ac:dyDescent="0.25">
      <c r="A135" s="6"/>
      <c r="B135" s="6"/>
      <c r="C135" s="7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 s="3" customFormat="1" x14ac:dyDescent="0.25">
      <c r="A136" s="6"/>
      <c r="B136" s="6"/>
      <c r="C136" s="7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1:19" s="3" customFormat="1" x14ac:dyDescent="0.25">
      <c r="A137" s="6"/>
      <c r="B137" s="6"/>
      <c r="C137" s="7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1:19" s="3" customFormat="1" x14ac:dyDescent="0.25">
      <c r="A138" s="6"/>
      <c r="B138" s="6"/>
      <c r="C138" s="7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1:19" s="3" customFormat="1" x14ac:dyDescent="0.25">
      <c r="A139" s="6"/>
      <c r="B139" s="6"/>
      <c r="C139" s="7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1:19" s="3" customFormat="1" x14ac:dyDescent="0.25">
      <c r="A140" s="6"/>
      <c r="B140" s="6"/>
      <c r="C140" s="7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spans="1:19" s="3" customFormat="1" x14ac:dyDescent="0.25">
      <c r="A141" s="6"/>
      <c r="B141" s="6"/>
      <c r="C141" s="7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1:19" s="3" customFormat="1" x14ac:dyDescent="0.25">
      <c r="A142" s="6"/>
      <c r="B142" s="6"/>
      <c r="C142" s="7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1:19" s="3" customFormat="1" x14ac:dyDescent="0.25">
      <c r="A143" s="6"/>
      <c r="B143" s="6"/>
      <c r="C143" s="7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spans="1:19" s="3" customFormat="1" x14ac:dyDescent="0.25">
      <c r="A144" s="6"/>
      <c r="B144" s="6"/>
      <c r="C144" s="7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1:19" s="3" customFormat="1" x14ac:dyDescent="0.25">
      <c r="A145" s="6"/>
      <c r="B145" s="6"/>
      <c r="C145" s="7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1:19" s="3" customFormat="1" x14ac:dyDescent="0.25">
      <c r="A146" s="6"/>
      <c r="B146" s="6"/>
      <c r="C146" s="7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1:19" s="3" customFormat="1" x14ac:dyDescent="0.25">
      <c r="A147" s="6"/>
      <c r="B147" s="6"/>
      <c r="C147" s="7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1:19" s="3" customFormat="1" x14ac:dyDescent="0.25">
      <c r="A148" s="6"/>
      <c r="B148" s="6"/>
      <c r="C148" s="7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1:19" s="3" customFormat="1" x14ac:dyDescent="0.25">
      <c r="A149" s="6"/>
      <c r="B149" s="6"/>
      <c r="C149" s="7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1:19" s="3" customFormat="1" x14ac:dyDescent="0.25">
      <c r="A150" s="6"/>
      <c r="B150" s="6"/>
      <c r="C150" s="7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19" s="3" customFormat="1" x14ac:dyDescent="0.25">
      <c r="A151" s="6"/>
      <c r="B151" s="6"/>
      <c r="C151" s="7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1:19" s="3" customFormat="1" x14ac:dyDescent="0.25">
      <c r="A152" s="6"/>
      <c r="B152" s="6"/>
      <c r="C152" s="7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1:19" s="3" customFormat="1" x14ac:dyDescent="0.25">
      <c r="A153" s="6"/>
      <c r="B153" s="6"/>
      <c r="C153" s="7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1:19" s="3" customFormat="1" x14ac:dyDescent="0.25">
      <c r="A154" s="6"/>
      <c r="B154" s="6"/>
      <c r="C154" s="7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 s="3" customFormat="1" x14ac:dyDescent="0.25">
      <c r="A155" s="6"/>
      <c r="B155" s="6"/>
      <c r="C155" s="7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1:19" s="73" customFormat="1" x14ac:dyDescent="0.25">
      <c r="A156" s="4"/>
      <c r="B156" s="4"/>
      <c r="C156" s="8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</row>
    <row r="157" spans="1:19" s="3" customFormat="1" x14ac:dyDescent="0.25">
      <c r="A157" s="6"/>
      <c r="B157" s="6"/>
      <c r="C157" s="7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spans="1:19" s="3" customFormat="1" x14ac:dyDescent="0.25">
      <c r="A158" s="6"/>
      <c r="B158" s="6"/>
      <c r="C158" s="7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1:19" s="3" customFormat="1" x14ac:dyDescent="0.25">
      <c r="A159" s="6"/>
      <c r="B159" s="6"/>
      <c r="C159" s="7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1:19" s="3" customFormat="1" x14ac:dyDescent="0.25">
      <c r="A160" s="6"/>
      <c r="B160" s="6"/>
      <c r="C160" s="7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spans="1:19" s="3" customFormat="1" x14ac:dyDescent="0.25">
      <c r="A161" s="6"/>
      <c r="B161" s="6"/>
      <c r="C161" s="7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1:19" s="3" customFormat="1" x14ac:dyDescent="0.25">
      <c r="A162" s="6"/>
      <c r="B162" s="6"/>
      <c r="C162" s="7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spans="1:19" s="3" customFormat="1" x14ac:dyDescent="0.25">
      <c r="A163" s="6"/>
      <c r="B163" s="6"/>
      <c r="C163" s="7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1:19" s="3" customFormat="1" x14ac:dyDescent="0.25">
      <c r="A164" s="6"/>
      <c r="B164" s="6"/>
      <c r="C164" s="7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1:19" s="73" customFormat="1" x14ac:dyDescent="0.25">
      <c r="A165" s="4"/>
      <c r="B165" s="4"/>
      <c r="C165" s="8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</row>
    <row r="166" spans="1:19" s="3" customFormat="1" x14ac:dyDescent="0.25">
      <c r="A166" s="6"/>
      <c r="B166" s="6"/>
      <c r="C166" s="7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1:19" s="3" customFormat="1" x14ac:dyDescent="0.25">
      <c r="A167" s="6"/>
      <c r="B167" s="6"/>
      <c r="C167" s="7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1:19" s="3" customFormat="1" x14ac:dyDescent="0.25">
      <c r="A168" s="6"/>
      <c r="B168" s="6"/>
      <c r="C168" s="7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1:19" s="3" customFormat="1" x14ac:dyDescent="0.25">
      <c r="A169" s="6"/>
      <c r="B169" s="6"/>
      <c r="C169" s="7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1:19" s="3" customFormat="1" x14ac:dyDescent="0.25">
      <c r="A170" s="6"/>
      <c r="B170" s="6"/>
      <c r="C170" s="7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19" s="3" customFormat="1" x14ac:dyDescent="0.25">
      <c r="A171" s="6"/>
      <c r="B171" s="6"/>
      <c r="C171" s="7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1:19" s="3" customFormat="1" x14ac:dyDescent="0.25">
      <c r="A172" s="6"/>
      <c r="B172" s="6"/>
      <c r="C172" s="7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1:19" s="3" customFormat="1" x14ac:dyDescent="0.25">
      <c r="A173" s="6"/>
      <c r="B173" s="6"/>
      <c r="C173" s="7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1:19" s="3" customFormat="1" x14ac:dyDescent="0.25">
      <c r="A174" s="6"/>
      <c r="B174" s="6"/>
      <c r="C174" s="7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19" s="3" customFormat="1" x14ac:dyDescent="0.25">
      <c r="A175" s="6"/>
      <c r="B175" s="6"/>
      <c r="C175" s="7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1:19" s="3" customFormat="1" x14ac:dyDescent="0.25">
      <c r="A176" s="6"/>
      <c r="B176" s="6"/>
      <c r="C176" s="7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1:19" s="3" customFormat="1" x14ac:dyDescent="0.25">
      <c r="A177" s="6"/>
      <c r="B177" s="6"/>
      <c r="C177" s="7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1:19" s="3" customFormat="1" x14ac:dyDescent="0.25">
      <c r="A178" s="6"/>
      <c r="B178" s="6"/>
      <c r="C178" s="7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1:19" s="3" customFormat="1" x14ac:dyDescent="0.25">
      <c r="A179" s="6"/>
      <c r="B179" s="6"/>
      <c r="C179" s="7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1:19" s="3" customFormat="1" x14ac:dyDescent="0.25">
      <c r="A180" s="6"/>
      <c r="B180" s="6"/>
      <c r="C180" s="7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1:19" s="3" customFormat="1" x14ac:dyDescent="0.25">
      <c r="A181" s="6"/>
      <c r="B181" s="6"/>
      <c r="C181" s="7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1:19" s="3" customFormat="1" x14ac:dyDescent="0.25">
      <c r="A182" s="6"/>
      <c r="B182" s="6"/>
      <c r="C182" s="7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 s="3" customFormat="1" x14ac:dyDescent="0.25">
      <c r="A183" s="6"/>
      <c r="B183" s="6"/>
      <c r="C183" s="7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1:19" s="3" customFormat="1" x14ac:dyDescent="0.25">
      <c r="A184" s="6"/>
      <c r="B184" s="6"/>
      <c r="C184" s="7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 s="3" customFormat="1" x14ac:dyDescent="0.25">
      <c r="A185" s="6"/>
      <c r="B185" s="6"/>
      <c r="C185" s="7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1:19" s="3" customFormat="1" x14ac:dyDescent="0.25">
      <c r="A186" s="6"/>
      <c r="B186" s="6"/>
      <c r="C186" s="7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19" s="73" customFormat="1" x14ac:dyDescent="0.25">
      <c r="A187" s="4"/>
      <c r="B187" s="4"/>
      <c r="C187" s="8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</row>
    <row r="188" spans="1:19" s="3" customFormat="1" x14ac:dyDescent="0.25">
      <c r="A188" s="6"/>
      <c r="B188" s="6"/>
      <c r="C188" s="7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19" s="3" customFormat="1" x14ac:dyDescent="0.25">
      <c r="A189" s="6"/>
      <c r="B189" s="6"/>
      <c r="C189" s="7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1:19" s="3" customFormat="1" x14ac:dyDescent="0.25">
      <c r="A190" s="6"/>
      <c r="B190" s="6"/>
      <c r="C190" s="7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1:19" s="73" customFormat="1" x14ac:dyDescent="0.25">
      <c r="A191" s="4"/>
      <c r="B191" s="4"/>
      <c r="C191" s="8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</row>
    <row r="192" spans="1:19" s="3" customFormat="1" x14ac:dyDescent="0.25">
      <c r="A192" s="6"/>
      <c r="B192" s="6"/>
      <c r="C192" s="7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19" s="3" customFormat="1" x14ac:dyDescent="0.25">
      <c r="A193" s="6"/>
      <c r="B193" s="6"/>
      <c r="C193" s="7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 s="3" customFormat="1" x14ac:dyDescent="0.25">
      <c r="A194" s="6"/>
      <c r="B194" s="6"/>
      <c r="C194" s="7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 s="3" customFormat="1" x14ac:dyDescent="0.25">
      <c r="A195" s="6"/>
      <c r="B195" s="6"/>
      <c r="C195" s="7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 s="3" customFormat="1" x14ac:dyDescent="0.25">
      <c r="A196" s="6"/>
      <c r="B196" s="6"/>
      <c r="C196" s="7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1:19" s="3" customFormat="1" x14ac:dyDescent="0.25">
      <c r="A197" s="6"/>
      <c r="B197" s="6"/>
      <c r="C197" s="7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1:19" s="3" customFormat="1" x14ac:dyDescent="0.25">
      <c r="A198" s="6"/>
      <c r="B198" s="6"/>
      <c r="C198" s="7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 s="3" customFormat="1" x14ac:dyDescent="0.25">
      <c r="A199" s="6"/>
      <c r="B199" s="6"/>
      <c r="C199" s="7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1:19" s="3" customFormat="1" x14ac:dyDescent="0.25">
      <c r="A200" s="6"/>
      <c r="B200" s="6"/>
      <c r="C200" s="7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 s="3" customFormat="1" x14ac:dyDescent="0.25">
      <c r="A201" s="6"/>
      <c r="B201" s="6"/>
      <c r="C201" s="7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 s="3" customFormat="1" x14ac:dyDescent="0.25">
      <c r="A202" s="6"/>
      <c r="B202" s="6"/>
      <c r="C202" s="7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1:19" s="73" customFormat="1" x14ac:dyDescent="0.25">
      <c r="A203" s="4"/>
      <c r="B203" s="4"/>
      <c r="C203" s="8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</row>
    <row r="204" spans="1:19" s="3" customFormat="1" x14ac:dyDescent="0.25">
      <c r="A204" s="6"/>
      <c r="B204" s="6"/>
      <c r="C204" s="7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 s="3" customFormat="1" x14ac:dyDescent="0.25">
      <c r="A205" s="6"/>
      <c r="B205" s="6"/>
      <c r="C205" s="7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 s="3" customFormat="1" x14ac:dyDescent="0.25">
      <c r="A206" s="6"/>
      <c r="B206" s="6"/>
      <c r="C206" s="7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 s="3" customFormat="1" x14ac:dyDescent="0.25">
      <c r="A207" s="6"/>
      <c r="B207" s="6"/>
      <c r="C207" s="7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 s="3" customFormat="1" x14ac:dyDescent="0.25">
      <c r="A208" s="6"/>
      <c r="B208" s="6"/>
      <c r="C208" s="7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 s="3" customFormat="1" x14ac:dyDescent="0.25">
      <c r="A209" s="6"/>
      <c r="B209" s="6"/>
      <c r="C209" s="7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 s="3" customFormat="1" x14ac:dyDescent="0.25">
      <c r="A210" s="6"/>
      <c r="B210" s="6"/>
      <c r="C210" s="7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 s="73" customFormat="1" x14ac:dyDescent="0.25">
      <c r="A211" s="4"/>
      <c r="B211" s="4"/>
      <c r="C211" s="8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</row>
    <row r="212" spans="1:19" s="3" customFormat="1" x14ac:dyDescent="0.25">
      <c r="A212" s="6"/>
      <c r="B212" s="6"/>
      <c r="C212" s="7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 s="3" customFormat="1" x14ac:dyDescent="0.25">
      <c r="A213" s="6"/>
      <c r="B213" s="6"/>
      <c r="C213" s="7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 s="3" customFormat="1" x14ac:dyDescent="0.25">
      <c r="A214" s="6"/>
      <c r="B214" s="6"/>
      <c r="C214" s="7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 s="3" customFormat="1" x14ac:dyDescent="0.25">
      <c r="A215" s="6"/>
      <c r="B215" s="6"/>
      <c r="C215" s="7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 s="3" customFormat="1" x14ac:dyDescent="0.25">
      <c r="A216" s="6"/>
      <c r="B216" s="6"/>
      <c r="C216" s="7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 s="3" customFormat="1" x14ac:dyDescent="0.25">
      <c r="A217" s="6"/>
      <c r="B217" s="6"/>
      <c r="C217" s="7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 s="3" customFormat="1" x14ac:dyDescent="0.25">
      <c r="A218" s="6"/>
      <c r="B218" s="6"/>
      <c r="C218" s="7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 s="3" customFormat="1" x14ac:dyDescent="0.25">
      <c r="A219" s="6"/>
      <c r="B219" s="6"/>
      <c r="C219" s="7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 s="3" customFormat="1" x14ac:dyDescent="0.25">
      <c r="A220" s="6"/>
      <c r="B220" s="6"/>
      <c r="C220" s="7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 s="3" customFormat="1" x14ac:dyDescent="0.25">
      <c r="A221" s="6"/>
      <c r="B221" s="6"/>
      <c r="C221" s="7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 s="3" customFormat="1" x14ac:dyDescent="0.25">
      <c r="A222" s="6"/>
      <c r="B222" s="6"/>
      <c r="C222" s="7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 s="3" customFormat="1" x14ac:dyDescent="0.25">
      <c r="A223" s="6"/>
      <c r="B223" s="6"/>
      <c r="C223" s="7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 s="73" customFormat="1" x14ac:dyDescent="0.25">
      <c r="A224" s="4"/>
      <c r="B224" s="4"/>
      <c r="C224" s="8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</row>
    <row r="225" spans="1:19" s="3" customFormat="1" x14ac:dyDescent="0.25">
      <c r="A225" s="6"/>
      <c r="B225" s="6"/>
      <c r="C225" s="7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 s="3" customFormat="1" x14ac:dyDescent="0.25">
      <c r="A226" s="6"/>
      <c r="B226" s="6"/>
      <c r="C226" s="7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 s="3" customFormat="1" x14ac:dyDescent="0.25">
      <c r="A227" s="6"/>
      <c r="B227" s="6"/>
      <c r="C227" s="7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 s="3" customFormat="1" x14ac:dyDescent="0.25">
      <c r="A228" s="6"/>
      <c r="B228" s="6"/>
      <c r="C228" s="7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 s="3" customFormat="1" x14ac:dyDescent="0.25">
      <c r="A229" s="6"/>
      <c r="B229" s="6"/>
      <c r="C229" s="7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 s="3" customFormat="1" x14ac:dyDescent="0.25">
      <c r="A230" s="6"/>
      <c r="B230" s="6"/>
      <c r="C230" s="7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 s="3" customFormat="1" x14ac:dyDescent="0.25">
      <c r="A231" s="6"/>
      <c r="B231" s="6"/>
      <c r="C231" s="7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 s="73" customFormat="1" x14ac:dyDescent="0.25">
      <c r="A232" s="4"/>
      <c r="B232" s="4"/>
      <c r="C232" s="8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</row>
    <row r="233" spans="1:19" s="3" customFormat="1" x14ac:dyDescent="0.25">
      <c r="A233" s="6"/>
      <c r="B233" s="6"/>
      <c r="C233" s="7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 s="3" customFormat="1" x14ac:dyDescent="0.25">
      <c r="A234" s="6"/>
      <c r="B234" s="6"/>
      <c r="C234" s="7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 s="3" customFormat="1" x14ac:dyDescent="0.25">
      <c r="A235" s="6"/>
      <c r="B235" s="6"/>
      <c r="C235" s="7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 s="3" customFormat="1" x14ac:dyDescent="0.25">
      <c r="A236" s="6"/>
      <c r="B236" s="6"/>
      <c r="C236" s="7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 s="3" customFormat="1" x14ac:dyDescent="0.25">
      <c r="A237" s="6"/>
      <c r="B237" s="6"/>
      <c r="C237" s="7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 s="3" customFormat="1" x14ac:dyDescent="0.25">
      <c r="A238" s="6"/>
      <c r="B238" s="6"/>
      <c r="C238" s="7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 s="3" customFormat="1" x14ac:dyDescent="0.25">
      <c r="A239" s="6"/>
      <c r="B239" s="6"/>
      <c r="C239" s="7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 s="73" customFormat="1" x14ac:dyDescent="0.25">
      <c r="A240" s="4"/>
      <c r="B240" s="4"/>
      <c r="C240" s="8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</row>
    <row r="241" spans="1:19" s="3" customFormat="1" x14ac:dyDescent="0.25">
      <c r="A241" s="6"/>
      <c r="B241" s="6"/>
      <c r="C241" s="7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 s="3" customFormat="1" x14ac:dyDescent="0.25">
      <c r="A242" s="6"/>
      <c r="B242" s="6"/>
      <c r="C242" s="7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 s="3" customFormat="1" x14ac:dyDescent="0.25">
      <c r="A243" s="6"/>
      <c r="B243" s="6"/>
      <c r="C243" s="7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 s="3" customFormat="1" x14ac:dyDescent="0.25">
      <c r="A244" s="6"/>
      <c r="B244" s="6"/>
      <c r="C244" s="7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 s="3" customFormat="1" x14ac:dyDescent="0.25">
      <c r="A245" s="6"/>
      <c r="B245" s="6"/>
      <c r="C245" s="7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 s="3" customFormat="1" x14ac:dyDescent="0.25">
      <c r="A246" s="6"/>
      <c r="B246" s="6"/>
      <c r="C246" s="7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 s="3" customFormat="1" x14ac:dyDescent="0.25">
      <c r="A247" s="6"/>
      <c r="B247" s="6"/>
      <c r="C247" s="7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 s="3" customFormat="1" x14ac:dyDescent="0.25">
      <c r="A248" s="6"/>
      <c r="B248" s="6"/>
      <c r="C248" s="7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 s="3" customFormat="1" x14ac:dyDescent="0.25">
      <c r="A249" s="6"/>
      <c r="B249" s="6"/>
      <c r="C249" s="7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 s="3" customFormat="1" x14ac:dyDescent="0.25">
      <c r="A250" s="6"/>
      <c r="B250" s="6"/>
      <c r="C250" s="7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 s="3" customFormat="1" x14ac:dyDescent="0.25">
      <c r="A251" s="6"/>
      <c r="B251" s="6"/>
      <c r="C251" s="7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 s="3" customFormat="1" x14ac:dyDescent="0.25">
      <c r="A252" s="6"/>
      <c r="B252" s="6"/>
      <c r="C252" s="7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 s="3" customFormat="1" x14ac:dyDescent="0.25">
      <c r="A253" s="6"/>
      <c r="B253" s="6"/>
      <c r="C253" s="7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 s="3" customFormat="1" x14ac:dyDescent="0.25">
      <c r="A254" s="6"/>
      <c r="B254" s="6"/>
      <c r="C254" s="7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 s="3" customFormat="1" x14ac:dyDescent="0.25">
      <c r="A255" s="6"/>
      <c r="B255" s="6"/>
      <c r="C255" s="7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 s="3" customFormat="1" x14ac:dyDescent="0.25">
      <c r="A256" s="6"/>
      <c r="B256" s="6"/>
      <c r="C256" s="7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 s="3" customFormat="1" x14ac:dyDescent="0.25">
      <c r="A257" s="6"/>
      <c r="B257" s="6"/>
      <c r="C257" s="7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 s="3" customFormat="1" x14ac:dyDescent="0.25">
      <c r="A258" s="6"/>
      <c r="B258" s="6"/>
      <c r="C258" s="7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 s="3" customFormat="1" x14ac:dyDescent="0.25">
      <c r="A259" s="6"/>
      <c r="B259" s="6"/>
      <c r="C259" s="7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 s="3" customFormat="1" x14ac:dyDescent="0.25">
      <c r="A260" s="6"/>
      <c r="B260" s="6"/>
      <c r="C260" s="7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 s="3" customFormat="1" x14ac:dyDescent="0.25">
      <c r="A261" s="6"/>
      <c r="B261" s="6"/>
      <c r="C261" s="7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 s="3" customFormat="1" x14ac:dyDescent="0.25">
      <c r="A262" s="6"/>
      <c r="B262" s="6"/>
      <c r="C262" s="7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 s="3" customFormat="1" x14ac:dyDescent="0.25">
      <c r="A263" s="6"/>
      <c r="B263" s="6"/>
      <c r="C263" s="7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 s="3" customFormat="1" x14ac:dyDescent="0.25">
      <c r="A264" s="6"/>
      <c r="B264" s="6"/>
      <c r="C264" s="7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 s="3" customFormat="1" x14ac:dyDescent="0.25">
      <c r="A265" s="6"/>
      <c r="B265" s="6"/>
      <c r="C265" s="7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 s="3" customFormat="1" x14ac:dyDescent="0.25">
      <c r="A266" s="6"/>
      <c r="B266" s="6"/>
      <c r="C266" s="7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 s="3" customFormat="1" x14ac:dyDescent="0.25">
      <c r="A267" s="6"/>
      <c r="B267" s="6"/>
      <c r="C267" s="7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 s="3" customFormat="1" x14ac:dyDescent="0.25">
      <c r="A268" s="6"/>
      <c r="B268" s="6"/>
      <c r="C268" s="7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 s="3" customFormat="1" x14ac:dyDescent="0.25">
      <c r="A269" s="6"/>
      <c r="B269" s="6"/>
      <c r="C269" s="7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 s="3" customFormat="1" x14ac:dyDescent="0.25">
      <c r="A270" s="6"/>
      <c r="B270" s="6"/>
      <c r="C270" s="7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 s="3" customFormat="1" x14ac:dyDescent="0.25">
      <c r="A271" s="6"/>
      <c r="B271" s="6"/>
      <c r="C271" s="7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 s="3" customFormat="1" x14ac:dyDescent="0.25">
      <c r="A272" s="6"/>
      <c r="B272" s="6"/>
      <c r="C272" s="7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 s="3" customFormat="1" x14ac:dyDescent="0.25">
      <c r="A273" s="6"/>
      <c r="B273" s="6"/>
      <c r="C273" s="7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 s="3" customFormat="1" x14ac:dyDescent="0.25">
      <c r="A274" s="6"/>
      <c r="B274" s="6"/>
      <c r="C274" s="7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 s="3" customFormat="1" x14ac:dyDescent="0.25">
      <c r="A275" s="6"/>
      <c r="B275" s="6"/>
      <c r="C275" s="7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 s="3" customFormat="1" x14ac:dyDescent="0.25">
      <c r="A276" s="6"/>
      <c r="B276" s="6"/>
      <c r="C276" s="7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 s="73" customFormat="1" x14ac:dyDescent="0.25">
      <c r="A277" s="4"/>
      <c r="B277" s="4"/>
      <c r="C277" s="8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</row>
    <row r="278" spans="1:19" s="3" customFormat="1" x14ac:dyDescent="0.25">
      <c r="A278" s="6"/>
      <c r="B278" s="6"/>
      <c r="C278" s="7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 s="3" customFormat="1" x14ac:dyDescent="0.25">
      <c r="A279" s="6"/>
      <c r="B279" s="6"/>
      <c r="C279" s="7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 s="73" customFormat="1" x14ac:dyDescent="0.25">
      <c r="A280" s="4"/>
      <c r="B280" s="4"/>
      <c r="C280" s="8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</row>
    <row r="281" spans="1:19" s="3" customFormat="1" x14ac:dyDescent="0.25">
      <c r="A281" s="6"/>
      <c r="B281" s="6"/>
      <c r="C281" s="7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 s="3" customFormat="1" x14ac:dyDescent="0.25">
      <c r="A282" s="6"/>
      <c r="B282" s="6"/>
      <c r="C282" s="7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 s="3" customFormat="1" x14ac:dyDescent="0.25">
      <c r="A283" s="6"/>
      <c r="B283" s="6"/>
      <c r="C283" s="7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 s="73" customFormat="1" x14ac:dyDescent="0.25">
      <c r="A284" s="4"/>
      <c r="B284" s="4"/>
      <c r="C284" s="8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</row>
    <row r="285" spans="1:19" s="3" customFormat="1" x14ac:dyDescent="0.25">
      <c r="A285" s="6"/>
      <c r="B285" s="6"/>
      <c r="C285" s="7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 s="3" customFormat="1" x14ac:dyDescent="0.25">
      <c r="A286" s="6"/>
      <c r="B286" s="6"/>
      <c r="C286" s="7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 s="3" customFormat="1" x14ac:dyDescent="0.25">
      <c r="A287" s="6"/>
      <c r="B287" s="6"/>
      <c r="C287" s="7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 s="3" customFormat="1" x14ac:dyDescent="0.25">
      <c r="A288" s="6"/>
      <c r="B288" s="6"/>
      <c r="C288" s="7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 s="3" customFormat="1" x14ac:dyDescent="0.25">
      <c r="A289" s="6"/>
      <c r="B289" s="6"/>
      <c r="C289" s="7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 s="3" customFormat="1" x14ac:dyDescent="0.25">
      <c r="A290" s="6"/>
      <c r="B290" s="6"/>
      <c r="C290" s="7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 s="3" customFormat="1" x14ac:dyDescent="0.25">
      <c r="A291" s="6"/>
      <c r="B291" s="6"/>
      <c r="C291" s="7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 s="3" customFormat="1" x14ac:dyDescent="0.25">
      <c r="A292" s="6"/>
      <c r="B292" s="6"/>
      <c r="C292" s="7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 s="3" customFormat="1" x14ac:dyDescent="0.25">
      <c r="A293" s="6"/>
      <c r="B293" s="6"/>
      <c r="C293" s="7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 s="73" customFormat="1" x14ac:dyDescent="0.25">
      <c r="A294" s="4"/>
      <c r="B294" s="4"/>
      <c r="C294" s="8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</row>
    <row r="295" spans="1:19" s="3" customFormat="1" x14ac:dyDescent="0.25">
      <c r="A295" s="6"/>
      <c r="B295" s="6"/>
      <c r="C295" s="7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 s="3" customFormat="1" x14ac:dyDescent="0.25">
      <c r="A296" s="6"/>
      <c r="B296" s="6"/>
      <c r="C296" s="7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 s="3" customFormat="1" x14ac:dyDescent="0.25">
      <c r="A297" s="6"/>
      <c r="B297" s="6"/>
      <c r="C297" s="7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 s="3" customFormat="1" x14ac:dyDescent="0.25">
      <c r="A298" s="6"/>
      <c r="B298" s="6"/>
      <c r="C298" s="7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 s="3" customFormat="1" x14ac:dyDescent="0.25">
      <c r="A299" s="6"/>
      <c r="B299" s="6"/>
      <c r="C299" s="7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 s="3" customFormat="1" x14ac:dyDescent="0.25">
      <c r="A300" s="6"/>
      <c r="B300" s="6"/>
      <c r="C300" s="7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 s="3" customFormat="1" x14ac:dyDescent="0.25">
      <c r="A301" s="6"/>
      <c r="B301" s="6"/>
      <c r="C301" s="7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 s="3" customFormat="1" x14ac:dyDescent="0.25">
      <c r="A302" s="6"/>
      <c r="B302" s="6"/>
      <c r="C302" s="7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 s="3" customFormat="1" x14ac:dyDescent="0.25">
      <c r="A303" s="6"/>
      <c r="B303" s="6"/>
      <c r="C303" s="7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 s="3" customFormat="1" x14ac:dyDescent="0.25">
      <c r="A304" s="6"/>
      <c r="B304" s="6"/>
      <c r="C304" s="7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 s="3" customFormat="1" x14ac:dyDescent="0.25">
      <c r="A305" s="6"/>
      <c r="B305" s="6"/>
      <c r="C305" s="7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 s="3" customFormat="1" x14ac:dyDescent="0.25">
      <c r="A306" s="6"/>
      <c r="B306" s="6"/>
      <c r="C306" s="7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 s="3" customFormat="1" x14ac:dyDescent="0.25">
      <c r="A307" s="6"/>
      <c r="B307" s="6"/>
      <c r="C307" s="7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 s="73" customFormat="1" x14ac:dyDescent="0.25">
      <c r="A308" s="4"/>
      <c r="B308" s="4"/>
      <c r="C308" s="8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</row>
    <row r="309" spans="1:19" s="3" customFormat="1" x14ac:dyDescent="0.25">
      <c r="A309" s="6"/>
      <c r="B309" s="6"/>
      <c r="C309" s="7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 s="3" customFormat="1" x14ac:dyDescent="0.25">
      <c r="A310" s="6"/>
      <c r="B310" s="6"/>
      <c r="C310" s="7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 s="3" customFormat="1" x14ac:dyDescent="0.25">
      <c r="A311" s="6"/>
      <c r="B311" s="6"/>
      <c r="C311" s="7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 s="3" customFormat="1" x14ac:dyDescent="0.25">
      <c r="A312" s="6"/>
      <c r="B312" s="6"/>
      <c r="C312" s="7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 s="3" customFormat="1" x14ac:dyDescent="0.25">
      <c r="A313" s="6"/>
      <c r="B313" s="6"/>
      <c r="C313" s="7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1:19" s="3" customFormat="1" x14ac:dyDescent="0.25">
      <c r="A314" s="6"/>
      <c r="B314" s="6"/>
      <c r="C314" s="7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1:19" s="3" customFormat="1" x14ac:dyDescent="0.25">
      <c r="A315" s="6"/>
      <c r="B315" s="6"/>
      <c r="C315" s="7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1:19" s="3" customFormat="1" x14ac:dyDescent="0.25">
      <c r="A316" s="6"/>
      <c r="B316" s="6"/>
      <c r="C316" s="7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1:19" s="3" customFormat="1" x14ac:dyDescent="0.25">
      <c r="A317" s="6"/>
      <c r="B317" s="6"/>
      <c r="C317" s="7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spans="1:19" s="3" customFormat="1" x14ac:dyDescent="0.25">
      <c r="A318" s="6"/>
      <c r="B318" s="6"/>
      <c r="C318" s="7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spans="1:19" s="3" customFormat="1" x14ac:dyDescent="0.25">
      <c r="A319" s="6"/>
      <c r="B319" s="6"/>
      <c r="C319" s="7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spans="1:19" s="3" customFormat="1" x14ac:dyDescent="0.25">
      <c r="A320" s="6"/>
      <c r="B320" s="6"/>
      <c r="C320" s="7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spans="1:19" s="3" customFormat="1" x14ac:dyDescent="0.25">
      <c r="A321" s="6"/>
      <c r="B321" s="6"/>
      <c r="C321" s="7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spans="1:19" s="3" customFormat="1" x14ac:dyDescent="0.25">
      <c r="A322" s="6"/>
      <c r="B322" s="6"/>
      <c r="C322" s="7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1:19" s="3" customFormat="1" x14ac:dyDescent="0.25">
      <c r="A323" s="6"/>
      <c r="B323" s="6"/>
      <c r="C323" s="7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spans="1:19" s="73" customFormat="1" x14ac:dyDescent="0.25">
      <c r="A324" s="4"/>
      <c r="B324" s="4"/>
      <c r="C324" s="8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</row>
    <row r="325" spans="1:19" s="3" customFormat="1" x14ac:dyDescent="0.25">
      <c r="A325" s="6"/>
      <c r="B325" s="6"/>
      <c r="C325" s="7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1:19" s="3" customFormat="1" x14ac:dyDescent="0.25">
      <c r="A326" s="6"/>
      <c r="B326" s="6"/>
      <c r="C326" s="7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 s="3" customFormat="1" x14ac:dyDescent="0.25">
      <c r="A327" s="6"/>
      <c r="B327" s="6"/>
      <c r="C327" s="7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 s="3" customFormat="1" x14ac:dyDescent="0.25">
      <c r="A328" s="6"/>
      <c r="B328" s="6"/>
      <c r="C328" s="7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 s="3" customFormat="1" x14ac:dyDescent="0.25">
      <c r="A329" s="6"/>
      <c r="B329" s="6"/>
      <c r="C329" s="7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 s="3" customFormat="1" x14ac:dyDescent="0.25">
      <c r="A330" s="6"/>
      <c r="B330" s="6"/>
      <c r="C330" s="7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 s="3" customFormat="1" x14ac:dyDescent="0.25">
      <c r="A331" s="6"/>
      <c r="B331" s="6"/>
      <c r="C331" s="7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 s="3" customFormat="1" x14ac:dyDescent="0.25">
      <c r="A332" s="6"/>
      <c r="B332" s="6"/>
      <c r="C332" s="7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 s="3" customFormat="1" x14ac:dyDescent="0.25">
      <c r="A333" s="6"/>
      <c r="B333" s="6"/>
      <c r="C333" s="7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 s="3" customFormat="1" x14ac:dyDescent="0.25">
      <c r="A334" s="6"/>
      <c r="B334" s="6"/>
      <c r="C334" s="7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 s="3" customFormat="1" x14ac:dyDescent="0.25">
      <c r="A335" s="6"/>
      <c r="B335" s="6"/>
      <c r="C335" s="7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 s="3" customFormat="1" x14ac:dyDescent="0.25">
      <c r="A336" s="6"/>
      <c r="B336" s="6"/>
      <c r="C336" s="7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 s="3" customFormat="1" x14ac:dyDescent="0.25">
      <c r="A337" s="6"/>
      <c r="B337" s="6"/>
      <c r="C337" s="7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 s="73" customFormat="1" x14ac:dyDescent="0.25">
      <c r="A338" s="4"/>
      <c r="B338" s="4"/>
      <c r="C338" s="8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</row>
    <row r="339" spans="1:19" s="3" customFormat="1" x14ac:dyDescent="0.25">
      <c r="A339" s="6"/>
      <c r="B339" s="6"/>
      <c r="C339" s="7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 s="3" customFormat="1" x14ac:dyDescent="0.25">
      <c r="A340" s="6"/>
      <c r="B340" s="6"/>
      <c r="C340" s="7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 s="3" customFormat="1" x14ac:dyDescent="0.25">
      <c r="A341" s="6"/>
      <c r="B341" s="6"/>
      <c r="C341" s="7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 s="3" customFormat="1" x14ac:dyDescent="0.25">
      <c r="A342" s="6"/>
      <c r="B342" s="6"/>
      <c r="C342" s="7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 s="3" customFormat="1" x14ac:dyDescent="0.25">
      <c r="A343" s="6"/>
      <c r="B343" s="6"/>
      <c r="C343" s="7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 s="3" customFormat="1" x14ac:dyDescent="0.25">
      <c r="A344" s="6"/>
      <c r="B344" s="6"/>
      <c r="C344" s="7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 s="3" customFormat="1" x14ac:dyDescent="0.25">
      <c r="A345" s="6"/>
      <c r="B345" s="6"/>
      <c r="C345" s="7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 s="3" customFormat="1" x14ac:dyDescent="0.25">
      <c r="A346" s="6"/>
      <c r="B346" s="6"/>
      <c r="C346" s="7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 s="3" customFormat="1" x14ac:dyDescent="0.25">
      <c r="A347" s="6"/>
      <c r="B347" s="6"/>
      <c r="C347" s="7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 s="3" customFormat="1" x14ac:dyDescent="0.25">
      <c r="A348" s="6"/>
      <c r="B348" s="6"/>
      <c r="C348" s="7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 s="3" customFormat="1" x14ac:dyDescent="0.25">
      <c r="A349" s="6"/>
      <c r="B349" s="6"/>
      <c r="C349" s="7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 s="3" customFormat="1" x14ac:dyDescent="0.25">
      <c r="A350" s="6"/>
      <c r="B350" s="6"/>
      <c r="C350" s="7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 s="3" customFormat="1" x14ac:dyDescent="0.25">
      <c r="A351" s="6"/>
      <c r="B351" s="6"/>
      <c r="C351" s="7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 s="3" customFormat="1" x14ac:dyDescent="0.25">
      <c r="A352" s="6"/>
      <c r="B352" s="6"/>
      <c r="C352" s="7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 s="3" customFormat="1" x14ac:dyDescent="0.25">
      <c r="A353" s="6"/>
      <c r="B353" s="6"/>
      <c r="C353" s="7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 s="3" customFormat="1" x14ac:dyDescent="0.25">
      <c r="A354" s="6"/>
      <c r="B354" s="6"/>
      <c r="C354" s="7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 s="3" customFormat="1" x14ac:dyDescent="0.25">
      <c r="A355" s="6"/>
      <c r="B355" s="6"/>
      <c r="C355" s="7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 s="3" customFormat="1" x14ac:dyDescent="0.25">
      <c r="A356" s="6"/>
      <c r="B356" s="6"/>
      <c r="C356" s="7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 s="3" customFormat="1" x14ac:dyDescent="0.25">
      <c r="A357" s="6"/>
      <c r="B357" s="6"/>
      <c r="C357" s="7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 s="3" customFormat="1" x14ac:dyDescent="0.25">
      <c r="A358" s="6"/>
      <c r="B358" s="6"/>
      <c r="C358" s="7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 s="3" customFormat="1" x14ac:dyDescent="0.25">
      <c r="A359" s="6"/>
      <c r="B359" s="6"/>
      <c r="C359" s="7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 s="3" customFormat="1" x14ac:dyDescent="0.25">
      <c r="A360" s="6"/>
      <c r="B360" s="6"/>
      <c r="C360" s="7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 s="3" customFormat="1" x14ac:dyDescent="0.25">
      <c r="A361" s="6"/>
      <c r="B361" s="6"/>
      <c r="C361" s="7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 s="3" customFormat="1" x14ac:dyDescent="0.25">
      <c r="A362" s="6"/>
      <c r="B362" s="6"/>
      <c r="C362" s="7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 s="3" customFormat="1" x14ac:dyDescent="0.25">
      <c r="A363" s="6"/>
      <c r="B363" s="6"/>
      <c r="C363" s="7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 s="3" customFormat="1" x14ac:dyDescent="0.25">
      <c r="A364" s="6"/>
      <c r="B364" s="6"/>
      <c r="C364" s="7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 s="3" customFormat="1" x14ac:dyDescent="0.25">
      <c r="A365" s="6"/>
      <c r="B365" s="6"/>
      <c r="C365" s="7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 s="3" customFormat="1" x14ac:dyDescent="0.25">
      <c r="A366" s="6"/>
      <c r="B366" s="6"/>
      <c r="C366" s="7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 s="3" customFormat="1" x14ac:dyDescent="0.25">
      <c r="A367" s="6"/>
      <c r="B367" s="6"/>
      <c r="C367" s="7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 s="3" customFormat="1" x14ac:dyDescent="0.25">
      <c r="A368" s="6"/>
      <c r="B368" s="6"/>
      <c r="C368" s="7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 s="3" customFormat="1" x14ac:dyDescent="0.25">
      <c r="A369" s="6"/>
      <c r="B369" s="6"/>
      <c r="C369" s="7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 s="3" customFormat="1" x14ac:dyDescent="0.25">
      <c r="A370" s="6"/>
      <c r="B370" s="6"/>
      <c r="C370" s="7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 s="3" customFormat="1" x14ac:dyDescent="0.25">
      <c r="A371" s="6"/>
      <c r="B371" s="6"/>
      <c r="C371" s="7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 s="3" customFormat="1" x14ac:dyDescent="0.25">
      <c r="A372" s="6"/>
      <c r="B372" s="6"/>
      <c r="C372" s="7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 s="3" customFormat="1" x14ac:dyDescent="0.25">
      <c r="A373" s="6"/>
      <c r="B373" s="6"/>
      <c r="C373" s="7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 s="3" customFormat="1" x14ac:dyDescent="0.25">
      <c r="A374" s="6"/>
      <c r="B374" s="6"/>
      <c r="C374" s="7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 s="3" customFormat="1" x14ac:dyDescent="0.25">
      <c r="A375" s="6"/>
      <c r="B375" s="6"/>
      <c r="C375" s="7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  <row r="376" spans="1:19" s="3" customFormat="1" x14ac:dyDescent="0.25">
      <c r="A376" s="6"/>
      <c r="B376" s="6"/>
      <c r="C376" s="7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</row>
    <row r="377" spans="1:19" s="3" customFormat="1" x14ac:dyDescent="0.25">
      <c r="A377" s="6"/>
      <c r="B377" s="6"/>
      <c r="C377" s="7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</row>
    <row r="378" spans="1:19" s="3" customFormat="1" x14ac:dyDescent="0.25">
      <c r="A378" s="6"/>
      <c r="B378" s="6"/>
      <c r="C378" s="7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</row>
    <row r="379" spans="1:19" s="3" customFormat="1" x14ac:dyDescent="0.25">
      <c r="A379" s="6"/>
      <c r="B379" s="6"/>
      <c r="C379" s="7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</row>
    <row r="380" spans="1:19" s="3" customFormat="1" x14ac:dyDescent="0.25">
      <c r="A380" s="6"/>
      <c r="B380" s="6"/>
      <c r="C380" s="7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</row>
    <row r="381" spans="1:19" s="3" customFormat="1" x14ac:dyDescent="0.25">
      <c r="A381" s="6"/>
      <c r="B381" s="6"/>
      <c r="C381" s="7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</row>
    <row r="382" spans="1:19" s="3" customFormat="1" x14ac:dyDescent="0.25">
      <c r="A382" s="6"/>
      <c r="B382" s="6"/>
      <c r="C382" s="7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</row>
    <row r="383" spans="1:19" s="73" customFormat="1" x14ac:dyDescent="0.25">
      <c r="A383" s="4"/>
      <c r="B383" s="4"/>
      <c r="C383" s="8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</row>
    <row r="384" spans="1:19" s="3" customFormat="1" x14ac:dyDescent="0.25">
      <c r="A384" s="6"/>
      <c r="B384" s="6"/>
      <c r="C384" s="7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</row>
    <row r="385" spans="1:19" s="3" customFormat="1" x14ac:dyDescent="0.25">
      <c r="A385" s="6"/>
      <c r="B385" s="6"/>
      <c r="C385" s="7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</row>
    <row r="386" spans="1:19" s="3" customFormat="1" x14ac:dyDescent="0.25">
      <c r="A386" s="6"/>
      <c r="B386" s="6"/>
      <c r="C386" s="7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</row>
    <row r="387" spans="1:19" s="3" customFormat="1" x14ac:dyDescent="0.25">
      <c r="A387" s="6"/>
      <c r="B387" s="6"/>
      <c r="C387" s="7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</row>
    <row r="388" spans="1:19" s="3" customFormat="1" x14ac:dyDescent="0.25">
      <c r="A388" s="6"/>
      <c r="B388" s="6"/>
      <c r="C388" s="7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</row>
    <row r="389" spans="1:19" s="3" customFormat="1" x14ac:dyDescent="0.25">
      <c r="A389" s="6"/>
      <c r="B389" s="6"/>
      <c r="C389" s="7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</row>
    <row r="390" spans="1:19" s="3" customFormat="1" x14ac:dyDescent="0.25">
      <c r="A390" s="6"/>
      <c r="B390" s="6"/>
      <c r="C390" s="7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</row>
    <row r="391" spans="1:19" s="3" customFormat="1" x14ac:dyDescent="0.25">
      <c r="A391" s="6"/>
      <c r="B391" s="6"/>
      <c r="C391" s="7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</row>
    <row r="392" spans="1:19" s="3" customFormat="1" x14ac:dyDescent="0.25">
      <c r="A392" s="6"/>
      <c r="B392" s="6"/>
      <c r="C392" s="7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</row>
    <row r="393" spans="1:19" s="3" customFormat="1" x14ac:dyDescent="0.25">
      <c r="A393" s="6"/>
      <c r="B393" s="6"/>
      <c r="C393" s="7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</row>
    <row r="394" spans="1:19" s="3" customFormat="1" x14ac:dyDescent="0.25">
      <c r="A394" s="6"/>
      <c r="B394" s="6"/>
      <c r="C394" s="7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</row>
    <row r="395" spans="1:19" s="3" customFormat="1" x14ac:dyDescent="0.25">
      <c r="A395" s="6"/>
      <c r="B395" s="6"/>
      <c r="C395" s="7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</row>
    <row r="396" spans="1:19" s="3" customFormat="1" x14ac:dyDescent="0.25">
      <c r="A396" s="6"/>
      <c r="B396" s="6"/>
      <c r="C396" s="7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</row>
    <row r="397" spans="1:19" s="3" customFormat="1" x14ac:dyDescent="0.25">
      <c r="A397" s="6"/>
      <c r="B397" s="6"/>
      <c r="C397" s="7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</row>
    <row r="398" spans="1:19" s="3" customFormat="1" x14ac:dyDescent="0.25">
      <c r="A398" s="6"/>
      <c r="B398" s="6"/>
      <c r="C398" s="7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</row>
    <row r="399" spans="1:19" s="3" customFormat="1" x14ac:dyDescent="0.25">
      <c r="A399" s="6"/>
      <c r="B399" s="6"/>
      <c r="C399" s="7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</row>
    <row r="400" spans="1:19" s="3" customFormat="1" x14ac:dyDescent="0.25">
      <c r="A400" s="6"/>
      <c r="B400" s="6"/>
      <c r="C400" s="7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</row>
    <row r="401" spans="1:19" s="3" customFormat="1" x14ac:dyDescent="0.25">
      <c r="A401" s="6"/>
      <c r="B401" s="6"/>
      <c r="C401" s="7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</row>
    <row r="402" spans="1:19" s="3" customFormat="1" x14ac:dyDescent="0.25">
      <c r="A402" s="6"/>
      <c r="B402" s="6"/>
      <c r="C402" s="7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</row>
    <row r="403" spans="1:19" s="3" customFormat="1" x14ac:dyDescent="0.25">
      <c r="A403" s="6"/>
      <c r="B403" s="6"/>
      <c r="C403" s="7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</row>
    <row r="404" spans="1:19" s="3" customFormat="1" x14ac:dyDescent="0.25">
      <c r="A404" s="6"/>
      <c r="B404" s="6"/>
      <c r="C404" s="7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</row>
    <row r="405" spans="1:19" s="3" customFormat="1" x14ac:dyDescent="0.25">
      <c r="A405" s="6"/>
      <c r="B405" s="6"/>
      <c r="C405" s="7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</row>
    <row r="406" spans="1:19" s="3" customFormat="1" x14ac:dyDescent="0.25">
      <c r="A406" s="6"/>
      <c r="B406" s="6"/>
      <c r="C406" s="7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</row>
    <row r="407" spans="1:19" s="3" customFormat="1" x14ac:dyDescent="0.25">
      <c r="A407" s="6"/>
      <c r="B407" s="6"/>
      <c r="C407" s="7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</row>
    <row r="408" spans="1:19" s="3" customFormat="1" x14ac:dyDescent="0.25">
      <c r="A408" s="6"/>
      <c r="B408" s="6"/>
      <c r="C408" s="7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</row>
    <row r="409" spans="1:19" s="3" customFormat="1" x14ac:dyDescent="0.25">
      <c r="A409" s="6"/>
      <c r="B409" s="6"/>
      <c r="C409" s="7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</row>
    <row r="410" spans="1:19" s="3" customFormat="1" x14ac:dyDescent="0.25">
      <c r="A410" s="6"/>
      <c r="B410" s="6"/>
      <c r="C410" s="7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</row>
    <row r="411" spans="1:19" s="3" customFormat="1" x14ac:dyDescent="0.25">
      <c r="A411" s="6"/>
      <c r="B411" s="6"/>
      <c r="C411" s="7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</row>
    <row r="412" spans="1:19" s="3" customFormat="1" x14ac:dyDescent="0.25">
      <c r="A412" s="6"/>
      <c r="B412" s="6"/>
      <c r="C412" s="7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</row>
    <row r="413" spans="1:19" s="3" customFormat="1" x14ac:dyDescent="0.25">
      <c r="A413" s="6"/>
      <c r="B413" s="6"/>
      <c r="C413" s="7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</row>
    <row r="414" spans="1:19" s="3" customFormat="1" x14ac:dyDescent="0.25">
      <c r="A414" s="6"/>
      <c r="B414" s="6"/>
      <c r="C414" s="7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</row>
    <row r="415" spans="1:19" s="3" customFormat="1" x14ac:dyDescent="0.25">
      <c r="A415" s="6"/>
      <c r="B415" s="6"/>
      <c r="C415" s="7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</row>
    <row r="416" spans="1:19" s="3" customFormat="1" x14ac:dyDescent="0.25">
      <c r="A416" s="6"/>
      <c r="B416" s="6"/>
      <c r="C416" s="7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</row>
    <row r="417" spans="1:19" s="3" customFormat="1" x14ac:dyDescent="0.25">
      <c r="A417" s="6"/>
      <c r="B417" s="6"/>
      <c r="C417" s="7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</row>
    <row r="418" spans="1:19" s="3" customFormat="1" x14ac:dyDescent="0.25">
      <c r="A418" s="6"/>
      <c r="B418" s="6"/>
      <c r="C418" s="7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</row>
    <row r="419" spans="1:19" s="3" customFormat="1" x14ac:dyDescent="0.25">
      <c r="A419" s="6"/>
      <c r="B419" s="6"/>
      <c r="C419" s="7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</row>
    <row r="420" spans="1:19" s="3" customFormat="1" x14ac:dyDescent="0.25">
      <c r="A420" s="6"/>
      <c r="B420" s="6"/>
      <c r="C420" s="7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</row>
    <row r="421" spans="1:19" s="3" customFormat="1" x14ac:dyDescent="0.25">
      <c r="A421" s="6"/>
      <c r="B421" s="6"/>
      <c r="C421" s="7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</row>
    <row r="422" spans="1:19" s="3" customFormat="1" x14ac:dyDescent="0.25">
      <c r="A422" s="6"/>
      <c r="B422" s="6"/>
      <c r="C422" s="7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</row>
    <row r="423" spans="1:19" s="3" customFormat="1" x14ac:dyDescent="0.25">
      <c r="A423" s="6"/>
      <c r="B423" s="6"/>
      <c r="C423" s="7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</row>
    <row r="424" spans="1:19" s="3" customFormat="1" x14ac:dyDescent="0.25">
      <c r="A424" s="6"/>
      <c r="B424" s="6"/>
      <c r="C424" s="7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</row>
    <row r="425" spans="1:19" s="3" customFormat="1" x14ac:dyDescent="0.25">
      <c r="A425" s="6"/>
      <c r="B425" s="6"/>
      <c r="C425" s="7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</row>
    <row r="426" spans="1:19" s="3" customFormat="1" x14ac:dyDescent="0.25">
      <c r="A426" s="6"/>
      <c r="B426" s="6"/>
      <c r="C426" s="7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</row>
    <row r="427" spans="1:19" s="3" customFormat="1" x14ac:dyDescent="0.25">
      <c r="A427" s="6"/>
      <c r="B427" s="6"/>
      <c r="C427" s="7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</row>
    <row r="428" spans="1:19" s="3" customFormat="1" x14ac:dyDescent="0.25">
      <c r="A428" s="6"/>
      <c r="B428" s="6"/>
      <c r="C428" s="7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</row>
    <row r="429" spans="1:19" s="73" customFormat="1" x14ac:dyDescent="0.25">
      <c r="A429" s="4"/>
      <c r="B429" s="4"/>
      <c r="C429" s="8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</row>
    <row r="430" spans="1:19" s="3" customFormat="1" x14ac:dyDescent="0.25">
      <c r="A430" s="6"/>
      <c r="B430" s="6"/>
      <c r="C430" s="7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</row>
    <row r="431" spans="1:19" s="3" customFormat="1" x14ac:dyDescent="0.25">
      <c r="A431" s="6"/>
      <c r="B431" s="6"/>
      <c r="C431" s="7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</row>
    <row r="432" spans="1:19" s="3" customFormat="1" x14ac:dyDescent="0.25">
      <c r="A432" s="6"/>
      <c r="B432" s="6"/>
      <c r="C432" s="7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</row>
    <row r="433" spans="1:19" s="3" customFormat="1" x14ac:dyDescent="0.25">
      <c r="A433" s="6"/>
      <c r="B433" s="6"/>
      <c r="C433" s="7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</row>
    <row r="434" spans="1:19" s="3" customFormat="1" x14ac:dyDescent="0.25">
      <c r="A434" s="6"/>
      <c r="B434" s="6"/>
      <c r="C434" s="7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</row>
    <row r="435" spans="1:19" s="3" customFormat="1" x14ac:dyDescent="0.25">
      <c r="A435" s="6"/>
      <c r="B435" s="6"/>
      <c r="C435" s="7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</row>
    <row r="436" spans="1:19" s="3" customFormat="1" x14ac:dyDescent="0.25">
      <c r="A436" s="6"/>
      <c r="B436" s="6"/>
      <c r="C436" s="7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</row>
    <row r="437" spans="1:19" s="3" customFormat="1" x14ac:dyDescent="0.25">
      <c r="A437" s="6"/>
      <c r="B437" s="6"/>
      <c r="C437" s="7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</row>
    <row r="438" spans="1:19" s="3" customFormat="1" x14ac:dyDescent="0.25">
      <c r="A438" s="6"/>
      <c r="B438" s="6"/>
      <c r="C438" s="7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</row>
    <row r="439" spans="1:19" s="3" customFormat="1" x14ac:dyDescent="0.25">
      <c r="A439" s="6"/>
      <c r="B439" s="6"/>
      <c r="C439" s="7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</row>
    <row r="440" spans="1:19" s="3" customFormat="1" x14ac:dyDescent="0.25">
      <c r="A440" s="6"/>
      <c r="B440" s="6"/>
      <c r="C440" s="7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</row>
    <row r="441" spans="1:19" s="3" customFormat="1" x14ac:dyDescent="0.25">
      <c r="A441" s="6"/>
      <c r="B441" s="6"/>
      <c r="C441" s="7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</row>
    <row r="442" spans="1:19" s="3" customFormat="1" x14ac:dyDescent="0.25">
      <c r="A442" s="6"/>
      <c r="B442" s="6"/>
      <c r="C442" s="7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</row>
    <row r="443" spans="1:19" s="3" customFormat="1" x14ac:dyDescent="0.25">
      <c r="A443" s="6"/>
      <c r="B443" s="6"/>
      <c r="C443" s="7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</row>
    <row r="444" spans="1:19" s="3" customFormat="1" x14ac:dyDescent="0.25">
      <c r="A444" s="6"/>
      <c r="B444" s="6"/>
      <c r="C444" s="7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</row>
    <row r="445" spans="1:19" s="3" customFormat="1" x14ac:dyDescent="0.25">
      <c r="A445" s="6"/>
      <c r="B445" s="6"/>
      <c r="C445" s="7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</row>
    <row r="446" spans="1:19" s="3" customFormat="1" x14ac:dyDescent="0.25">
      <c r="A446" s="6"/>
      <c r="B446" s="6"/>
      <c r="C446" s="7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</row>
    <row r="447" spans="1:19" s="3" customFormat="1" x14ac:dyDescent="0.25">
      <c r="A447" s="6"/>
      <c r="B447" s="6"/>
      <c r="C447" s="7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</row>
    <row r="448" spans="1:19" s="3" customFormat="1" x14ac:dyDescent="0.25">
      <c r="A448" s="6"/>
      <c r="B448" s="6"/>
      <c r="C448" s="7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</row>
    <row r="449" spans="1:19" s="3" customFormat="1" x14ac:dyDescent="0.25">
      <c r="A449" s="6"/>
      <c r="B449" s="6"/>
      <c r="C449" s="7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</row>
    <row r="450" spans="1:19" s="3" customFormat="1" x14ac:dyDescent="0.25">
      <c r="A450" s="6"/>
      <c r="B450" s="6"/>
      <c r="C450" s="7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</row>
    <row r="451" spans="1:19" s="3" customFormat="1" x14ac:dyDescent="0.25">
      <c r="A451" s="6"/>
      <c r="B451" s="6"/>
      <c r="C451" s="7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</row>
    <row r="452" spans="1:19" s="3" customFormat="1" x14ac:dyDescent="0.25">
      <c r="A452" s="6"/>
      <c r="B452" s="6"/>
      <c r="C452" s="7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</row>
    <row r="453" spans="1:19" s="3" customFormat="1" x14ac:dyDescent="0.25">
      <c r="A453" s="6"/>
      <c r="B453" s="6"/>
      <c r="C453" s="7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</row>
    <row r="454" spans="1:19" s="3" customFormat="1" x14ac:dyDescent="0.25">
      <c r="A454" s="6"/>
      <c r="B454" s="6"/>
      <c r="C454" s="7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</row>
    <row r="455" spans="1:19" s="3" customFormat="1" x14ac:dyDescent="0.25">
      <c r="A455" s="6"/>
      <c r="B455" s="6"/>
      <c r="C455" s="7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</row>
    <row r="456" spans="1:19" s="3" customFormat="1" x14ac:dyDescent="0.25">
      <c r="A456" s="6"/>
      <c r="B456" s="6"/>
      <c r="C456" s="7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</row>
    <row r="457" spans="1:19" s="3" customFormat="1" x14ac:dyDescent="0.25">
      <c r="A457" s="6"/>
      <c r="B457" s="6"/>
      <c r="C457" s="7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</row>
    <row r="458" spans="1:19" s="3" customFormat="1" x14ac:dyDescent="0.25">
      <c r="A458" s="6"/>
      <c r="B458" s="6"/>
      <c r="C458" s="7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</row>
    <row r="459" spans="1:19" s="3" customFormat="1" x14ac:dyDescent="0.25">
      <c r="A459" s="6"/>
      <c r="B459" s="6"/>
      <c r="C459" s="7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</row>
    <row r="460" spans="1:19" s="3" customFormat="1" x14ac:dyDescent="0.25">
      <c r="A460" s="6"/>
      <c r="B460" s="6"/>
      <c r="C460" s="7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</row>
    <row r="461" spans="1:19" s="3" customFormat="1" x14ac:dyDescent="0.25">
      <c r="A461" s="6"/>
      <c r="B461" s="6"/>
      <c r="C461" s="7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</row>
    <row r="462" spans="1:19" s="3" customFormat="1" x14ac:dyDescent="0.25">
      <c r="A462" s="6"/>
      <c r="B462" s="6"/>
      <c r="C462" s="7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</row>
    <row r="463" spans="1:19" s="3" customFormat="1" x14ac:dyDescent="0.25">
      <c r="A463" s="6"/>
      <c r="B463" s="6"/>
      <c r="C463" s="7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</row>
    <row r="464" spans="1:19" s="3" customFormat="1" x14ac:dyDescent="0.25">
      <c r="A464" s="6"/>
      <c r="B464" s="6"/>
      <c r="C464" s="7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</row>
    <row r="465" spans="1:19" s="3" customFormat="1" x14ac:dyDescent="0.25">
      <c r="A465" s="6"/>
      <c r="B465" s="6"/>
      <c r="C465" s="7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</row>
    <row r="466" spans="1:19" s="3" customFormat="1" x14ac:dyDescent="0.25">
      <c r="A466" s="6"/>
      <c r="B466" s="6"/>
      <c r="C466" s="7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</row>
    <row r="467" spans="1:19" s="73" customFormat="1" x14ac:dyDescent="0.25">
      <c r="A467" s="4"/>
      <c r="B467" s="4"/>
      <c r="C467" s="8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</row>
    <row r="468" spans="1:19" s="3" customFormat="1" x14ac:dyDescent="0.25">
      <c r="A468" s="6"/>
      <c r="B468" s="6"/>
      <c r="C468" s="7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</row>
    <row r="469" spans="1:19" s="3" customFormat="1" x14ac:dyDescent="0.25">
      <c r="A469" s="6"/>
      <c r="B469" s="6"/>
      <c r="C469" s="7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</row>
    <row r="470" spans="1:19" s="3" customFormat="1" x14ac:dyDescent="0.25">
      <c r="A470" s="6"/>
      <c r="B470" s="6"/>
      <c r="C470" s="7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</row>
    <row r="471" spans="1:19" s="3" customFormat="1" x14ac:dyDescent="0.25">
      <c r="A471" s="6"/>
      <c r="B471" s="6"/>
      <c r="C471" s="7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</row>
    <row r="472" spans="1:19" s="3" customFormat="1" x14ac:dyDescent="0.25">
      <c r="A472" s="6"/>
      <c r="B472" s="6"/>
      <c r="C472" s="7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</row>
    <row r="473" spans="1:19" s="3" customFormat="1" x14ac:dyDescent="0.25">
      <c r="A473" s="6"/>
      <c r="B473" s="6"/>
      <c r="C473" s="7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</row>
    <row r="474" spans="1:19" s="3" customFormat="1" x14ac:dyDescent="0.25">
      <c r="A474" s="6"/>
      <c r="B474" s="6"/>
      <c r="C474" s="7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</row>
    <row r="475" spans="1:19" s="3" customFormat="1" x14ac:dyDescent="0.25">
      <c r="A475" s="6"/>
      <c r="B475" s="6"/>
      <c r="C475" s="7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</row>
    <row r="476" spans="1:19" s="3" customFormat="1" x14ac:dyDescent="0.25">
      <c r="A476" s="6"/>
      <c r="B476" s="6"/>
      <c r="C476" s="7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</row>
    <row r="477" spans="1:19" s="3" customFormat="1" x14ac:dyDescent="0.25">
      <c r="A477" s="6"/>
      <c r="B477" s="6"/>
      <c r="C477" s="7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</row>
    <row r="478" spans="1:19" s="3" customFormat="1" x14ac:dyDescent="0.25">
      <c r="A478" s="6"/>
      <c r="B478" s="6"/>
      <c r="C478" s="7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</row>
    <row r="479" spans="1:19" s="3" customFormat="1" x14ac:dyDescent="0.25">
      <c r="A479" s="6"/>
      <c r="B479" s="6"/>
      <c r="C479" s="7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</row>
    <row r="480" spans="1:19" s="3" customFormat="1" x14ac:dyDescent="0.25">
      <c r="A480" s="6"/>
      <c r="B480" s="6"/>
      <c r="C480" s="7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</row>
    <row r="481" spans="1:19" s="3" customFormat="1" x14ac:dyDescent="0.25">
      <c r="A481" s="6"/>
      <c r="B481" s="6"/>
      <c r="C481" s="7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</row>
    <row r="482" spans="1:19" s="3" customFormat="1" x14ac:dyDescent="0.25">
      <c r="A482" s="6"/>
      <c r="B482" s="6"/>
      <c r="C482" s="7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</row>
    <row r="483" spans="1:19" s="3" customFormat="1" x14ac:dyDescent="0.25">
      <c r="A483" s="6"/>
      <c r="B483" s="6"/>
      <c r="C483" s="7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</row>
    <row r="484" spans="1:19" s="3" customFormat="1" x14ac:dyDescent="0.25">
      <c r="A484" s="6"/>
      <c r="B484" s="6"/>
      <c r="C484" s="7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</row>
    <row r="485" spans="1:19" s="3" customFormat="1" x14ac:dyDescent="0.25">
      <c r="A485" s="6"/>
      <c r="B485" s="6"/>
      <c r="C485" s="7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</row>
    <row r="486" spans="1:19" s="3" customFormat="1" x14ac:dyDescent="0.25">
      <c r="A486" s="6"/>
      <c r="B486" s="6"/>
      <c r="C486" s="7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</row>
    <row r="487" spans="1:19" s="3" customFormat="1" x14ac:dyDescent="0.25">
      <c r="A487" s="6"/>
      <c r="B487" s="6"/>
      <c r="C487" s="7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</row>
    <row r="488" spans="1:19" s="3" customFormat="1" x14ac:dyDescent="0.25">
      <c r="A488" s="6"/>
      <c r="B488" s="6"/>
      <c r="C488" s="7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</row>
    <row r="489" spans="1:19" s="3" customFormat="1" x14ac:dyDescent="0.25">
      <c r="A489" s="6"/>
      <c r="B489" s="6"/>
      <c r="C489" s="7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</row>
    <row r="490" spans="1:19" s="3" customFormat="1" x14ac:dyDescent="0.25">
      <c r="A490" s="6"/>
      <c r="B490" s="6"/>
      <c r="C490" s="7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</row>
    <row r="491" spans="1:19" s="3" customFormat="1" x14ac:dyDescent="0.25">
      <c r="A491" s="6"/>
      <c r="B491" s="6"/>
      <c r="C491" s="7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</row>
    <row r="492" spans="1:19" s="3" customFormat="1" x14ac:dyDescent="0.25">
      <c r="A492" s="6"/>
      <c r="B492" s="6"/>
      <c r="C492" s="7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</row>
    <row r="493" spans="1:19" s="3" customFormat="1" x14ac:dyDescent="0.25">
      <c r="A493" s="6"/>
      <c r="B493" s="6"/>
      <c r="C493" s="7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</row>
    <row r="494" spans="1:19" s="3" customFormat="1" x14ac:dyDescent="0.25">
      <c r="A494" s="6"/>
      <c r="B494" s="6"/>
      <c r="C494" s="7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</row>
    <row r="495" spans="1:19" s="3" customFormat="1" x14ac:dyDescent="0.25">
      <c r="A495" s="6"/>
      <c r="B495" s="6"/>
      <c r="C495" s="7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</row>
    <row r="496" spans="1:19" s="3" customFormat="1" x14ac:dyDescent="0.25">
      <c r="A496" s="6"/>
      <c r="B496" s="6"/>
      <c r="C496" s="7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</row>
    <row r="497" spans="1:19" s="3" customFormat="1" x14ac:dyDescent="0.25">
      <c r="A497" s="6"/>
      <c r="B497" s="6"/>
      <c r="C497" s="7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</row>
    <row r="498" spans="1:19" s="3" customFormat="1" x14ac:dyDescent="0.25">
      <c r="A498" s="6"/>
      <c r="B498" s="6"/>
      <c r="C498" s="7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</row>
    <row r="499" spans="1:19" s="3" customFormat="1" x14ac:dyDescent="0.25">
      <c r="A499" s="6"/>
      <c r="B499" s="6"/>
      <c r="C499" s="7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</row>
    <row r="500" spans="1:19" s="3" customFormat="1" x14ac:dyDescent="0.25">
      <c r="A500" s="6"/>
      <c r="B500" s="6"/>
      <c r="C500" s="7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</row>
    <row r="501" spans="1:19" s="3" customFormat="1" x14ac:dyDescent="0.25">
      <c r="A501" s="6"/>
      <c r="B501" s="6"/>
      <c r="C501" s="7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</row>
    <row r="502" spans="1:19" s="3" customFormat="1" x14ac:dyDescent="0.25">
      <c r="A502" s="6"/>
      <c r="B502" s="6"/>
      <c r="C502" s="7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</row>
    <row r="503" spans="1:19" s="3" customFormat="1" x14ac:dyDescent="0.25">
      <c r="A503" s="6"/>
      <c r="B503" s="6"/>
      <c r="C503" s="7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</row>
    <row r="504" spans="1:19" s="3" customFormat="1" x14ac:dyDescent="0.25">
      <c r="A504" s="6"/>
      <c r="B504" s="6"/>
      <c r="C504" s="7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</row>
    <row r="505" spans="1:19" s="3" customFormat="1" x14ac:dyDescent="0.25">
      <c r="A505" s="6"/>
      <c r="B505" s="6"/>
      <c r="C505" s="7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</row>
    <row r="506" spans="1:19" s="3" customFormat="1" x14ac:dyDescent="0.25">
      <c r="A506" s="6"/>
      <c r="B506" s="6"/>
      <c r="C506" s="7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</row>
    <row r="507" spans="1:19" s="3" customFormat="1" x14ac:dyDescent="0.25">
      <c r="A507" s="6"/>
      <c r="B507" s="6"/>
      <c r="C507" s="7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</row>
    <row r="508" spans="1:19" s="3" customFormat="1" x14ac:dyDescent="0.25">
      <c r="A508" s="6"/>
      <c r="B508" s="6"/>
      <c r="C508" s="7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</row>
    <row r="509" spans="1:19" s="3" customFormat="1" x14ac:dyDescent="0.25">
      <c r="A509" s="6"/>
      <c r="B509" s="6"/>
      <c r="C509" s="7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</row>
    <row r="510" spans="1:19" s="3" customFormat="1" x14ac:dyDescent="0.25">
      <c r="A510" s="6"/>
      <c r="B510" s="6"/>
      <c r="C510" s="7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</row>
    <row r="511" spans="1:19" s="3" customFormat="1" x14ac:dyDescent="0.25">
      <c r="A511" s="6"/>
      <c r="B511" s="6"/>
      <c r="C511" s="7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</row>
    <row r="512" spans="1:19" s="3" customFormat="1" x14ac:dyDescent="0.25">
      <c r="A512" s="6"/>
      <c r="B512" s="6"/>
      <c r="C512" s="7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</row>
    <row r="513" spans="1:19" s="3" customFormat="1" x14ac:dyDescent="0.25">
      <c r="A513" s="6"/>
      <c r="B513" s="6"/>
      <c r="C513" s="7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</row>
    <row r="514" spans="1:19" s="3" customFormat="1" x14ac:dyDescent="0.25">
      <c r="A514" s="6"/>
      <c r="B514" s="6"/>
      <c r="C514" s="7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</row>
    <row r="515" spans="1:19" s="3" customFormat="1" x14ac:dyDescent="0.25">
      <c r="A515" s="6"/>
      <c r="B515" s="6"/>
      <c r="C515" s="7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</row>
    <row r="516" spans="1:19" s="3" customFormat="1" x14ac:dyDescent="0.25">
      <c r="A516" s="6"/>
      <c r="B516" s="6"/>
      <c r="C516" s="7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</row>
    <row r="517" spans="1:19" s="73" customFormat="1" x14ac:dyDescent="0.25">
      <c r="A517" s="4"/>
      <c r="B517" s="4"/>
      <c r="C517" s="8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</row>
    <row r="518" spans="1:19" s="3" customFormat="1" x14ac:dyDescent="0.25">
      <c r="A518" s="6"/>
      <c r="B518" s="6"/>
      <c r="C518" s="7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</row>
    <row r="519" spans="1:19" s="3" customFormat="1" x14ac:dyDescent="0.25">
      <c r="A519" s="6"/>
      <c r="B519" s="6"/>
      <c r="C519" s="7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</row>
    <row r="520" spans="1:19" s="3" customFormat="1" x14ac:dyDescent="0.25">
      <c r="A520" s="6"/>
      <c r="B520" s="6"/>
      <c r="C520" s="7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</row>
    <row r="521" spans="1:19" s="3" customFormat="1" x14ac:dyDescent="0.25">
      <c r="A521" s="6"/>
      <c r="B521" s="6"/>
      <c r="C521" s="7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</row>
    <row r="522" spans="1:19" s="3" customFormat="1" x14ac:dyDescent="0.25">
      <c r="A522" s="6"/>
      <c r="B522" s="6"/>
      <c r="C522" s="7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</row>
    <row r="523" spans="1:19" s="3" customFormat="1" x14ac:dyDescent="0.25">
      <c r="A523" s="6"/>
      <c r="B523" s="6"/>
      <c r="C523" s="7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</row>
    <row r="524" spans="1:19" s="3" customFormat="1" x14ac:dyDescent="0.25">
      <c r="A524" s="6"/>
      <c r="B524" s="6"/>
      <c r="C524" s="7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</row>
    <row r="525" spans="1:19" s="3" customFormat="1" x14ac:dyDescent="0.25">
      <c r="A525" s="6"/>
      <c r="B525" s="6"/>
      <c r="C525" s="7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</row>
    <row r="526" spans="1:19" s="3" customFormat="1" x14ac:dyDescent="0.25">
      <c r="A526" s="6"/>
      <c r="B526" s="6"/>
      <c r="C526" s="7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</row>
    <row r="527" spans="1:19" s="3" customFormat="1" x14ac:dyDescent="0.25">
      <c r="A527" s="6"/>
      <c r="B527" s="6"/>
      <c r="C527" s="7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</row>
    <row r="528" spans="1:19" s="3" customFormat="1" x14ac:dyDescent="0.25">
      <c r="A528" s="6"/>
      <c r="B528" s="6"/>
      <c r="C528" s="7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</row>
    <row r="529" spans="1:19" s="3" customFormat="1" x14ac:dyDescent="0.25">
      <c r="A529" s="6"/>
      <c r="B529" s="6"/>
      <c r="C529" s="7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</row>
    <row r="530" spans="1:19" s="3" customFormat="1" x14ac:dyDescent="0.25">
      <c r="A530" s="6"/>
      <c r="B530" s="6"/>
      <c r="C530" s="7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</row>
    <row r="531" spans="1:19" s="3" customFormat="1" x14ac:dyDescent="0.25">
      <c r="A531" s="6"/>
      <c r="B531" s="6"/>
      <c r="C531" s="7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</row>
    <row r="532" spans="1:19" s="3" customFormat="1" x14ac:dyDescent="0.25">
      <c r="A532" s="6"/>
      <c r="B532" s="6"/>
      <c r="C532" s="7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</row>
    <row r="533" spans="1:19" s="3" customFormat="1" x14ac:dyDescent="0.25">
      <c r="A533" s="6"/>
      <c r="B533" s="6"/>
      <c r="C533" s="7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</row>
    <row r="534" spans="1:19" s="3" customFormat="1" x14ac:dyDescent="0.25">
      <c r="A534" s="6"/>
      <c r="B534" s="6"/>
      <c r="C534" s="7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</row>
    <row r="535" spans="1:19" s="3" customFormat="1" x14ac:dyDescent="0.25">
      <c r="A535" s="6"/>
      <c r="B535" s="6"/>
      <c r="C535" s="7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</row>
    <row r="536" spans="1:19" s="3" customFormat="1" x14ac:dyDescent="0.25">
      <c r="A536" s="6"/>
      <c r="B536" s="6"/>
      <c r="C536" s="7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</row>
    <row r="537" spans="1:19" s="3" customFormat="1" x14ac:dyDescent="0.25">
      <c r="A537" s="6"/>
      <c r="B537" s="6"/>
      <c r="C537" s="7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</row>
    <row r="538" spans="1:19" s="3" customFormat="1" x14ac:dyDescent="0.25">
      <c r="A538" s="6"/>
      <c r="B538" s="6"/>
      <c r="C538" s="7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</row>
    <row r="539" spans="1:19" s="3" customFormat="1" x14ac:dyDescent="0.25">
      <c r="A539" s="6"/>
      <c r="B539" s="6"/>
      <c r="C539" s="7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</row>
    <row r="540" spans="1:19" s="3" customFormat="1" x14ac:dyDescent="0.25">
      <c r="A540" s="6"/>
      <c r="B540" s="6"/>
      <c r="C540" s="7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</row>
    <row r="541" spans="1:19" s="3" customFormat="1" x14ac:dyDescent="0.25">
      <c r="A541" s="6"/>
      <c r="B541" s="6"/>
      <c r="C541" s="7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</row>
    <row r="542" spans="1:19" s="3" customFormat="1" x14ac:dyDescent="0.25">
      <c r="A542" s="6"/>
      <c r="B542" s="6"/>
      <c r="C542" s="7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</row>
    <row r="543" spans="1:19" s="3" customFormat="1" x14ac:dyDescent="0.25">
      <c r="A543" s="6"/>
      <c r="B543" s="6"/>
      <c r="C543" s="7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</row>
    <row r="544" spans="1:19" s="3" customFormat="1" x14ac:dyDescent="0.25">
      <c r="A544" s="6"/>
      <c r="B544" s="6"/>
      <c r="C544" s="7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</row>
    <row r="545" spans="1:19" s="3" customFormat="1" x14ac:dyDescent="0.25">
      <c r="A545" s="6"/>
      <c r="B545" s="6"/>
      <c r="C545" s="7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</row>
    <row r="546" spans="1:19" s="3" customFormat="1" x14ac:dyDescent="0.25">
      <c r="A546" s="6"/>
      <c r="B546" s="6"/>
      <c r="C546" s="7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</row>
    <row r="547" spans="1:19" s="3" customFormat="1" x14ac:dyDescent="0.25">
      <c r="A547" s="6"/>
      <c r="B547" s="6"/>
      <c r="C547" s="7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</row>
    <row r="548" spans="1:19" s="3" customFormat="1" x14ac:dyDescent="0.25">
      <c r="A548" s="6"/>
      <c r="B548" s="6"/>
      <c r="C548" s="7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</row>
    <row r="549" spans="1:19" s="3" customFormat="1" x14ac:dyDescent="0.25">
      <c r="A549" s="6"/>
      <c r="B549" s="6"/>
      <c r="C549" s="7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</row>
    <row r="550" spans="1:19" s="3" customFormat="1" x14ac:dyDescent="0.25">
      <c r="A550" s="6"/>
      <c r="B550" s="6"/>
      <c r="C550" s="7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</row>
    <row r="551" spans="1:19" s="3" customFormat="1" x14ac:dyDescent="0.25">
      <c r="A551" s="6"/>
      <c r="B551" s="6"/>
      <c r="C551" s="7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</row>
    <row r="552" spans="1:19" s="3" customFormat="1" x14ac:dyDescent="0.25">
      <c r="A552" s="6"/>
      <c r="B552" s="6"/>
      <c r="C552" s="7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</row>
    <row r="553" spans="1:19" s="3" customFormat="1" x14ac:dyDescent="0.25">
      <c r="A553" s="6"/>
      <c r="B553" s="6"/>
      <c r="C553" s="7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</row>
    <row r="554" spans="1:19" s="3" customFormat="1" x14ac:dyDescent="0.25">
      <c r="A554" s="6"/>
      <c r="B554" s="6"/>
      <c r="C554" s="7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</row>
    <row r="555" spans="1:19" s="3" customFormat="1" x14ac:dyDescent="0.25">
      <c r="A555" s="6"/>
      <c r="B555" s="6"/>
      <c r="C555" s="7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</row>
    <row r="556" spans="1:19" s="3" customFormat="1" x14ac:dyDescent="0.25">
      <c r="A556" s="6"/>
      <c r="B556" s="6"/>
      <c r="C556" s="7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</row>
    <row r="557" spans="1:19" s="73" customFormat="1" x14ac:dyDescent="0.25">
      <c r="A557" s="4"/>
      <c r="B557" s="4"/>
      <c r="C557" s="8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</row>
    <row r="558" spans="1:19" s="3" customFormat="1" x14ac:dyDescent="0.25">
      <c r="A558" s="6"/>
      <c r="B558" s="6"/>
      <c r="C558" s="7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</row>
    <row r="559" spans="1:19" s="3" customFormat="1" x14ac:dyDescent="0.25">
      <c r="A559" s="6"/>
      <c r="B559" s="6"/>
      <c r="C559" s="7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</row>
    <row r="560" spans="1:19" s="3" customFormat="1" x14ac:dyDescent="0.25">
      <c r="A560" s="6"/>
      <c r="B560" s="6"/>
      <c r="C560" s="7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</row>
    <row r="561" spans="1:19" s="3" customFormat="1" x14ac:dyDescent="0.25">
      <c r="A561" s="6"/>
      <c r="B561" s="6"/>
      <c r="C561" s="7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</row>
    <row r="562" spans="1:19" s="3" customFormat="1" x14ac:dyDescent="0.25">
      <c r="A562" s="6"/>
      <c r="B562" s="6"/>
      <c r="C562" s="7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</row>
    <row r="563" spans="1:19" s="3" customFormat="1" x14ac:dyDescent="0.25">
      <c r="A563" s="6"/>
      <c r="B563" s="6"/>
      <c r="C563" s="7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</row>
    <row r="564" spans="1:19" s="3" customFormat="1" x14ac:dyDescent="0.25">
      <c r="A564" s="6"/>
      <c r="B564" s="6"/>
      <c r="C564" s="7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</row>
    <row r="565" spans="1:19" s="3" customFormat="1" x14ac:dyDescent="0.25">
      <c r="A565" s="6"/>
      <c r="B565" s="6"/>
      <c r="C565" s="7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</row>
    <row r="566" spans="1:19" s="3" customFormat="1" x14ac:dyDescent="0.25">
      <c r="A566" s="6"/>
      <c r="B566" s="6"/>
      <c r="C566" s="7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</row>
    <row r="567" spans="1:19" s="3" customFormat="1" x14ac:dyDescent="0.25">
      <c r="A567" s="6"/>
      <c r="B567" s="6"/>
      <c r="C567" s="7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</row>
    <row r="568" spans="1:19" s="3" customFormat="1" x14ac:dyDescent="0.25">
      <c r="A568" s="6"/>
      <c r="B568" s="6"/>
      <c r="C568" s="7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</row>
    <row r="569" spans="1:19" s="3" customFormat="1" x14ac:dyDescent="0.25">
      <c r="A569" s="6"/>
      <c r="B569" s="6"/>
      <c r="C569" s="7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</row>
    <row r="570" spans="1:19" s="3" customFormat="1" x14ac:dyDescent="0.25">
      <c r="A570" s="6"/>
      <c r="B570" s="6"/>
      <c r="C570" s="7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</row>
    <row r="571" spans="1:19" s="3" customFormat="1" x14ac:dyDescent="0.25">
      <c r="A571" s="6"/>
      <c r="B571" s="6"/>
      <c r="C571" s="7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</row>
    <row r="572" spans="1:19" s="3" customFormat="1" x14ac:dyDescent="0.25">
      <c r="A572" s="6"/>
      <c r="B572" s="6"/>
      <c r="C572" s="7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</row>
    <row r="573" spans="1:19" s="3" customFormat="1" x14ac:dyDescent="0.25">
      <c r="A573" s="6"/>
      <c r="B573" s="6"/>
      <c r="C573" s="7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</row>
    <row r="574" spans="1:19" s="3" customFormat="1" x14ac:dyDescent="0.25">
      <c r="A574" s="6"/>
      <c r="B574" s="6"/>
      <c r="C574" s="7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</row>
    <row r="575" spans="1:19" s="3" customFormat="1" x14ac:dyDescent="0.25">
      <c r="A575" s="6"/>
      <c r="B575" s="6"/>
      <c r="C575" s="7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</row>
    <row r="576" spans="1:19" s="3" customFormat="1" x14ac:dyDescent="0.25">
      <c r="A576" s="6"/>
      <c r="B576" s="6"/>
      <c r="C576" s="7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</row>
    <row r="577" spans="1:19" s="3" customFormat="1" x14ac:dyDescent="0.25">
      <c r="A577" s="6"/>
      <c r="B577" s="6"/>
      <c r="C577" s="7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</row>
    <row r="578" spans="1:19" s="3" customFormat="1" x14ac:dyDescent="0.25">
      <c r="A578" s="6"/>
      <c r="B578" s="6"/>
      <c r="C578" s="7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</row>
    <row r="579" spans="1:19" s="3" customFormat="1" x14ac:dyDescent="0.25">
      <c r="A579" s="6"/>
      <c r="B579" s="6"/>
      <c r="C579" s="7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</row>
    <row r="580" spans="1:19" s="3" customFormat="1" x14ac:dyDescent="0.25">
      <c r="A580" s="6"/>
      <c r="B580" s="6"/>
      <c r="C580" s="7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</row>
    <row r="581" spans="1:19" s="3" customFormat="1" x14ac:dyDescent="0.25">
      <c r="A581" s="6"/>
      <c r="B581" s="6"/>
      <c r="C581" s="7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</row>
    <row r="582" spans="1:19" s="3" customFormat="1" x14ac:dyDescent="0.25">
      <c r="A582" s="6"/>
      <c r="B582" s="6"/>
      <c r="C582" s="7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</row>
    <row r="583" spans="1:19" s="3" customFormat="1" x14ac:dyDescent="0.25">
      <c r="A583" s="6"/>
      <c r="B583" s="6"/>
      <c r="C583" s="7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</row>
    <row r="584" spans="1:19" s="3" customFormat="1" x14ac:dyDescent="0.25">
      <c r="A584" s="6"/>
      <c r="B584" s="6"/>
      <c r="C584" s="7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</row>
    <row r="585" spans="1:19" s="3" customFormat="1" x14ac:dyDescent="0.25">
      <c r="A585" s="6"/>
      <c r="B585" s="6"/>
      <c r="C585" s="7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</row>
    <row r="586" spans="1:19" s="3" customFormat="1" x14ac:dyDescent="0.25">
      <c r="A586" s="6"/>
      <c r="B586" s="6"/>
      <c r="C586" s="7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</row>
    <row r="587" spans="1:19" s="3" customFormat="1" x14ac:dyDescent="0.25">
      <c r="A587" s="6"/>
      <c r="B587" s="6"/>
      <c r="C587" s="7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</row>
    <row r="588" spans="1:19" s="3" customFormat="1" x14ac:dyDescent="0.25">
      <c r="A588" s="6"/>
      <c r="B588" s="6"/>
      <c r="C588" s="7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</row>
    <row r="589" spans="1:19" s="3" customFormat="1" x14ac:dyDescent="0.25">
      <c r="A589" s="6"/>
      <c r="B589" s="6"/>
      <c r="C589" s="7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</row>
    <row r="590" spans="1:19" s="3" customFormat="1" x14ac:dyDescent="0.25">
      <c r="A590" s="6"/>
      <c r="B590" s="6"/>
      <c r="C590" s="7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</row>
    <row r="591" spans="1:19" s="3" customFormat="1" x14ac:dyDescent="0.25">
      <c r="A591" s="6"/>
      <c r="B591" s="6"/>
      <c r="C591" s="7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</row>
    <row r="592" spans="1:19" s="3" customFormat="1" x14ac:dyDescent="0.25">
      <c r="A592" s="6"/>
      <c r="B592" s="6"/>
      <c r="C592" s="7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</row>
    <row r="593" spans="1:19" s="3" customFormat="1" x14ac:dyDescent="0.25">
      <c r="A593" s="6"/>
      <c r="B593" s="6"/>
      <c r="C593" s="7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</row>
    <row r="594" spans="1:19" s="3" customFormat="1" x14ac:dyDescent="0.25">
      <c r="A594" s="6"/>
      <c r="B594" s="6"/>
      <c r="C594" s="7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</row>
    <row r="595" spans="1:19" s="3" customFormat="1" x14ac:dyDescent="0.25">
      <c r="A595" s="6"/>
      <c r="B595" s="6"/>
      <c r="C595" s="7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</row>
    <row r="596" spans="1:19" s="3" customFormat="1" x14ac:dyDescent="0.25">
      <c r="A596" s="6"/>
      <c r="B596" s="6"/>
      <c r="C596" s="7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</row>
    <row r="597" spans="1:19" s="3" customFormat="1" x14ac:dyDescent="0.25">
      <c r="A597" s="6"/>
      <c r="B597" s="6"/>
      <c r="C597" s="7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</row>
    <row r="598" spans="1:19" s="3" customFormat="1" x14ac:dyDescent="0.25">
      <c r="A598" s="6"/>
      <c r="B598" s="6"/>
      <c r="C598" s="7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</row>
    <row r="599" spans="1:19" s="3" customFormat="1" x14ac:dyDescent="0.25">
      <c r="A599" s="6"/>
      <c r="B599" s="6"/>
      <c r="C599" s="7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</row>
    <row r="600" spans="1:19" s="3" customFormat="1" x14ac:dyDescent="0.25">
      <c r="A600" s="6"/>
      <c r="B600" s="6"/>
      <c r="C600" s="7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</row>
    <row r="601" spans="1:19" s="73" customFormat="1" x14ac:dyDescent="0.25">
      <c r="A601" s="4"/>
      <c r="B601" s="4"/>
      <c r="C601" s="8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</row>
    <row r="602" spans="1:19" s="3" customFormat="1" x14ac:dyDescent="0.25">
      <c r="A602" s="6"/>
      <c r="B602" s="6"/>
      <c r="C602" s="7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</row>
    <row r="603" spans="1:19" s="3" customFormat="1" x14ac:dyDescent="0.25">
      <c r="A603" s="6"/>
      <c r="B603" s="6"/>
      <c r="C603" s="7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</row>
    <row r="604" spans="1:19" s="3" customFormat="1" x14ac:dyDescent="0.25">
      <c r="A604" s="6"/>
      <c r="B604" s="6"/>
      <c r="C604" s="7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</row>
    <row r="605" spans="1:19" s="3" customFormat="1" x14ac:dyDescent="0.25">
      <c r="A605" s="6"/>
      <c r="B605" s="6"/>
      <c r="C605" s="7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</row>
    <row r="606" spans="1:19" s="3" customFormat="1" x14ac:dyDescent="0.25">
      <c r="A606" s="6"/>
      <c r="B606" s="6"/>
      <c r="C606" s="7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</row>
    <row r="607" spans="1:19" s="3" customFormat="1" x14ac:dyDescent="0.25">
      <c r="A607" s="6"/>
      <c r="B607" s="6"/>
      <c r="C607" s="7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</row>
    <row r="608" spans="1:19" s="3" customFormat="1" x14ac:dyDescent="0.25">
      <c r="A608" s="6"/>
      <c r="B608" s="6"/>
      <c r="C608" s="7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</row>
    <row r="609" spans="1:19" s="3" customFormat="1" x14ac:dyDescent="0.25">
      <c r="A609" s="6"/>
      <c r="B609" s="6"/>
      <c r="C609" s="7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</row>
    <row r="610" spans="1:19" s="3" customFormat="1" x14ac:dyDescent="0.25">
      <c r="A610" s="6"/>
      <c r="B610" s="6"/>
      <c r="C610" s="7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</row>
    <row r="611" spans="1:19" s="3" customFormat="1" x14ac:dyDescent="0.25">
      <c r="A611" s="6"/>
      <c r="B611" s="6"/>
      <c r="C611" s="7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</row>
    <row r="612" spans="1:19" s="3" customFormat="1" x14ac:dyDescent="0.25">
      <c r="A612" s="6"/>
      <c r="B612" s="6"/>
      <c r="C612" s="7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</row>
    <row r="613" spans="1:19" s="3" customFormat="1" x14ac:dyDescent="0.25">
      <c r="A613" s="6"/>
      <c r="B613" s="6"/>
      <c r="C613" s="7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</row>
    <row r="614" spans="1:19" s="3" customFormat="1" x14ac:dyDescent="0.25">
      <c r="A614" s="6"/>
      <c r="B614" s="6"/>
      <c r="C614" s="7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</row>
    <row r="615" spans="1:19" s="3" customFormat="1" x14ac:dyDescent="0.25">
      <c r="A615" s="6"/>
      <c r="B615" s="6"/>
      <c r="C615" s="7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</row>
    <row r="616" spans="1:19" s="3" customFormat="1" x14ac:dyDescent="0.25">
      <c r="A616" s="6"/>
      <c r="B616" s="6"/>
      <c r="C616" s="7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</row>
    <row r="617" spans="1:19" s="3" customFormat="1" x14ac:dyDescent="0.25">
      <c r="A617" s="6"/>
      <c r="B617" s="6"/>
      <c r="C617" s="7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</row>
    <row r="618" spans="1:19" s="3" customFormat="1" x14ac:dyDescent="0.25">
      <c r="A618" s="6"/>
      <c r="B618" s="6"/>
      <c r="C618" s="7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</row>
    <row r="619" spans="1:19" s="3" customFormat="1" x14ac:dyDescent="0.25">
      <c r="A619" s="6"/>
      <c r="B619" s="6"/>
      <c r="C619" s="7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</row>
    <row r="620" spans="1:19" s="3" customFormat="1" x14ac:dyDescent="0.25">
      <c r="A620" s="6"/>
      <c r="B620" s="6"/>
      <c r="C620" s="7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</row>
    <row r="621" spans="1:19" s="3" customFormat="1" x14ac:dyDescent="0.25">
      <c r="A621" s="6"/>
      <c r="B621" s="6"/>
      <c r="C621" s="7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</row>
    <row r="622" spans="1:19" s="3" customFormat="1" x14ac:dyDescent="0.25">
      <c r="A622" s="6"/>
      <c r="B622" s="6"/>
      <c r="C622" s="7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</row>
    <row r="623" spans="1:19" s="3" customFormat="1" x14ac:dyDescent="0.25">
      <c r="A623" s="6"/>
      <c r="B623" s="6"/>
      <c r="C623" s="7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</row>
    <row r="624" spans="1:19" s="3" customFormat="1" x14ac:dyDescent="0.25">
      <c r="A624" s="6"/>
      <c r="B624" s="6"/>
      <c r="C624" s="7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</row>
    <row r="625" spans="1:19" s="3" customFormat="1" x14ac:dyDescent="0.25">
      <c r="A625" s="6"/>
      <c r="B625" s="6"/>
      <c r="C625" s="7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</row>
    <row r="626" spans="1:19" s="3" customFormat="1" x14ac:dyDescent="0.25">
      <c r="A626" s="6"/>
      <c r="B626" s="6"/>
      <c r="C626" s="7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</row>
    <row r="627" spans="1:19" s="3" customFormat="1" x14ac:dyDescent="0.25">
      <c r="A627" s="6"/>
      <c r="B627" s="6"/>
      <c r="C627" s="7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</row>
    <row r="628" spans="1:19" s="3" customFormat="1" x14ac:dyDescent="0.25">
      <c r="A628" s="6"/>
      <c r="B628" s="6"/>
      <c r="C628" s="7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</row>
    <row r="629" spans="1:19" s="3" customFormat="1" x14ac:dyDescent="0.25">
      <c r="A629" s="6"/>
      <c r="B629" s="6"/>
      <c r="C629" s="7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</row>
    <row r="630" spans="1:19" s="3" customFormat="1" x14ac:dyDescent="0.25">
      <c r="A630" s="6"/>
      <c r="B630" s="6"/>
      <c r="C630" s="7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</row>
    <row r="631" spans="1:19" s="3" customFormat="1" x14ac:dyDescent="0.25">
      <c r="A631" s="6"/>
      <c r="B631" s="6"/>
      <c r="C631" s="7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</row>
    <row r="632" spans="1:19" s="3" customFormat="1" x14ac:dyDescent="0.25">
      <c r="A632" s="6"/>
      <c r="B632" s="6"/>
      <c r="C632" s="7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</row>
    <row r="633" spans="1:19" s="3" customFormat="1" x14ac:dyDescent="0.25">
      <c r="A633" s="6"/>
      <c r="B633" s="6"/>
      <c r="C633" s="7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</row>
    <row r="634" spans="1:19" s="3" customFormat="1" x14ac:dyDescent="0.25">
      <c r="A634" s="6"/>
      <c r="B634" s="6"/>
      <c r="C634" s="7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</row>
    <row r="635" spans="1:19" s="3" customFormat="1" x14ac:dyDescent="0.25">
      <c r="A635" s="6"/>
      <c r="B635" s="6"/>
      <c r="C635" s="7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</row>
    <row r="636" spans="1:19" s="3" customFormat="1" x14ac:dyDescent="0.25">
      <c r="A636" s="6"/>
      <c r="B636" s="6"/>
      <c r="C636" s="7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</row>
    <row r="637" spans="1:19" s="3" customFormat="1" x14ac:dyDescent="0.25">
      <c r="A637" s="6"/>
      <c r="B637" s="6"/>
      <c r="C637" s="7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</row>
    <row r="638" spans="1:19" s="3" customFormat="1" x14ac:dyDescent="0.25">
      <c r="A638" s="6"/>
      <c r="B638" s="6"/>
      <c r="C638" s="7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</row>
    <row r="639" spans="1:19" s="3" customFormat="1" x14ac:dyDescent="0.25">
      <c r="A639" s="6"/>
      <c r="B639" s="6"/>
      <c r="C639" s="7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</row>
    <row r="640" spans="1:19" s="3" customFormat="1" x14ac:dyDescent="0.25">
      <c r="A640" s="6"/>
      <c r="B640" s="6"/>
      <c r="C640" s="7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</row>
    <row r="641" spans="1:19" s="3" customFormat="1" x14ac:dyDescent="0.25">
      <c r="A641" s="6"/>
      <c r="B641" s="6"/>
      <c r="C641" s="7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</row>
    <row r="642" spans="1:19" s="3" customFormat="1" x14ac:dyDescent="0.25">
      <c r="A642" s="6"/>
      <c r="B642" s="6"/>
      <c r="C642" s="7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</row>
    <row r="643" spans="1:19" s="3" customFormat="1" x14ac:dyDescent="0.25">
      <c r="A643" s="6"/>
      <c r="B643" s="6"/>
      <c r="C643" s="7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</row>
    <row r="644" spans="1:19" s="3" customFormat="1" x14ac:dyDescent="0.25">
      <c r="A644" s="6"/>
      <c r="B644" s="6"/>
      <c r="C644" s="7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</row>
    <row r="645" spans="1:19" s="3" customFormat="1" x14ac:dyDescent="0.25">
      <c r="A645" s="6"/>
      <c r="B645" s="6"/>
      <c r="C645" s="7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</row>
    <row r="646" spans="1:19" s="3" customFormat="1" x14ac:dyDescent="0.25">
      <c r="A646" s="6"/>
      <c r="B646" s="6"/>
      <c r="C646" s="7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</row>
    <row r="647" spans="1:19" s="3" customFormat="1" x14ac:dyDescent="0.25">
      <c r="A647" s="6"/>
      <c r="B647" s="6"/>
      <c r="C647" s="7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</row>
    <row r="648" spans="1:19" s="73" customFormat="1" x14ac:dyDescent="0.25">
      <c r="A648" s="4"/>
      <c r="B648" s="4"/>
      <c r="C648" s="8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</row>
    <row r="649" spans="1:19" s="3" customFormat="1" x14ac:dyDescent="0.25">
      <c r="A649" s="6"/>
      <c r="B649" s="6"/>
      <c r="C649" s="7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</row>
    <row r="650" spans="1:19" s="3" customFormat="1" x14ac:dyDescent="0.25">
      <c r="A650" s="6"/>
      <c r="B650" s="6"/>
      <c r="C650" s="7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</row>
    <row r="651" spans="1:19" s="3" customFormat="1" x14ac:dyDescent="0.25">
      <c r="A651" s="6"/>
      <c r="B651" s="6"/>
      <c r="C651" s="7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</row>
    <row r="652" spans="1:19" s="3" customFormat="1" x14ac:dyDescent="0.25">
      <c r="A652" s="6"/>
      <c r="B652" s="6"/>
      <c r="C652" s="7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</row>
    <row r="653" spans="1:19" s="3" customFormat="1" x14ac:dyDescent="0.25">
      <c r="A653" s="6"/>
      <c r="B653" s="6"/>
      <c r="C653" s="7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</row>
    <row r="654" spans="1:19" s="3" customFormat="1" x14ac:dyDescent="0.25">
      <c r="A654" s="6"/>
      <c r="B654" s="6"/>
      <c r="C654" s="7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</row>
    <row r="655" spans="1:19" s="3" customFormat="1" x14ac:dyDescent="0.25">
      <c r="A655" s="6"/>
      <c r="B655" s="6"/>
      <c r="C655" s="7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</row>
    <row r="656" spans="1:19" s="3" customFormat="1" x14ac:dyDescent="0.25">
      <c r="A656" s="6"/>
      <c r="B656" s="6"/>
      <c r="C656" s="7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</row>
    <row r="657" spans="1:19" s="3" customFormat="1" x14ac:dyDescent="0.25">
      <c r="A657" s="6"/>
      <c r="B657" s="6"/>
      <c r="C657" s="7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</row>
    <row r="658" spans="1:19" s="3" customFormat="1" x14ac:dyDescent="0.25">
      <c r="A658" s="6"/>
      <c r="B658" s="6"/>
      <c r="C658" s="7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</row>
    <row r="659" spans="1:19" s="3" customFormat="1" x14ac:dyDescent="0.25">
      <c r="A659" s="6"/>
      <c r="B659" s="6"/>
      <c r="C659" s="7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</row>
    <row r="660" spans="1:19" s="3" customFormat="1" x14ac:dyDescent="0.25">
      <c r="A660" s="6"/>
      <c r="B660" s="6"/>
      <c r="C660" s="7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</row>
    <row r="661" spans="1:19" s="3" customFormat="1" x14ac:dyDescent="0.25">
      <c r="A661" s="6"/>
      <c r="B661" s="6"/>
      <c r="C661" s="7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</row>
    <row r="662" spans="1:19" s="3" customFormat="1" x14ac:dyDescent="0.25">
      <c r="A662" s="6"/>
      <c r="B662" s="6"/>
      <c r="C662" s="7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</row>
    <row r="663" spans="1:19" s="3" customFormat="1" x14ac:dyDescent="0.25">
      <c r="A663" s="6"/>
      <c r="B663" s="6"/>
      <c r="C663" s="7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</row>
    <row r="664" spans="1:19" s="3" customFormat="1" x14ac:dyDescent="0.25">
      <c r="A664" s="6"/>
      <c r="B664" s="6"/>
      <c r="C664" s="7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</row>
    <row r="665" spans="1:19" s="3" customFormat="1" x14ac:dyDescent="0.25">
      <c r="A665" s="6"/>
      <c r="B665" s="6"/>
      <c r="C665" s="7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</row>
    <row r="666" spans="1:19" s="3" customFormat="1" x14ac:dyDescent="0.25">
      <c r="A666" s="6"/>
      <c r="B666" s="6"/>
      <c r="C666" s="7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</row>
    <row r="667" spans="1:19" s="3" customFormat="1" x14ac:dyDescent="0.25">
      <c r="A667" s="6"/>
      <c r="B667" s="6"/>
      <c r="C667" s="7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</row>
    <row r="668" spans="1:19" s="3" customFormat="1" x14ac:dyDescent="0.25">
      <c r="A668" s="6"/>
      <c r="B668" s="6"/>
      <c r="C668" s="7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</row>
    <row r="669" spans="1:19" s="3" customFormat="1" x14ac:dyDescent="0.25">
      <c r="A669" s="6"/>
      <c r="B669" s="6"/>
      <c r="C669" s="7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</row>
    <row r="670" spans="1:19" s="3" customFormat="1" x14ac:dyDescent="0.25">
      <c r="A670" s="6"/>
      <c r="B670" s="6"/>
      <c r="C670" s="7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</row>
    <row r="671" spans="1:19" s="3" customFormat="1" x14ac:dyDescent="0.25">
      <c r="A671" s="6"/>
      <c r="B671" s="6"/>
      <c r="C671" s="7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</row>
    <row r="672" spans="1:19" s="3" customFormat="1" x14ac:dyDescent="0.25">
      <c r="A672" s="6"/>
      <c r="B672" s="6"/>
      <c r="C672" s="7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</row>
    <row r="673" spans="1:19" s="3" customFormat="1" x14ac:dyDescent="0.25">
      <c r="A673" s="6"/>
      <c r="B673" s="6"/>
      <c r="C673" s="7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</row>
    <row r="674" spans="1:19" s="3" customFormat="1" x14ac:dyDescent="0.25">
      <c r="A674" s="6"/>
      <c r="B674" s="6"/>
      <c r="C674" s="7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</row>
    <row r="675" spans="1:19" s="3" customFormat="1" x14ac:dyDescent="0.25">
      <c r="A675" s="6"/>
      <c r="B675" s="6"/>
      <c r="C675" s="7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</row>
    <row r="676" spans="1:19" s="3" customFormat="1" x14ac:dyDescent="0.25">
      <c r="A676" s="6"/>
      <c r="B676" s="6"/>
      <c r="C676" s="7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</row>
    <row r="677" spans="1:19" s="3" customFormat="1" x14ac:dyDescent="0.25">
      <c r="A677" s="6"/>
      <c r="B677" s="6"/>
      <c r="C677" s="7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</row>
    <row r="678" spans="1:19" s="3" customFormat="1" x14ac:dyDescent="0.25">
      <c r="A678" s="6"/>
      <c r="B678" s="6"/>
      <c r="C678" s="7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</row>
    <row r="679" spans="1:19" s="3" customFormat="1" x14ac:dyDescent="0.25">
      <c r="A679" s="6"/>
      <c r="B679" s="6"/>
      <c r="C679" s="7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</row>
    <row r="680" spans="1:19" s="3" customFormat="1" x14ac:dyDescent="0.25">
      <c r="A680" s="6"/>
      <c r="B680" s="6"/>
      <c r="C680" s="7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</row>
    <row r="681" spans="1:19" s="73" customFormat="1" x14ac:dyDescent="0.25">
      <c r="A681" s="4"/>
      <c r="B681" s="4"/>
      <c r="C681" s="8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</row>
    <row r="682" spans="1:19" s="3" customFormat="1" x14ac:dyDescent="0.25">
      <c r="A682" s="6"/>
      <c r="B682" s="6"/>
      <c r="C682" s="7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</row>
    <row r="683" spans="1:19" s="3" customFormat="1" x14ac:dyDescent="0.25">
      <c r="A683" s="6"/>
      <c r="B683" s="6"/>
      <c r="C683" s="7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</row>
    <row r="684" spans="1:19" s="3" customFormat="1" x14ac:dyDescent="0.25">
      <c r="A684" s="6"/>
      <c r="B684" s="6"/>
      <c r="C684" s="7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</row>
    <row r="685" spans="1:19" s="3" customFormat="1" x14ac:dyDescent="0.25">
      <c r="A685" s="6"/>
      <c r="B685" s="6"/>
      <c r="C685" s="7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</row>
    <row r="686" spans="1:19" s="3" customFormat="1" x14ac:dyDescent="0.25">
      <c r="A686" s="6"/>
      <c r="B686" s="6"/>
      <c r="C686" s="7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</row>
    <row r="687" spans="1:19" s="3" customFormat="1" x14ac:dyDescent="0.25">
      <c r="A687" s="6"/>
      <c r="B687" s="6"/>
      <c r="C687" s="7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</row>
    <row r="688" spans="1:19" s="3" customFormat="1" x14ac:dyDescent="0.25">
      <c r="A688" s="6"/>
      <c r="B688" s="6"/>
      <c r="C688" s="7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</row>
    <row r="689" spans="1:19" s="3" customFormat="1" x14ac:dyDescent="0.25">
      <c r="A689" s="6"/>
      <c r="B689" s="6"/>
      <c r="C689" s="7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</row>
    <row r="690" spans="1:19" s="3" customFormat="1" x14ac:dyDescent="0.25">
      <c r="A690" s="6"/>
      <c r="B690" s="6"/>
      <c r="C690" s="7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</row>
    <row r="691" spans="1:19" s="3" customFormat="1" x14ac:dyDescent="0.25">
      <c r="A691" s="6"/>
      <c r="B691" s="6"/>
      <c r="C691" s="7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</row>
    <row r="692" spans="1:19" s="3" customFormat="1" x14ac:dyDescent="0.25">
      <c r="A692" s="6"/>
      <c r="B692" s="6"/>
      <c r="C692" s="7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</row>
    <row r="693" spans="1:19" s="3" customFormat="1" x14ac:dyDescent="0.25">
      <c r="A693" s="6"/>
      <c r="B693" s="6"/>
      <c r="C693" s="7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</row>
    <row r="694" spans="1:19" s="3" customFormat="1" x14ac:dyDescent="0.25">
      <c r="A694" s="6"/>
      <c r="B694" s="6"/>
      <c r="C694" s="7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</row>
    <row r="695" spans="1:19" s="3" customFormat="1" x14ac:dyDescent="0.25">
      <c r="A695" s="6"/>
      <c r="B695" s="6"/>
      <c r="C695" s="7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</row>
    <row r="696" spans="1:19" s="3" customFormat="1" x14ac:dyDescent="0.25">
      <c r="A696" s="6"/>
      <c r="B696" s="6"/>
      <c r="C696" s="7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</row>
    <row r="697" spans="1:19" s="3" customFormat="1" x14ac:dyDescent="0.25">
      <c r="A697" s="6"/>
      <c r="B697" s="6"/>
      <c r="C697" s="7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</row>
    <row r="698" spans="1:19" s="3" customFormat="1" x14ac:dyDescent="0.25">
      <c r="A698" s="6"/>
      <c r="B698" s="6"/>
      <c r="C698" s="7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</row>
    <row r="699" spans="1:19" s="3" customFormat="1" x14ac:dyDescent="0.25">
      <c r="A699" s="6"/>
      <c r="B699" s="6"/>
      <c r="C699" s="7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</row>
    <row r="700" spans="1:19" s="3" customFormat="1" x14ac:dyDescent="0.25">
      <c r="A700" s="6"/>
      <c r="B700" s="6"/>
      <c r="C700" s="7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</row>
    <row r="701" spans="1:19" s="3" customFormat="1" x14ac:dyDescent="0.25">
      <c r="A701" s="6"/>
      <c r="B701" s="6"/>
      <c r="C701" s="7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</row>
    <row r="702" spans="1:19" s="3" customFormat="1" x14ac:dyDescent="0.25">
      <c r="A702" s="6"/>
      <c r="B702" s="6"/>
      <c r="C702" s="7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</row>
    <row r="703" spans="1:19" s="3" customFormat="1" x14ac:dyDescent="0.25">
      <c r="A703" s="6"/>
      <c r="B703" s="6"/>
      <c r="C703" s="7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</row>
    <row r="704" spans="1:19" s="3" customFormat="1" x14ac:dyDescent="0.25">
      <c r="A704" s="6"/>
      <c r="B704" s="6"/>
      <c r="C704" s="7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</row>
    <row r="705" spans="1:19" s="3" customFormat="1" x14ac:dyDescent="0.25">
      <c r="A705" s="6"/>
      <c r="B705" s="6"/>
      <c r="C705" s="7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</row>
    <row r="706" spans="1:19" s="3" customFormat="1" x14ac:dyDescent="0.25">
      <c r="A706" s="6"/>
      <c r="B706" s="6"/>
      <c r="C706" s="7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</row>
    <row r="707" spans="1:19" s="3" customFormat="1" x14ac:dyDescent="0.25">
      <c r="A707" s="6"/>
      <c r="B707" s="6"/>
      <c r="C707" s="7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</row>
    <row r="708" spans="1:19" s="3" customFormat="1" x14ac:dyDescent="0.25">
      <c r="A708" s="6"/>
      <c r="B708" s="6"/>
      <c r="C708" s="7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</row>
    <row r="709" spans="1:19" s="3" customFormat="1" x14ac:dyDescent="0.25">
      <c r="A709" s="6"/>
      <c r="B709" s="6"/>
      <c r="C709" s="7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</row>
    <row r="710" spans="1:19" s="3" customFormat="1" x14ac:dyDescent="0.25">
      <c r="A710" s="6"/>
      <c r="B710" s="6"/>
      <c r="C710" s="7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</row>
    <row r="711" spans="1:19" s="3" customFormat="1" x14ac:dyDescent="0.25">
      <c r="A711" s="6"/>
      <c r="B711" s="6"/>
      <c r="C711" s="7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</row>
    <row r="712" spans="1:19" s="3" customFormat="1" x14ac:dyDescent="0.25">
      <c r="A712" s="6"/>
      <c r="B712" s="6"/>
      <c r="C712" s="7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</row>
    <row r="713" spans="1:19" s="3" customFormat="1" x14ac:dyDescent="0.25">
      <c r="A713" s="6"/>
      <c r="B713" s="6"/>
      <c r="C713" s="7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</row>
    <row r="714" spans="1:19" s="3" customFormat="1" x14ac:dyDescent="0.25">
      <c r="A714" s="6"/>
      <c r="B714" s="6"/>
      <c r="C714" s="7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</row>
    <row r="715" spans="1:19" s="3" customFormat="1" x14ac:dyDescent="0.25">
      <c r="A715" s="6"/>
      <c r="B715" s="6"/>
      <c r="C715" s="7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</row>
    <row r="716" spans="1:19" s="3" customFormat="1" x14ac:dyDescent="0.25">
      <c r="A716" s="6"/>
      <c r="B716" s="6"/>
      <c r="C716" s="7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</row>
    <row r="717" spans="1:19" s="3" customFormat="1" x14ac:dyDescent="0.25">
      <c r="A717" s="6"/>
      <c r="B717" s="6"/>
      <c r="C717" s="7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</row>
    <row r="718" spans="1:19" s="3" customFormat="1" x14ac:dyDescent="0.25">
      <c r="A718" s="6"/>
      <c r="B718" s="6"/>
      <c r="C718" s="7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</row>
    <row r="719" spans="1:19" s="3" customFormat="1" x14ac:dyDescent="0.25">
      <c r="A719" s="6"/>
      <c r="B719" s="6"/>
      <c r="C719" s="7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</row>
    <row r="720" spans="1:19" s="73" customFormat="1" x14ac:dyDescent="0.25">
      <c r="A720" s="4"/>
      <c r="B720" s="4"/>
      <c r="C720" s="8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</row>
    <row r="721" spans="1:19" s="3" customFormat="1" x14ac:dyDescent="0.25">
      <c r="A721" s="6"/>
      <c r="B721" s="6"/>
      <c r="C721" s="7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</row>
    <row r="722" spans="1:19" s="3" customFormat="1" x14ac:dyDescent="0.25">
      <c r="A722" s="6"/>
      <c r="B722" s="6"/>
      <c r="C722" s="7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</row>
    <row r="723" spans="1:19" s="3" customFormat="1" x14ac:dyDescent="0.25">
      <c r="A723" s="6"/>
      <c r="B723" s="6"/>
      <c r="C723" s="7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</row>
    <row r="724" spans="1:19" s="3" customFormat="1" x14ac:dyDescent="0.25">
      <c r="A724" s="6"/>
      <c r="B724" s="6"/>
      <c r="C724" s="7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</row>
    <row r="725" spans="1:19" s="3" customFormat="1" x14ac:dyDescent="0.25">
      <c r="A725" s="6"/>
      <c r="B725" s="6"/>
      <c r="C725" s="7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</row>
    <row r="726" spans="1:19" s="3" customFormat="1" x14ac:dyDescent="0.25">
      <c r="A726" s="6"/>
      <c r="B726" s="6"/>
      <c r="C726" s="7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</row>
    <row r="727" spans="1:19" s="3" customFormat="1" x14ac:dyDescent="0.25">
      <c r="A727" s="6"/>
      <c r="B727" s="6"/>
      <c r="C727" s="7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</row>
    <row r="728" spans="1:19" s="3" customFormat="1" x14ac:dyDescent="0.25">
      <c r="A728" s="6"/>
      <c r="B728" s="6"/>
      <c r="C728" s="7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</row>
    <row r="729" spans="1:19" s="3" customFormat="1" x14ac:dyDescent="0.25">
      <c r="A729" s="6"/>
      <c r="B729" s="6"/>
      <c r="C729" s="7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</row>
    <row r="730" spans="1:19" s="3" customFormat="1" x14ac:dyDescent="0.25">
      <c r="A730" s="6"/>
      <c r="B730" s="6"/>
      <c r="C730" s="7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</row>
    <row r="731" spans="1:19" s="3" customFormat="1" x14ac:dyDescent="0.25">
      <c r="A731" s="6"/>
      <c r="B731" s="6"/>
      <c r="C731" s="7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</row>
    <row r="732" spans="1:19" s="3" customFormat="1" x14ac:dyDescent="0.25">
      <c r="A732" s="6"/>
      <c r="B732" s="6"/>
      <c r="C732" s="7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</row>
    <row r="733" spans="1:19" s="3" customFormat="1" x14ac:dyDescent="0.25">
      <c r="A733" s="6"/>
      <c r="B733" s="6"/>
      <c r="C733" s="7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</row>
    <row r="734" spans="1:19" s="3" customFormat="1" x14ac:dyDescent="0.25">
      <c r="A734" s="6"/>
      <c r="B734" s="6"/>
      <c r="C734" s="7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</row>
    <row r="735" spans="1:19" s="3" customFormat="1" x14ac:dyDescent="0.25">
      <c r="A735" s="6"/>
      <c r="B735" s="6"/>
      <c r="C735" s="7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</row>
    <row r="736" spans="1:19" s="3" customFormat="1" x14ac:dyDescent="0.25">
      <c r="A736" s="6"/>
      <c r="B736" s="6"/>
      <c r="C736" s="7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</row>
    <row r="737" spans="1:19" s="3" customFormat="1" x14ac:dyDescent="0.25">
      <c r="A737" s="6"/>
      <c r="B737" s="6"/>
      <c r="C737" s="7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</row>
    <row r="738" spans="1:19" s="3" customFormat="1" x14ac:dyDescent="0.25">
      <c r="A738" s="6"/>
      <c r="B738" s="6"/>
      <c r="C738" s="7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</row>
    <row r="739" spans="1:19" s="3" customFormat="1" x14ac:dyDescent="0.25">
      <c r="A739" s="6"/>
      <c r="B739" s="6"/>
      <c r="C739" s="7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</row>
    <row r="740" spans="1:19" s="3" customFormat="1" x14ac:dyDescent="0.25">
      <c r="A740" s="6"/>
      <c r="B740" s="6"/>
      <c r="C740" s="7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</row>
    <row r="741" spans="1:19" s="3" customFormat="1" x14ac:dyDescent="0.25">
      <c r="A741" s="6"/>
      <c r="B741" s="6"/>
      <c r="C741" s="7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</row>
    <row r="742" spans="1:19" s="3" customFormat="1" x14ac:dyDescent="0.25">
      <c r="A742" s="6"/>
      <c r="B742" s="6"/>
      <c r="C742" s="7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</row>
    <row r="743" spans="1:19" s="3" customFormat="1" x14ac:dyDescent="0.25">
      <c r="A743" s="6"/>
      <c r="B743" s="6"/>
      <c r="C743" s="7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</row>
    <row r="744" spans="1:19" s="3" customFormat="1" x14ac:dyDescent="0.25">
      <c r="A744" s="6"/>
      <c r="B744" s="6"/>
      <c r="C744" s="7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</row>
    <row r="745" spans="1:19" s="3" customFormat="1" x14ac:dyDescent="0.25">
      <c r="A745" s="6"/>
      <c r="B745" s="6"/>
      <c r="C745" s="7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</row>
    <row r="746" spans="1:19" s="3" customFormat="1" x14ac:dyDescent="0.25">
      <c r="A746" s="6"/>
      <c r="B746" s="6"/>
      <c r="C746" s="7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</row>
    <row r="747" spans="1:19" s="3" customFormat="1" x14ac:dyDescent="0.25">
      <c r="A747" s="6"/>
      <c r="B747" s="6"/>
      <c r="C747" s="7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</row>
    <row r="748" spans="1:19" s="3" customFormat="1" x14ac:dyDescent="0.25">
      <c r="A748" s="6"/>
      <c r="B748" s="6"/>
      <c r="C748" s="7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</row>
    <row r="749" spans="1:19" s="3" customFormat="1" x14ac:dyDescent="0.25">
      <c r="A749" s="6"/>
      <c r="B749" s="6"/>
      <c r="C749" s="7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</row>
    <row r="750" spans="1:19" s="3" customFormat="1" x14ac:dyDescent="0.25">
      <c r="A750" s="6"/>
      <c r="B750" s="6"/>
      <c r="C750" s="7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</row>
    <row r="751" spans="1:19" s="3" customFormat="1" x14ac:dyDescent="0.25">
      <c r="A751" s="6"/>
      <c r="B751" s="6"/>
      <c r="C751" s="7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</row>
    <row r="752" spans="1:19" s="3" customFormat="1" x14ac:dyDescent="0.25">
      <c r="A752" s="6"/>
      <c r="B752" s="6"/>
      <c r="C752" s="7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</row>
    <row r="753" spans="1:19" s="3" customFormat="1" x14ac:dyDescent="0.25">
      <c r="A753" s="6"/>
      <c r="B753" s="6"/>
      <c r="C753" s="7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</row>
    <row r="754" spans="1:19" s="3" customFormat="1" x14ac:dyDescent="0.25">
      <c r="A754" s="6"/>
      <c r="B754" s="6"/>
      <c r="C754" s="7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</row>
    <row r="755" spans="1:19" s="3" customFormat="1" x14ac:dyDescent="0.25">
      <c r="A755" s="6"/>
      <c r="B755" s="6"/>
      <c r="C755" s="7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</row>
    <row r="756" spans="1:19" s="3" customFormat="1" x14ac:dyDescent="0.25">
      <c r="A756" s="6"/>
      <c r="B756" s="6"/>
      <c r="C756" s="7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</row>
    <row r="757" spans="1:19" s="3" customFormat="1" x14ac:dyDescent="0.25">
      <c r="A757" s="6"/>
      <c r="B757" s="6"/>
      <c r="C757" s="7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</row>
    <row r="758" spans="1:19" s="3" customFormat="1" x14ac:dyDescent="0.25">
      <c r="A758" s="6"/>
      <c r="B758" s="6"/>
      <c r="C758" s="7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</row>
    <row r="759" spans="1:19" s="3" customFormat="1" x14ac:dyDescent="0.25">
      <c r="A759" s="6"/>
      <c r="B759" s="6"/>
      <c r="C759" s="7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</row>
    <row r="760" spans="1:19" s="3" customFormat="1" x14ac:dyDescent="0.25">
      <c r="A760" s="6"/>
      <c r="B760" s="6"/>
      <c r="C760" s="7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</row>
    <row r="761" spans="1:19" s="3" customFormat="1" x14ac:dyDescent="0.25">
      <c r="A761" s="6"/>
      <c r="B761" s="6"/>
      <c r="C761" s="7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</row>
    <row r="762" spans="1:19" s="3" customFormat="1" x14ac:dyDescent="0.25">
      <c r="A762" s="6"/>
      <c r="B762" s="6"/>
      <c r="C762" s="7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</row>
    <row r="763" spans="1:19" s="3" customFormat="1" x14ac:dyDescent="0.25">
      <c r="A763" s="6"/>
      <c r="B763" s="6"/>
      <c r="C763" s="7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</row>
    <row r="764" spans="1:19" s="3" customFormat="1" x14ac:dyDescent="0.25">
      <c r="A764" s="6"/>
      <c r="B764" s="6"/>
      <c r="C764" s="7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</row>
    <row r="765" spans="1:19" s="3" customFormat="1" x14ac:dyDescent="0.25">
      <c r="A765" s="6"/>
      <c r="B765" s="6"/>
      <c r="C765" s="7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</row>
    <row r="766" spans="1:19" s="3" customFormat="1" x14ac:dyDescent="0.25">
      <c r="A766" s="6"/>
      <c r="B766" s="6"/>
      <c r="C766" s="7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</row>
    <row r="767" spans="1:19" s="3" customFormat="1" x14ac:dyDescent="0.25">
      <c r="A767" s="6"/>
      <c r="B767" s="6"/>
      <c r="C767" s="7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</row>
    <row r="768" spans="1:19" s="73" customFormat="1" x14ac:dyDescent="0.25">
      <c r="A768" s="4"/>
      <c r="B768" s="4"/>
      <c r="C768" s="8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</row>
    <row r="769" spans="1:19" s="3" customFormat="1" x14ac:dyDescent="0.25">
      <c r="A769" s="6"/>
      <c r="B769" s="6"/>
      <c r="C769" s="7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</row>
    <row r="770" spans="1:19" s="3" customFormat="1" x14ac:dyDescent="0.25">
      <c r="A770" s="6"/>
      <c r="B770" s="6"/>
      <c r="C770" s="7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</row>
    <row r="771" spans="1:19" s="3" customFormat="1" x14ac:dyDescent="0.25">
      <c r="A771" s="6"/>
      <c r="B771" s="6"/>
      <c r="C771" s="7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</row>
    <row r="772" spans="1:19" s="3" customFormat="1" x14ac:dyDescent="0.25">
      <c r="A772" s="6"/>
      <c r="B772" s="6"/>
      <c r="C772" s="7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</row>
    <row r="773" spans="1:19" s="3" customFormat="1" x14ac:dyDescent="0.25">
      <c r="A773" s="6"/>
      <c r="B773" s="6"/>
      <c r="C773" s="7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</row>
    <row r="774" spans="1:19" s="3" customFormat="1" x14ac:dyDescent="0.25">
      <c r="A774" s="6"/>
      <c r="B774" s="6"/>
      <c r="C774" s="7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</row>
    <row r="775" spans="1:19" s="3" customFormat="1" x14ac:dyDescent="0.25">
      <c r="A775" s="6"/>
      <c r="B775" s="6"/>
      <c r="C775" s="7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</row>
    <row r="776" spans="1:19" s="3" customFormat="1" x14ac:dyDescent="0.25">
      <c r="A776" s="6"/>
      <c r="B776" s="6"/>
      <c r="C776" s="7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</row>
    <row r="777" spans="1:19" s="3" customFormat="1" x14ac:dyDescent="0.25">
      <c r="A777" s="6"/>
      <c r="B777" s="6"/>
      <c r="C777" s="7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</row>
    <row r="778" spans="1:19" s="3" customFormat="1" x14ac:dyDescent="0.25">
      <c r="A778" s="6"/>
      <c r="B778" s="6"/>
      <c r="C778" s="7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</row>
    <row r="779" spans="1:19" s="3" customFormat="1" x14ac:dyDescent="0.25">
      <c r="A779" s="6"/>
      <c r="B779" s="6"/>
      <c r="C779" s="7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</row>
    <row r="780" spans="1:19" s="3" customFormat="1" x14ac:dyDescent="0.25">
      <c r="A780" s="6"/>
      <c r="B780" s="6"/>
      <c r="C780" s="7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</row>
    <row r="781" spans="1:19" s="3" customFormat="1" x14ac:dyDescent="0.25">
      <c r="A781" s="6"/>
      <c r="B781" s="6"/>
      <c r="C781" s="7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</row>
    <row r="782" spans="1:19" s="3" customFormat="1" x14ac:dyDescent="0.25">
      <c r="A782" s="6"/>
      <c r="B782" s="6"/>
      <c r="C782" s="7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</row>
    <row r="783" spans="1:19" s="3" customFormat="1" x14ac:dyDescent="0.25">
      <c r="A783" s="6"/>
      <c r="B783" s="6"/>
      <c r="C783" s="7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</row>
    <row r="784" spans="1:19" s="3" customFormat="1" x14ac:dyDescent="0.25">
      <c r="A784" s="6"/>
      <c r="B784" s="6"/>
      <c r="C784" s="7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</row>
    <row r="785" spans="1:19" s="3" customFormat="1" x14ac:dyDescent="0.25">
      <c r="A785" s="6"/>
      <c r="B785" s="6"/>
      <c r="C785" s="7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</row>
    <row r="786" spans="1:19" s="3" customFormat="1" x14ac:dyDescent="0.25">
      <c r="A786" s="6"/>
      <c r="B786" s="6"/>
      <c r="C786" s="7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</row>
    <row r="787" spans="1:19" s="3" customFormat="1" x14ac:dyDescent="0.25">
      <c r="A787" s="6"/>
      <c r="B787" s="6"/>
      <c r="C787" s="7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</row>
    <row r="788" spans="1:19" s="3" customFormat="1" x14ac:dyDescent="0.25">
      <c r="A788" s="6"/>
      <c r="B788" s="6"/>
      <c r="C788" s="7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</row>
    <row r="789" spans="1:19" s="3" customFormat="1" x14ac:dyDescent="0.25">
      <c r="A789" s="6"/>
      <c r="B789" s="6"/>
      <c r="C789" s="7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</row>
    <row r="790" spans="1:19" s="3" customFormat="1" x14ac:dyDescent="0.25">
      <c r="A790" s="6"/>
      <c r="B790" s="6"/>
      <c r="C790" s="7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</row>
    <row r="791" spans="1:19" s="3" customFormat="1" x14ac:dyDescent="0.25">
      <c r="A791" s="6"/>
      <c r="B791" s="6"/>
      <c r="C791" s="7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</row>
    <row r="792" spans="1:19" s="3" customFormat="1" x14ac:dyDescent="0.25">
      <c r="A792" s="6"/>
      <c r="B792" s="6"/>
      <c r="C792" s="7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</row>
    <row r="793" spans="1:19" s="3" customFormat="1" x14ac:dyDescent="0.25">
      <c r="A793" s="6"/>
      <c r="B793" s="6"/>
      <c r="C793" s="7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</row>
    <row r="794" spans="1:19" s="3" customFormat="1" x14ac:dyDescent="0.25">
      <c r="A794" s="6"/>
      <c r="B794" s="6"/>
      <c r="C794" s="7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</row>
    <row r="795" spans="1:19" s="3" customFormat="1" x14ac:dyDescent="0.25">
      <c r="A795" s="6"/>
      <c r="B795" s="6"/>
      <c r="C795" s="7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</row>
    <row r="796" spans="1:19" s="3" customFormat="1" x14ac:dyDescent="0.25">
      <c r="A796" s="6"/>
      <c r="B796" s="6"/>
      <c r="C796" s="7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</row>
    <row r="797" spans="1:19" s="3" customFormat="1" x14ac:dyDescent="0.25">
      <c r="A797" s="6"/>
      <c r="B797" s="6"/>
      <c r="C797" s="7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</row>
    <row r="798" spans="1:19" s="3" customFormat="1" x14ac:dyDescent="0.25">
      <c r="A798" s="6"/>
      <c r="B798" s="6"/>
      <c r="C798" s="7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</row>
    <row r="799" spans="1:19" s="3" customFormat="1" x14ac:dyDescent="0.25">
      <c r="A799" s="6"/>
      <c r="B799" s="6"/>
      <c r="C799" s="7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</row>
    <row r="800" spans="1:19" s="3" customFormat="1" x14ac:dyDescent="0.25">
      <c r="A800" s="6"/>
      <c r="B800" s="6"/>
      <c r="C800" s="7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</row>
    <row r="801" spans="1:19" s="3" customFormat="1" x14ac:dyDescent="0.25">
      <c r="A801" s="6"/>
      <c r="B801" s="6"/>
      <c r="C801" s="7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</row>
    <row r="802" spans="1:19" s="3" customFormat="1" x14ac:dyDescent="0.25">
      <c r="A802" s="6"/>
      <c r="B802" s="6"/>
      <c r="C802" s="7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</row>
    <row r="803" spans="1:19" s="3" customFormat="1" x14ac:dyDescent="0.25">
      <c r="A803" s="6"/>
      <c r="B803" s="6"/>
      <c r="C803" s="7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</row>
    <row r="804" spans="1:19" s="3" customFormat="1" x14ac:dyDescent="0.25">
      <c r="A804" s="6"/>
      <c r="B804" s="6"/>
      <c r="C804" s="7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</row>
    <row r="805" spans="1:19" s="3" customFormat="1" x14ac:dyDescent="0.25">
      <c r="A805" s="6"/>
      <c r="B805" s="6"/>
      <c r="C805" s="7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</row>
    <row r="806" spans="1:19" s="3" customFormat="1" x14ac:dyDescent="0.25">
      <c r="A806" s="6"/>
      <c r="B806" s="6"/>
      <c r="C806" s="7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</row>
    <row r="807" spans="1:19" s="3" customFormat="1" x14ac:dyDescent="0.25">
      <c r="A807" s="6"/>
      <c r="B807" s="6"/>
      <c r="C807" s="7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</row>
    <row r="808" spans="1:19" s="3" customFormat="1" x14ac:dyDescent="0.25">
      <c r="A808" s="6"/>
      <c r="B808" s="6"/>
      <c r="C808" s="7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</row>
    <row r="809" spans="1:19" s="3" customFormat="1" x14ac:dyDescent="0.25">
      <c r="A809" s="6"/>
      <c r="B809" s="6"/>
      <c r="C809" s="7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</row>
    <row r="810" spans="1:19" s="3" customFormat="1" x14ac:dyDescent="0.25">
      <c r="A810" s="6"/>
      <c r="B810" s="6"/>
      <c r="C810" s="7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</row>
    <row r="811" spans="1:19" s="3" customFormat="1" x14ac:dyDescent="0.25">
      <c r="A811" s="6"/>
      <c r="B811" s="6"/>
      <c r="C811" s="7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</row>
    <row r="812" spans="1:19" s="3" customFormat="1" x14ac:dyDescent="0.25">
      <c r="A812" s="6"/>
      <c r="B812" s="6"/>
      <c r="C812" s="7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</row>
    <row r="813" spans="1:19" s="3" customFormat="1" x14ac:dyDescent="0.25">
      <c r="A813" s="6"/>
      <c r="B813" s="6"/>
      <c r="C813" s="7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</row>
    <row r="814" spans="1:19" s="3" customFormat="1" x14ac:dyDescent="0.25">
      <c r="A814" s="6"/>
      <c r="B814" s="6"/>
      <c r="C814" s="7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</row>
    <row r="815" spans="1:19" s="3" customFormat="1" x14ac:dyDescent="0.25">
      <c r="A815" s="6"/>
      <c r="B815" s="6"/>
      <c r="C815" s="7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</row>
    <row r="816" spans="1:19" s="3" customFormat="1" x14ac:dyDescent="0.25">
      <c r="A816" s="6"/>
      <c r="B816" s="6"/>
      <c r="C816" s="7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</row>
    <row r="817" spans="1:19" s="73" customFormat="1" x14ac:dyDescent="0.25">
      <c r="A817" s="4"/>
      <c r="B817" s="4"/>
      <c r="C817" s="8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</row>
    <row r="818" spans="1:19" s="3" customFormat="1" x14ac:dyDescent="0.25">
      <c r="A818" s="6"/>
      <c r="B818" s="6"/>
      <c r="C818" s="7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</row>
    <row r="819" spans="1:19" s="3" customFormat="1" x14ac:dyDescent="0.25">
      <c r="A819" s="6"/>
      <c r="B819" s="6"/>
      <c r="C819" s="7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</row>
    <row r="820" spans="1:19" s="3" customFormat="1" x14ac:dyDescent="0.25">
      <c r="A820" s="6"/>
      <c r="B820" s="6"/>
      <c r="C820" s="7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</row>
    <row r="821" spans="1:19" s="3" customFormat="1" x14ac:dyDescent="0.25">
      <c r="A821" s="6"/>
      <c r="B821" s="6"/>
      <c r="C821" s="7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</row>
    <row r="822" spans="1:19" s="3" customFormat="1" x14ac:dyDescent="0.25">
      <c r="A822" s="6"/>
      <c r="B822" s="6"/>
      <c r="C822" s="7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</row>
    <row r="823" spans="1:19" s="3" customFormat="1" x14ac:dyDescent="0.25">
      <c r="A823" s="6"/>
      <c r="B823" s="6"/>
      <c r="C823" s="7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</row>
    <row r="824" spans="1:19" s="3" customFormat="1" x14ac:dyDescent="0.25">
      <c r="A824" s="6"/>
      <c r="B824" s="6"/>
      <c r="C824" s="7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</row>
    <row r="825" spans="1:19" s="3" customFormat="1" x14ac:dyDescent="0.25">
      <c r="A825" s="6"/>
      <c r="B825" s="6"/>
      <c r="C825" s="7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</row>
    <row r="826" spans="1:19" s="3" customFormat="1" x14ac:dyDescent="0.25">
      <c r="A826" s="6"/>
      <c r="B826" s="6"/>
      <c r="C826" s="7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</row>
    <row r="827" spans="1:19" s="3" customFormat="1" x14ac:dyDescent="0.25">
      <c r="A827" s="6"/>
      <c r="B827" s="6"/>
      <c r="C827" s="7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</row>
    <row r="828" spans="1:19" s="3" customFormat="1" x14ac:dyDescent="0.25">
      <c r="A828" s="6"/>
      <c r="B828" s="6"/>
      <c r="C828" s="7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</row>
    <row r="829" spans="1:19" s="3" customFormat="1" x14ac:dyDescent="0.25">
      <c r="A829" s="6"/>
      <c r="B829" s="6"/>
      <c r="C829" s="7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</row>
    <row r="830" spans="1:19" s="3" customFormat="1" x14ac:dyDescent="0.25">
      <c r="A830" s="6"/>
      <c r="B830" s="6"/>
      <c r="C830" s="7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</row>
    <row r="831" spans="1:19" s="3" customFormat="1" x14ac:dyDescent="0.25">
      <c r="A831" s="6"/>
      <c r="B831" s="6"/>
      <c r="C831" s="7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</row>
    <row r="832" spans="1:19" s="3" customFormat="1" x14ac:dyDescent="0.25">
      <c r="A832" s="6"/>
      <c r="B832" s="6"/>
      <c r="C832" s="7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</row>
    <row r="833" spans="1:19" s="3" customFormat="1" x14ac:dyDescent="0.25">
      <c r="A833" s="6"/>
      <c r="B833" s="6"/>
      <c r="C833" s="7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</row>
    <row r="834" spans="1:19" s="3" customFormat="1" x14ac:dyDescent="0.25">
      <c r="A834" s="6"/>
      <c r="B834" s="6"/>
      <c r="C834" s="7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</row>
    <row r="835" spans="1:19" s="3" customFormat="1" x14ac:dyDescent="0.25">
      <c r="A835" s="6"/>
      <c r="B835" s="6"/>
      <c r="C835" s="7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</row>
    <row r="836" spans="1:19" s="3" customFormat="1" x14ac:dyDescent="0.25">
      <c r="A836" s="6"/>
      <c r="B836" s="6"/>
      <c r="C836" s="7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</row>
    <row r="837" spans="1:19" s="3" customFormat="1" x14ac:dyDescent="0.25">
      <c r="A837" s="6"/>
      <c r="B837" s="6"/>
      <c r="C837" s="7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</row>
    <row r="838" spans="1:19" s="3" customFormat="1" x14ac:dyDescent="0.25">
      <c r="A838" s="6"/>
      <c r="B838" s="6"/>
      <c r="C838" s="7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</row>
    <row r="839" spans="1:19" s="3" customFormat="1" x14ac:dyDescent="0.25">
      <c r="A839" s="6"/>
      <c r="B839" s="6"/>
      <c r="C839" s="7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</row>
    <row r="840" spans="1:19" s="3" customFormat="1" x14ac:dyDescent="0.25">
      <c r="A840" s="6"/>
      <c r="B840" s="6"/>
      <c r="C840" s="7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</row>
    <row r="841" spans="1:19" s="3" customFormat="1" x14ac:dyDescent="0.25">
      <c r="A841" s="6"/>
      <c r="B841" s="6"/>
      <c r="C841" s="7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</row>
    <row r="842" spans="1:19" s="3" customFormat="1" x14ac:dyDescent="0.25">
      <c r="A842" s="6"/>
      <c r="B842" s="6"/>
      <c r="C842" s="7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</row>
    <row r="843" spans="1:19" s="3" customFormat="1" x14ac:dyDescent="0.25">
      <c r="A843" s="6"/>
      <c r="B843" s="6"/>
      <c r="C843" s="7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</row>
    <row r="844" spans="1:19" s="3" customFormat="1" x14ac:dyDescent="0.25">
      <c r="A844" s="6"/>
      <c r="B844" s="6"/>
      <c r="C844" s="7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</row>
    <row r="845" spans="1:19" s="3" customFormat="1" x14ac:dyDescent="0.25">
      <c r="A845" s="6"/>
      <c r="B845" s="6"/>
      <c r="C845" s="7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</row>
    <row r="846" spans="1:19" s="3" customFormat="1" x14ac:dyDescent="0.25">
      <c r="A846" s="6"/>
      <c r="B846" s="6"/>
      <c r="C846" s="7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</row>
    <row r="847" spans="1:19" s="3" customFormat="1" x14ac:dyDescent="0.25">
      <c r="A847" s="6"/>
      <c r="B847" s="6"/>
      <c r="C847" s="7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</row>
    <row r="848" spans="1:19" s="3" customFormat="1" x14ac:dyDescent="0.25">
      <c r="A848" s="6"/>
      <c r="B848" s="6"/>
      <c r="C848" s="7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</row>
    <row r="849" spans="1:19" s="3" customFormat="1" x14ac:dyDescent="0.25">
      <c r="A849" s="6"/>
      <c r="B849" s="6"/>
      <c r="C849" s="7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</row>
    <row r="850" spans="1:19" s="3" customFormat="1" x14ac:dyDescent="0.25">
      <c r="A850" s="6"/>
      <c r="B850" s="6"/>
      <c r="C850" s="7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</row>
    <row r="851" spans="1:19" s="3" customFormat="1" x14ac:dyDescent="0.25">
      <c r="A851" s="6"/>
      <c r="B851" s="6"/>
      <c r="C851" s="7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</row>
    <row r="852" spans="1:19" s="3" customFormat="1" x14ac:dyDescent="0.25">
      <c r="A852" s="6"/>
      <c r="B852" s="6"/>
      <c r="C852" s="7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</row>
    <row r="853" spans="1:19" s="3" customFormat="1" x14ac:dyDescent="0.25">
      <c r="A853" s="6"/>
      <c r="B853" s="6"/>
      <c r="C853" s="7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</row>
    <row r="854" spans="1:19" s="3" customFormat="1" x14ac:dyDescent="0.25">
      <c r="A854" s="6"/>
      <c r="B854" s="6"/>
      <c r="C854" s="7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</row>
    <row r="855" spans="1:19" s="3" customFormat="1" x14ac:dyDescent="0.25">
      <c r="A855" s="6"/>
      <c r="B855" s="6"/>
      <c r="C855" s="7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</row>
    <row r="856" spans="1:19" s="3" customFormat="1" x14ac:dyDescent="0.25">
      <c r="A856" s="6"/>
      <c r="B856" s="6"/>
      <c r="C856" s="7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</row>
    <row r="857" spans="1:19" s="3" customFormat="1" x14ac:dyDescent="0.25">
      <c r="A857" s="6"/>
      <c r="B857" s="6"/>
      <c r="C857" s="7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</row>
    <row r="858" spans="1:19" s="3" customFormat="1" x14ac:dyDescent="0.25">
      <c r="A858" s="6"/>
      <c r="B858" s="6"/>
      <c r="C858" s="7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</row>
    <row r="859" spans="1:19" s="3" customFormat="1" x14ac:dyDescent="0.25">
      <c r="A859" s="6"/>
      <c r="B859" s="6"/>
      <c r="C859" s="7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</row>
    <row r="860" spans="1:19" s="3" customFormat="1" x14ac:dyDescent="0.25">
      <c r="A860" s="6"/>
      <c r="B860" s="6"/>
      <c r="C860" s="7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</row>
    <row r="861" spans="1:19" s="3" customFormat="1" x14ac:dyDescent="0.25">
      <c r="A861" s="6"/>
      <c r="B861" s="6"/>
      <c r="C861" s="7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</row>
    <row r="862" spans="1:19" s="3" customFormat="1" x14ac:dyDescent="0.25">
      <c r="A862" s="6"/>
      <c r="B862" s="6"/>
      <c r="C862" s="7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</row>
    <row r="863" spans="1:19" s="3" customFormat="1" x14ac:dyDescent="0.25">
      <c r="A863" s="6"/>
      <c r="B863" s="6"/>
      <c r="C863" s="7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</row>
    <row r="864" spans="1:19" s="3" customFormat="1" x14ac:dyDescent="0.25">
      <c r="A864" s="6"/>
      <c r="B864" s="6"/>
      <c r="C864" s="7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</row>
    <row r="865" spans="1:19" s="3" customFormat="1" x14ac:dyDescent="0.25">
      <c r="A865" s="6"/>
      <c r="B865" s="6"/>
      <c r="C865" s="7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</row>
    <row r="866" spans="1:19" s="3" customFormat="1" x14ac:dyDescent="0.25">
      <c r="A866" s="6"/>
      <c r="B866" s="6"/>
      <c r="C866" s="7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</row>
    <row r="867" spans="1:19" s="3" customFormat="1" x14ac:dyDescent="0.25">
      <c r="A867" s="6"/>
      <c r="B867" s="6"/>
      <c r="C867" s="7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</row>
    <row r="868" spans="1:19" s="3" customFormat="1" x14ac:dyDescent="0.25">
      <c r="A868" s="6"/>
      <c r="B868" s="6"/>
      <c r="C868" s="7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</row>
    <row r="869" spans="1:19" s="3" customFormat="1" x14ac:dyDescent="0.25">
      <c r="A869" s="6"/>
      <c r="B869" s="6"/>
      <c r="C869" s="7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</row>
    <row r="870" spans="1:19" s="3" customFormat="1" x14ac:dyDescent="0.25">
      <c r="A870" s="6"/>
      <c r="B870" s="6"/>
      <c r="C870" s="7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</row>
    <row r="871" spans="1:19" s="3" customFormat="1" x14ac:dyDescent="0.25">
      <c r="A871" s="6"/>
      <c r="B871" s="6"/>
      <c r="C871" s="7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</row>
    <row r="872" spans="1:19" s="3" customFormat="1" x14ac:dyDescent="0.25">
      <c r="A872" s="6"/>
      <c r="B872" s="6"/>
      <c r="C872" s="7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</row>
    <row r="873" spans="1:19" s="3" customFormat="1" x14ac:dyDescent="0.25">
      <c r="A873" s="6"/>
      <c r="B873" s="6"/>
      <c r="C873" s="7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</row>
    <row r="874" spans="1:19" s="73" customFormat="1" x14ac:dyDescent="0.25">
      <c r="A874" s="4"/>
      <c r="B874" s="4"/>
      <c r="C874" s="8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</row>
    <row r="875" spans="1:19" s="3" customFormat="1" x14ac:dyDescent="0.25">
      <c r="A875" s="6"/>
      <c r="B875" s="6"/>
      <c r="C875" s="7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</row>
    <row r="876" spans="1:19" s="3" customFormat="1" x14ac:dyDescent="0.25">
      <c r="A876" s="6"/>
      <c r="B876" s="6"/>
      <c r="C876" s="7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</row>
    <row r="877" spans="1:19" s="3" customFormat="1" x14ac:dyDescent="0.25">
      <c r="A877" s="6"/>
      <c r="B877" s="6"/>
      <c r="C877" s="7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</row>
    <row r="878" spans="1:19" s="3" customFormat="1" x14ac:dyDescent="0.25">
      <c r="A878" s="6"/>
      <c r="B878" s="6"/>
      <c r="C878" s="7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</row>
    <row r="879" spans="1:19" s="3" customFormat="1" x14ac:dyDescent="0.25">
      <c r="A879" s="6"/>
      <c r="B879" s="6"/>
      <c r="C879" s="7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</row>
    <row r="880" spans="1:19" s="73" customFormat="1" x14ac:dyDescent="0.25">
      <c r="A880" s="4"/>
      <c r="B880" s="4"/>
      <c r="C880" s="8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</row>
    <row r="881" spans="1:19" s="3" customFormat="1" x14ac:dyDescent="0.25">
      <c r="A881" s="6"/>
      <c r="B881" s="6"/>
      <c r="C881" s="7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</row>
    <row r="882" spans="1:19" s="3" customFormat="1" x14ac:dyDescent="0.25">
      <c r="A882" s="6"/>
      <c r="B882" s="6"/>
      <c r="C882" s="7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</row>
    <row r="883" spans="1:19" s="73" customFormat="1" x14ac:dyDescent="0.25">
      <c r="A883" s="4"/>
      <c r="B883" s="4"/>
      <c r="C883" s="8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</row>
    <row r="884" spans="1:19" s="3" customFormat="1" x14ac:dyDescent="0.25">
      <c r="A884" s="6"/>
      <c r="B884" s="6"/>
      <c r="C884" s="7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</row>
    <row r="885" spans="1:19" s="3" customFormat="1" x14ac:dyDescent="0.25">
      <c r="A885" s="6"/>
      <c r="B885" s="6"/>
      <c r="C885" s="7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</row>
    <row r="886" spans="1:19" s="73" customFormat="1" x14ac:dyDescent="0.25">
      <c r="A886" s="4"/>
      <c r="B886" s="4"/>
      <c r="C886" s="8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</row>
    <row r="887" spans="1:19" s="3" customFormat="1" x14ac:dyDescent="0.25">
      <c r="A887" s="6"/>
      <c r="B887" s="6"/>
      <c r="C887" s="7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</row>
    <row r="888" spans="1:19" s="3" customFormat="1" x14ac:dyDescent="0.25">
      <c r="A888" s="6"/>
      <c r="B888" s="6"/>
      <c r="C888" s="7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</row>
    <row r="889" spans="1:19" s="3" customFormat="1" x14ac:dyDescent="0.25">
      <c r="A889" s="6"/>
      <c r="B889" s="6"/>
      <c r="C889" s="7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</row>
    <row r="890" spans="1:19" s="3" customFormat="1" x14ac:dyDescent="0.25">
      <c r="A890" s="6"/>
      <c r="B890" s="6"/>
      <c r="C890" s="7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</row>
    <row r="891" spans="1:19" s="73" customFormat="1" x14ac:dyDescent="0.25">
      <c r="A891" s="4"/>
      <c r="B891" s="4"/>
      <c r="C891" s="8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</row>
    <row r="892" spans="1:19" s="3" customFormat="1" x14ac:dyDescent="0.25">
      <c r="A892" s="6"/>
      <c r="B892" s="6"/>
      <c r="C892" s="7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</row>
    <row r="893" spans="1:19" s="3" customFormat="1" x14ac:dyDescent="0.25">
      <c r="A893" s="6"/>
      <c r="B893" s="6"/>
      <c r="C893" s="7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</row>
    <row r="894" spans="1:19" s="73" customFormat="1" x14ac:dyDescent="0.25">
      <c r="A894" s="4"/>
      <c r="B894" s="4"/>
      <c r="C894" s="8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</row>
    <row r="895" spans="1:19" s="3" customFormat="1" x14ac:dyDescent="0.25">
      <c r="A895" s="6"/>
      <c r="B895" s="6"/>
      <c r="C895" s="7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</row>
    <row r="896" spans="1:19" s="3" customFormat="1" x14ac:dyDescent="0.25">
      <c r="A896" s="6"/>
      <c r="B896" s="6"/>
      <c r="C896" s="7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</row>
    <row r="897" spans="1:19" s="73" customFormat="1" x14ac:dyDescent="0.25">
      <c r="A897" s="4"/>
      <c r="B897" s="4"/>
      <c r="C897" s="8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</row>
    <row r="898" spans="1:19" s="3" customFormat="1" x14ac:dyDescent="0.25">
      <c r="A898" s="6"/>
      <c r="B898" s="6"/>
      <c r="C898" s="7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</row>
    <row r="899" spans="1:19" s="3" customFormat="1" x14ac:dyDescent="0.25">
      <c r="A899" s="6"/>
      <c r="B899" s="6"/>
      <c r="C899" s="7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</row>
    <row r="900" spans="1:19" s="73" customFormat="1" x14ac:dyDescent="0.25">
      <c r="A900" s="4"/>
      <c r="B900" s="4"/>
      <c r="C900" s="8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</row>
    <row r="901" spans="1:19" s="3" customFormat="1" x14ac:dyDescent="0.25">
      <c r="A901" s="6"/>
      <c r="B901" s="6"/>
      <c r="C901" s="7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</row>
    <row r="902" spans="1:19" s="3" customFormat="1" x14ac:dyDescent="0.25">
      <c r="A902" s="6"/>
      <c r="B902" s="6"/>
      <c r="C902" s="7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</row>
    <row r="903" spans="1:19" s="3" customFormat="1" x14ac:dyDescent="0.25">
      <c r="A903" s="6"/>
      <c r="B903" s="6"/>
      <c r="C903" s="7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</row>
    <row r="904" spans="1:19" s="3" customFormat="1" x14ac:dyDescent="0.25">
      <c r="A904" s="6"/>
      <c r="B904" s="6"/>
      <c r="C904" s="7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</row>
    <row r="905" spans="1:19" s="3" customFormat="1" x14ac:dyDescent="0.25">
      <c r="A905" s="6"/>
      <c r="B905" s="6"/>
      <c r="C905" s="7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</row>
    <row r="906" spans="1:19" s="3" customFormat="1" x14ac:dyDescent="0.25">
      <c r="A906" s="6"/>
      <c r="B906" s="6"/>
      <c r="C906" s="7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</row>
    <row r="907" spans="1:19" s="3" customFormat="1" x14ac:dyDescent="0.25">
      <c r="A907" s="6"/>
      <c r="B907" s="6"/>
      <c r="C907" s="7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</row>
    <row r="908" spans="1:19" s="73" customFormat="1" x14ac:dyDescent="0.25">
      <c r="A908" s="4"/>
      <c r="B908" s="4"/>
      <c r="C908" s="8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</row>
    <row r="909" spans="1:19" s="3" customFormat="1" x14ac:dyDescent="0.25">
      <c r="A909" s="6"/>
      <c r="B909" s="6"/>
      <c r="C909" s="7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</row>
    <row r="910" spans="1:19" s="3" customFormat="1" x14ac:dyDescent="0.25">
      <c r="A910" s="6"/>
      <c r="B910" s="6"/>
      <c r="C910" s="7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</row>
    <row r="911" spans="1:19" s="3" customFormat="1" x14ac:dyDescent="0.25">
      <c r="A911" s="6"/>
      <c r="B911" s="6"/>
      <c r="C911" s="7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</row>
    <row r="912" spans="1:19" s="3" customFormat="1" x14ac:dyDescent="0.25">
      <c r="A912" s="6"/>
      <c r="B912" s="6"/>
      <c r="C912" s="7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</row>
    <row r="913" spans="1:19" s="3" customFormat="1" x14ac:dyDescent="0.25">
      <c r="A913" s="6"/>
      <c r="B913" s="6"/>
      <c r="C913" s="7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</row>
    <row r="914" spans="1:19" s="73" customFormat="1" x14ac:dyDescent="0.25">
      <c r="A914" s="4"/>
      <c r="B914" s="4"/>
      <c r="C914" s="8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</row>
    <row r="915" spans="1:19" s="3" customFormat="1" x14ac:dyDescent="0.25">
      <c r="A915" s="6"/>
      <c r="B915" s="6"/>
      <c r="C915" s="7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</row>
    <row r="916" spans="1:19" s="3" customFormat="1" x14ac:dyDescent="0.25">
      <c r="A916" s="6"/>
      <c r="B916" s="6"/>
      <c r="C916" s="7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</row>
    <row r="917" spans="1:19" s="73" customFormat="1" x14ac:dyDescent="0.25">
      <c r="A917" s="4"/>
      <c r="B917" s="4"/>
      <c r="C917" s="8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</row>
    <row r="918" spans="1:19" s="3" customFormat="1" x14ac:dyDescent="0.25">
      <c r="A918" s="6"/>
      <c r="B918" s="6"/>
      <c r="C918" s="7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</row>
    <row r="919" spans="1:19" s="3" customFormat="1" x14ac:dyDescent="0.25">
      <c r="A919" s="6"/>
      <c r="B919" s="6"/>
      <c r="C919" s="7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</row>
    <row r="920" spans="1:19" s="73" customFormat="1" x14ac:dyDescent="0.25">
      <c r="A920" s="4"/>
      <c r="B920" s="4"/>
      <c r="C920" s="8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</row>
    <row r="921" spans="1:19" s="3" customFormat="1" x14ac:dyDescent="0.25">
      <c r="A921" s="6"/>
      <c r="B921" s="6"/>
      <c r="C921" s="7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</row>
    <row r="922" spans="1:19" s="3" customFormat="1" x14ac:dyDescent="0.25">
      <c r="A922" s="6"/>
      <c r="B922" s="6"/>
      <c r="C922" s="7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</row>
    <row r="923" spans="1:19" s="73" customFormat="1" x14ac:dyDescent="0.25">
      <c r="A923" s="4"/>
      <c r="B923" s="4"/>
      <c r="C923" s="8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</row>
    <row r="924" spans="1:19" s="3" customFormat="1" x14ac:dyDescent="0.25">
      <c r="A924" s="6"/>
      <c r="B924" s="6"/>
      <c r="C924" s="7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</row>
    <row r="925" spans="1:19" s="3" customFormat="1" x14ac:dyDescent="0.25">
      <c r="A925" s="6"/>
      <c r="B925" s="6"/>
      <c r="C925" s="7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</row>
    <row r="926" spans="1:19" s="3" customFormat="1" x14ac:dyDescent="0.25">
      <c r="A926" s="6"/>
      <c r="B926" s="6"/>
      <c r="C926" s="7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</row>
    <row r="927" spans="1:19" s="3" customFormat="1" x14ac:dyDescent="0.25">
      <c r="A927" s="6"/>
      <c r="B927" s="6"/>
      <c r="C927" s="7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</row>
    <row r="928" spans="1:19" s="3" customFormat="1" x14ac:dyDescent="0.25">
      <c r="A928" s="6"/>
      <c r="B928" s="6"/>
      <c r="C928" s="7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</row>
    <row r="929" spans="1:19" s="3" customFormat="1" x14ac:dyDescent="0.25">
      <c r="A929" s="6"/>
      <c r="B929" s="6"/>
      <c r="C929" s="7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</row>
    <row r="930" spans="1:19" s="3" customFormat="1" x14ac:dyDescent="0.25">
      <c r="A930" s="6"/>
      <c r="B930" s="6"/>
      <c r="C930" s="7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</row>
    <row r="931" spans="1:19" s="3" customFormat="1" x14ac:dyDescent="0.25">
      <c r="A931" s="6"/>
      <c r="B931" s="6"/>
      <c r="C931" s="7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</row>
    <row r="932" spans="1:19" s="3" customFormat="1" x14ac:dyDescent="0.25">
      <c r="A932" s="6"/>
      <c r="B932" s="6"/>
      <c r="C932" s="7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</row>
    <row r="933" spans="1:19" s="3" customFormat="1" x14ac:dyDescent="0.25">
      <c r="A933" s="6"/>
      <c r="B933" s="6"/>
      <c r="C933" s="7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</row>
    <row r="934" spans="1:19" s="3" customFormat="1" x14ac:dyDescent="0.25">
      <c r="A934" s="6"/>
      <c r="B934" s="6"/>
      <c r="C934" s="7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</row>
    <row r="935" spans="1:19" s="3" customFormat="1" x14ac:dyDescent="0.25">
      <c r="A935" s="6"/>
      <c r="B935" s="6"/>
      <c r="C935" s="7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</row>
    <row r="936" spans="1:19" s="73" customFormat="1" x14ac:dyDescent="0.25">
      <c r="A936" s="4"/>
      <c r="B936" s="4"/>
      <c r="C936" s="8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</row>
    <row r="937" spans="1:19" s="3" customFormat="1" x14ac:dyDescent="0.25">
      <c r="A937" s="6"/>
      <c r="B937" s="6"/>
      <c r="C937" s="7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</row>
    <row r="938" spans="1:19" s="3" customFormat="1" x14ac:dyDescent="0.25">
      <c r="A938" s="6"/>
      <c r="B938" s="6"/>
      <c r="C938" s="7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</row>
    <row r="939" spans="1:19" s="3" customFormat="1" x14ac:dyDescent="0.25">
      <c r="A939" s="6"/>
      <c r="B939" s="6"/>
      <c r="C939" s="7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</row>
    <row r="940" spans="1:19" s="3" customFormat="1" x14ac:dyDescent="0.25">
      <c r="A940" s="6"/>
      <c r="B940" s="6"/>
      <c r="C940" s="7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</row>
    <row r="941" spans="1:19" s="3" customFormat="1" x14ac:dyDescent="0.25">
      <c r="A941" s="6"/>
      <c r="B941" s="6"/>
      <c r="C941" s="7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</row>
    <row r="942" spans="1:19" s="3" customFormat="1" x14ac:dyDescent="0.25">
      <c r="A942" s="6"/>
      <c r="B942" s="6"/>
      <c r="C942" s="7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</row>
    <row r="943" spans="1:19" s="3" customFormat="1" x14ac:dyDescent="0.25">
      <c r="A943" s="6"/>
      <c r="B943" s="6"/>
      <c r="C943" s="7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</row>
    <row r="944" spans="1:19" s="3" customFormat="1" x14ac:dyDescent="0.25">
      <c r="A944" s="6"/>
      <c r="B944" s="6"/>
      <c r="C944" s="7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</row>
    <row r="945" spans="1:19" s="3" customFormat="1" x14ac:dyDescent="0.25">
      <c r="A945" s="6"/>
      <c r="B945" s="6"/>
      <c r="C945" s="7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</row>
    <row r="946" spans="1:19" s="3" customFormat="1" x14ac:dyDescent="0.25">
      <c r="A946" s="6"/>
      <c r="B946" s="6"/>
      <c r="C946" s="7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</row>
    <row r="947" spans="1:19" s="3" customFormat="1" x14ac:dyDescent="0.25">
      <c r="A947" s="6"/>
      <c r="B947" s="6"/>
      <c r="C947" s="7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</row>
    <row r="948" spans="1:19" s="3" customFormat="1" x14ac:dyDescent="0.25">
      <c r="A948" s="6"/>
      <c r="B948" s="6"/>
      <c r="C948" s="7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</row>
    <row r="949" spans="1:19" s="3" customFormat="1" x14ac:dyDescent="0.25">
      <c r="A949" s="6"/>
      <c r="B949" s="6"/>
      <c r="C949" s="7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</row>
    <row r="950" spans="1:19" s="3" customFormat="1" x14ac:dyDescent="0.25">
      <c r="A950" s="6"/>
      <c r="B950" s="6"/>
      <c r="C950" s="7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</row>
    <row r="951" spans="1:19" s="3" customFormat="1" x14ac:dyDescent="0.25">
      <c r="A951" s="6"/>
      <c r="B951" s="6"/>
      <c r="C951" s="7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</row>
    <row r="952" spans="1:19" s="3" customFormat="1" x14ac:dyDescent="0.25">
      <c r="A952" s="6"/>
      <c r="B952" s="6"/>
      <c r="C952" s="7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</row>
    <row r="953" spans="1:19" s="3" customFormat="1" x14ac:dyDescent="0.25">
      <c r="A953" s="6"/>
      <c r="B953" s="6"/>
      <c r="C953" s="7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</row>
    <row r="954" spans="1:19" s="3" customFormat="1" x14ac:dyDescent="0.25">
      <c r="A954" s="6"/>
      <c r="B954" s="6"/>
      <c r="C954" s="7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</row>
    <row r="955" spans="1:19" s="3" customFormat="1" x14ac:dyDescent="0.25">
      <c r="A955" s="6"/>
      <c r="B955" s="6"/>
      <c r="C955" s="7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</row>
    <row r="956" spans="1:19" s="3" customFormat="1" x14ac:dyDescent="0.25">
      <c r="A956" s="6"/>
      <c r="B956" s="6"/>
      <c r="C956" s="7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</row>
    <row r="957" spans="1:19" s="3" customFormat="1" x14ac:dyDescent="0.25">
      <c r="A957" s="6"/>
      <c r="B957" s="6"/>
      <c r="C957" s="7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</row>
    <row r="958" spans="1:19" s="3" customFormat="1" x14ac:dyDescent="0.25">
      <c r="A958" s="6"/>
      <c r="B958" s="6"/>
      <c r="C958" s="7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</row>
    <row r="959" spans="1:19" s="3" customFormat="1" x14ac:dyDescent="0.25">
      <c r="A959" s="6"/>
      <c r="B959" s="6"/>
      <c r="C959" s="7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</row>
    <row r="960" spans="1:19" s="3" customFormat="1" x14ac:dyDescent="0.25">
      <c r="A960" s="6"/>
      <c r="B960" s="6"/>
      <c r="C960" s="7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</row>
    <row r="961" spans="1:19" s="3" customFormat="1" x14ac:dyDescent="0.25">
      <c r="A961" s="6"/>
      <c r="B961" s="6"/>
      <c r="C961" s="7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</row>
    <row r="962" spans="1:19" s="3" customFormat="1" x14ac:dyDescent="0.25">
      <c r="A962" s="6"/>
      <c r="B962" s="6"/>
      <c r="C962" s="7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</row>
    <row r="963" spans="1:19" s="3" customFormat="1" x14ac:dyDescent="0.25">
      <c r="A963" s="6"/>
      <c r="B963" s="6"/>
      <c r="C963" s="7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</row>
    <row r="964" spans="1:19" s="3" customFormat="1" x14ac:dyDescent="0.25">
      <c r="A964" s="6"/>
      <c r="B964" s="6"/>
      <c r="C964" s="7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</row>
    <row r="965" spans="1:19" s="3" customFormat="1" x14ac:dyDescent="0.25">
      <c r="A965" s="6"/>
      <c r="B965" s="6"/>
      <c r="C965" s="7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</row>
    <row r="966" spans="1:19" s="3" customFormat="1" x14ac:dyDescent="0.25">
      <c r="A966" s="6"/>
      <c r="B966" s="6"/>
      <c r="C966" s="7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</row>
    <row r="967" spans="1:19" s="3" customFormat="1" x14ac:dyDescent="0.25">
      <c r="A967" s="6"/>
      <c r="B967" s="6"/>
      <c r="C967" s="7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</row>
    <row r="968" spans="1:19" s="3" customFormat="1" x14ac:dyDescent="0.25">
      <c r="A968" s="6"/>
      <c r="B968" s="6"/>
      <c r="C968" s="7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</row>
    <row r="969" spans="1:19" s="3" customFormat="1" x14ac:dyDescent="0.25">
      <c r="A969" s="6"/>
      <c r="B969" s="6"/>
      <c r="C969" s="7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</row>
    <row r="970" spans="1:19" s="3" customFormat="1" x14ac:dyDescent="0.25">
      <c r="A970" s="6"/>
      <c r="B970" s="6"/>
      <c r="C970" s="7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</row>
    <row r="971" spans="1:19" s="3" customFormat="1" x14ac:dyDescent="0.25">
      <c r="A971" s="6"/>
      <c r="B971" s="6"/>
      <c r="C971" s="7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</row>
    <row r="972" spans="1:19" s="3" customFormat="1" x14ac:dyDescent="0.25">
      <c r="A972" s="6"/>
      <c r="B972" s="6"/>
      <c r="C972" s="7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</row>
    <row r="973" spans="1:19" s="3" customFormat="1" x14ac:dyDescent="0.25">
      <c r="A973" s="6"/>
      <c r="B973" s="6"/>
      <c r="C973" s="7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</row>
    <row r="974" spans="1:19" s="3" customFormat="1" x14ac:dyDescent="0.25">
      <c r="A974" s="6"/>
      <c r="B974" s="6"/>
      <c r="C974" s="7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</row>
    <row r="975" spans="1:19" s="3" customFormat="1" x14ac:dyDescent="0.25">
      <c r="A975" s="6"/>
      <c r="B975" s="6"/>
      <c r="C975" s="7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</row>
    <row r="976" spans="1:19" s="73" customFormat="1" x14ac:dyDescent="0.25">
      <c r="A976" s="4"/>
      <c r="B976" s="4"/>
      <c r="C976" s="8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</row>
    <row r="977" spans="1:19" s="3" customFormat="1" x14ac:dyDescent="0.25">
      <c r="A977" s="6"/>
      <c r="B977" s="6"/>
      <c r="C977" s="7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</row>
    <row r="978" spans="1:19" s="3" customFormat="1" x14ac:dyDescent="0.25">
      <c r="A978" s="6"/>
      <c r="B978" s="6"/>
      <c r="C978" s="7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</row>
    <row r="979" spans="1:19" s="3" customFormat="1" x14ac:dyDescent="0.25">
      <c r="A979" s="6"/>
      <c r="B979" s="6"/>
      <c r="C979" s="7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</row>
    <row r="980" spans="1:19" s="3" customFormat="1" x14ac:dyDescent="0.25">
      <c r="A980" s="6"/>
      <c r="B980" s="6"/>
      <c r="C980" s="7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</row>
    <row r="981" spans="1:19" s="3" customFormat="1" x14ac:dyDescent="0.25">
      <c r="A981" s="6"/>
      <c r="B981" s="6"/>
      <c r="C981" s="7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</row>
    <row r="982" spans="1:19" s="3" customFormat="1" x14ac:dyDescent="0.25">
      <c r="A982" s="6"/>
      <c r="B982" s="6"/>
      <c r="C982" s="7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</row>
    <row r="983" spans="1:19" s="3" customFormat="1" x14ac:dyDescent="0.25">
      <c r="D983" s="74"/>
      <c r="E983" s="74"/>
      <c r="F983" s="74"/>
      <c r="G983" s="74"/>
      <c r="H983" s="74"/>
      <c r="I983" s="74"/>
      <c r="J983" s="74"/>
      <c r="K983" s="74"/>
      <c r="L983" s="74"/>
      <c r="M983" s="74"/>
      <c r="N983" s="74"/>
      <c r="O983" s="74"/>
      <c r="P983" s="74"/>
      <c r="Q983" s="74"/>
      <c r="R983" s="74"/>
      <c r="S983" s="74"/>
    </row>
    <row r="984" spans="1:19" s="3" customFormat="1" x14ac:dyDescent="0.25">
      <c r="D984" s="74"/>
      <c r="E984" s="74"/>
      <c r="F984" s="74"/>
      <c r="G984" s="74"/>
      <c r="H984" s="74"/>
      <c r="I984" s="74"/>
      <c r="J984" s="74"/>
      <c r="K984" s="74"/>
      <c r="L984" s="74"/>
      <c r="M984" s="74"/>
      <c r="N984" s="74"/>
      <c r="O984" s="74"/>
      <c r="P984" s="74"/>
      <c r="Q984" s="74"/>
      <c r="R984" s="74"/>
      <c r="S984" s="74"/>
    </row>
    <row r="985" spans="1:19" s="3" customFormat="1" x14ac:dyDescent="0.25">
      <c r="D985" s="74"/>
      <c r="E985" s="74"/>
      <c r="F985" s="74"/>
      <c r="G985" s="74"/>
      <c r="H985" s="74"/>
      <c r="I985" s="74"/>
      <c r="J985" s="74"/>
      <c r="K985" s="74"/>
      <c r="L985" s="74"/>
      <c r="M985" s="74"/>
      <c r="N985" s="74"/>
      <c r="O985" s="74"/>
      <c r="P985" s="74"/>
      <c r="Q985" s="74"/>
      <c r="R985" s="74"/>
      <c r="S985" s="74"/>
    </row>
    <row r="986" spans="1:19" s="3" customFormat="1" x14ac:dyDescent="0.25">
      <c r="D986" s="74"/>
      <c r="E986" s="74"/>
      <c r="F986" s="74"/>
      <c r="G986" s="74"/>
      <c r="H986" s="74"/>
      <c r="I986" s="74"/>
      <c r="J986" s="74"/>
      <c r="K986" s="74"/>
      <c r="L986" s="74"/>
      <c r="M986" s="74"/>
      <c r="N986" s="74"/>
      <c r="O986" s="74"/>
      <c r="P986" s="74"/>
      <c r="Q986" s="74"/>
      <c r="R986" s="74"/>
      <c r="S986" s="74"/>
    </row>
    <row r="987" spans="1:19" s="3" customFormat="1" x14ac:dyDescent="0.25">
      <c r="A987" s="4"/>
      <c r="B987" s="4"/>
      <c r="C987" s="4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</row>
    <row r="988" spans="1:19" s="3" customFormat="1" x14ac:dyDescent="0.25">
      <c r="A988" s="4"/>
      <c r="B988" s="4"/>
      <c r="C988" s="4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</row>
    <row r="989" spans="1:19" s="3" customFormat="1" x14ac:dyDescent="0.25">
      <c r="A989" s="4"/>
      <c r="B989" s="4"/>
      <c r="C989" s="4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</row>
    <row r="990" spans="1:19" s="3" customFormat="1" x14ac:dyDescent="0.25">
      <c r="A990" s="4"/>
      <c r="B990" s="4"/>
      <c r="C990" s="4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</row>
    <row r="991" spans="1:19" s="3" customFormat="1" x14ac:dyDescent="0.25">
      <c r="A991" s="4"/>
      <c r="B991" s="4"/>
      <c r="C991" s="4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</row>
    <row r="992" spans="1:19" s="3" customFormat="1" x14ac:dyDescent="0.25">
      <c r="A992" s="4"/>
      <c r="B992" s="4"/>
      <c r="C992" s="4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</row>
    <row r="993" spans="1:19" s="3" customFormat="1" x14ac:dyDescent="0.25">
      <c r="A993" s="4"/>
      <c r="B993" s="4"/>
      <c r="C993" s="4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</row>
    <row r="994" spans="1:19" s="3" customFormat="1" x14ac:dyDescent="0.25">
      <c r="A994" s="4"/>
      <c r="B994" s="4"/>
      <c r="C994" s="4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</row>
    <row r="995" spans="1:19" s="3" customFormat="1" x14ac:dyDescent="0.25">
      <c r="A995" s="4"/>
      <c r="B995" s="4"/>
      <c r="C995" s="4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</row>
    <row r="996" spans="1:19" s="3" customFormat="1" x14ac:dyDescent="0.25">
      <c r="A996" s="4"/>
      <c r="B996" s="4"/>
      <c r="C996" s="4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</row>
    <row r="997" spans="1:19" s="3" customFormat="1" x14ac:dyDescent="0.25">
      <c r="A997" s="4"/>
      <c r="B997" s="4"/>
      <c r="C997" s="4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</row>
    <row r="998" spans="1:19" s="3" customFormat="1" x14ac:dyDescent="0.25">
      <c r="A998" s="4"/>
      <c r="B998" s="4"/>
      <c r="C998" s="4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</row>
    <row r="999" spans="1:19" s="3" customFormat="1" x14ac:dyDescent="0.25">
      <c r="A999" s="4"/>
      <c r="B999" s="4"/>
      <c r="C999" s="4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</row>
    <row r="1000" spans="1:19" s="3" customFormat="1" x14ac:dyDescent="0.25">
      <c r="A1000" s="4"/>
      <c r="B1000" s="4"/>
      <c r="C1000" s="4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</row>
    <row r="1001" spans="1:19" s="3" customFormat="1" x14ac:dyDescent="0.25">
      <c r="A1001" s="4"/>
      <c r="B1001" s="4"/>
      <c r="C1001" s="4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</row>
    <row r="1002" spans="1:19" s="3" customFormat="1" x14ac:dyDescent="0.25">
      <c r="A1002" s="4"/>
      <c r="B1002" s="4"/>
      <c r="C1002" s="4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</row>
    <row r="1003" spans="1:19" s="3" customFormat="1" x14ac:dyDescent="0.25">
      <c r="A1003" s="4"/>
      <c r="B1003" s="4"/>
      <c r="C1003" s="4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</row>
    <row r="1004" spans="1:19" s="3" customFormat="1" x14ac:dyDescent="0.25">
      <c r="A1004" s="4"/>
      <c r="B1004" s="4"/>
      <c r="C1004" s="4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</row>
    <row r="1005" spans="1:19" s="3" customFormat="1" x14ac:dyDescent="0.25">
      <c r="A1005" s="4"/>
      <c r="B1005" s="4"/>
      <c r="C1005" s="4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</row>
    <row r="1006" spans="1:19" s="3" customFormat="1" x14ac:dyDescent="0.25">
      <c r="A1006" s="4"/>
      <c r="B1006" s="4"/>
      <c r="C1006" s="4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</row>
    <row r="1007" spans="1:19" s="3" customFormat="1" x14ac:dyDescent="0.25">
      <c r="A1007" s="4"/>
      <c r="B1007" s="4"/>
      <c r="C1007" s="4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</row>
    <row r="1008" spans="1:19" s="3" customFormat="1" x14ac:dyDescent="0.25">
      <c r="A1008" s="4"/>
      <c r="B1008" s="4"/>
      <c r="C1008" s="4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</row>
    <row r="1009" spans="1:19" s="3" customFormat="1" x14ac:dyDescent="0.25">
      <c r="A1009" s="4"/>
      <c r="B1009" s="4"/>
      <c r="C1009" s="4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</row>
    <row r="1010" spans="1:19" s="3" customFormat="1" x14ac:dyDescent="0.25">
      <c r="A1010" s="4"/>
      <c r="B1010" s="4"/>
      <c r="C1010" s="4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</row>
    <row r="1011" spans="1:19" s="3" customFormat="1" x14ac:dyDescent="0.25">
      <c r="A1011" s="4"/>
      <c r="B1011" s="4"/>
      <c r="C1011" s="4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</row>
    <row r="1012" spans="1:19" s="3" customFormat="1" x14ac:dyDescent="0.25">
      <c r="A1012" s="4"/>
      <c r="B1012" s="4"/>
      <c r="C1012" s="4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</row>
    <row r="1013" spans="1:19" s="3" customFormat="1" x14ac:dyDescent="0.25">
      <c r="A1013" s="4"/>
      <c r="B1013" s="4"/>
      <c r="C1013" s="4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</row>
    <row r="1014" spans="1:19" s="3" customFormat="1" x14ac:dyDescent="0.25">
      <c r="A1014" s="4"/>
      <c r="B1014" s="4"/>
      <c r="C1014" s="4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</row>
    <row r="1015" spans="1:19" s="3" customFormat="1" x14ac:dyDescent="0.25">
      <c r="A1015" s="4"/>
      <c r="B1015" s="4"/>
      <c r="C1015" s="4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</row>
    <row r="1016" spans="1:19" s="3" customFormat="1" x14ac:dyDescent="0.25">
      <c r="A1016" s="4"/>
      <c r="B1016" s="4"/>
      <c r="C1016" s="4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</row>
    <row r="1017" spans="1:19" s="3" customFormat="1" x14ac:dyDescent="0.25">
      <c r="A1017" s="4"/>
      <c r="B1017" s="4"/>
      <c r="C1017" s="4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</row>
    <row r="1018" spans="1:19" s="3" customFormat="1" x14ac:dyDescent="0.25">
      <c r="A1018" s="4"/>
      <c r="B1018" s="4"/>
      <c r="C1018" s="4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</row>
    <row r="1019" spans="1:19" s="3" customFormat="1" x14ac:dyDescent="0.25">
      <c r="A1019" s="4"/>
      <c r="B1019" s="4"/>
      <c r="C1019" s="4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</row>
    <row r="1020" spans="1:19" s="3" customFormat="1" x14ac:dyDescent="0.25">
      <c r="A1020" s="4"/>
      <c r="B1020" s="4"/>
      <c r="C1020" s="4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</row>
    <row r="1021" spans="1:19" s="3" customFormat="1" x14ac:dyDescent="0.25">
      <c r="A1021" s="4"/>
      <c r="B1021" s="4"/>
      <c r="C1021" s="4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</row>
    <row r="1022" spans="1:19" s="3" customFormat="1" x14ac:dyDescent="0.25">
      <c r="A1022" s="4"/>
      <c r="B1022" s="4"/>
      <c r="C1022" s="4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</row>
    <row r="1023" spans="1:19" s="3" customFormat="1" x14ac:dyDescent="0.25">
      <c r="A1023" s="4"/>
      <c r="B1023" s="4"/>
      <c r="C1023" s="4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</row>
    <row r="1024" spans="1:19" s="3" customFormat="1" x14ac:dyDescent="0.25">
      <c r="A1024" s="4"/>
      <c r="B1024" s="4"/>
      <c r="C1024" s="4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</row>
    <row r="1025" spans="1:19" s="3" customFormat="1" x14ac:dyDescent="0.25">
      <c r="A1025" s="4"/>
      <c r="B1025" s="4"/>
      <c r="C1025" s="4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</row>
    <row r="1026" spans="1:19" s="3" customFormat="1" x14ac:dyDescent="0.25">
      <c r="A1026" s="4"/>
      <c r="B1026" s="4"/>
      <c r="C1026" s="4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</row>
    <row r="1027" spans="1:19" s="3" customFormat="1" x14ac:dyDescent="0.25">
      <c r="A1027" s="4"/>
      <c r="B1027" s="4"/>
      <c r="C1027" s="4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</row>
    <row r="1028" spans="1:19" s="3" customFormat="1" x14ac:dyDescent="0.25">
      <c r="A1028" s="4"/>
      <c r="B1028" s="4"/>
      <c r="C1028" s="4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</row>
    <row r="1029" spans="1:19" s="3" customFormat="1" x14ac:dyDescent="0.25">
      <c r="A1029" s="4"/>
      <c r="B1029" s="4"/>
      <c r="C1029" s="4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</row>
    <row r="1030" spans="1:19" s="3" customFormat="1" x14ac:dyDescent="0.25">
      <c r="A1030" s="4"/>
      <c r="B1030" s="4"/>
      <c r="C1030" s="4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</row>
    <row r="1031" spans="1:19" s="3" customFormat="1" x14ac:dyDescent="0.25">
      <c r="A1031" s="4"/>
      <c r="B1031" s="4"/>
      <c r="C1031" s="4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</row>
    <row r="1032" spans="1:19" s="3" customFormat="1" x14ac:dyDescent="0.25">
      <c r="A1032" s="4"/>
      <c r="B1032" s="4"/>
      <c r="C1032" s="4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</row>
    <row r="1033" spans="1:19" s="3" customFormat="1" x14ac:dyDescent="0.25">
      <c r="A1033" s="4"/>
      <c r="B1033" s="4"/>
      <c r="C1033" s="4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</row>
    <row r="1034" spans="1:19" s="3" customFormat="1" x14ac:dyDescent="0.25">
      <c r="A1034" s="4"/>
      <c r="B1034" s="4"/>
      <c r="C1034" s="4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</row>
    <row r="1035" spans="1:19" s="3" customFormat="1" x14ac:dyDescent="0.25">
      <c r="A1035" s="4"/>
      <c r="B1035" s="4"/>
      <c r="C1035" s="4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</row>
    <row r="1036" spans="1:19" s="3" customFormat="1" x14ac:dyDescent="0.25">
      <c r="A1036" s="4"/>
      <c r="B1036" s="4"/>
      <c r="C1036" s="4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</row>
    <row r="1037" spans="1:19" s="3" customFormat="1" x14ac:dyDescent="0.25">
      <c r="A1037" s="4"/>
      <c r="B1037" s="4"/>
      <c r="C1037" s="4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</row>
    <row r="1038" spans="1:19" s="3" customFormat="1" x14ac:dyDescent="0.25">
      <c r="A1038" s="4"/>
      <c r="B1038" s="4"/>
      <c r="C1038" s="4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</row>
    <row r="1039" spans="1:19" s="3" customFormat="1" x14ac:dyDescent="0.25">
      <c r="A1039" s="4"/>
      <c r="B1039" s="4"/>
      <c r="C1039" s="4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</row>
    <row r="1040" spans="1:19" s="3" customFormat="1" x14ac:dyDescent="0.25">
      <c r="A1040" s="4"/>
      <c r="B1040" s="4"/>
      <c r="C1040" s="4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</row>
    <row r="1041" spans="1:19" s="3" customFormat="1" x14ac:dyDescent="0.25">
      <c r="A1041" s="4"/>
      <c r="B1041" s="4"/>
      <c r="C1041" s="4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</row>
    <row r="1042" spans="1:19" s="3" customFormat="1" x14ac:dyDescent="0.25">
      <c r="A1042" s="4"/>
      <c r="B1042" s="4"/>
      <c r="C1042" s="4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</row>
    <row r="1043" spans="1:19" s="3" customFormat="1" x14ac:dyDescent="0.25">
      <c r="A1043" s="4"/>
      <c r="B1043" s="4"/>
      <c r="C1043" s="4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</row>
    <row r="1044" spans="1:19" s="3" customFormat="1" x14ac:dyDescent="0.25">
      <c r="A1044" s="4"/>
      <c r="B1044" s="4"/>
      <c r="C1044" s="4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</row>
    <row r="1045" spans="1:19" s="3" customFormat="1" x14ac:dyDescent="0.25">
      <c r="A1045" s="4"/>
      <c r="B1045" s="4"/>
      <c r="C1045" s="4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</row>
    <row r="1046" spans="1:19" s="3" customFormat="1" x14ac:dyDescent="0.25">
      <c r="A1046" s="4"/>
      <c r="B1046" s="4"/>
      <c r="C1046" s="4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</row>
    <row r="1047" spans="1:19" s="3" customFormat="1" x14ac:dyDescent="0.25">
      <c r="A1047" s="4"/>
      <c r="B1047" s="4"/>
      <c r="C1047" s="4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</row>
    <row r="1048" spans="1:19" s="3" customFormat="1" x14ac:dyDescent="0.25">
      <c r="A1048" s="4"/>
      <c r="B1048" s="4"/>
      <c r="C1048" s="4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</row>
    <row r="1049" spans="1:19" s="3" customFormat="1" x14ac:dyDescent="0.25">
      <c r="A1049" s="4"/>
      <c r="B1049" s="4"/>
      <c r="C1049" s="4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</row>
    <row r="1050" spans="1:19" s="3" customFormat="1" x14ac:dyDescent="0.25">
      <c r="A1050" s="4"/>
      <c r="B1050" s="4"/>
      <c r="C1050" s="4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</row>
    <row r="1051" spans="1:19" s="3" customFormat="1" x14ac:dyDescent="0.25">
      <c r="A1051" s="4"/>
      <c r="B1051" s="4"/>
      <c r="C1051" s="4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</row>
    <row r="1052" spans="1:19" s="3" customFormat="1" x14ac:dyDescent="0.25">
      <c r="A1052" s="4"/>
      <c r="B1052" s="4"/>
      <c r="C1052" s="4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</row>
    <row r="1053" spans="1:19" s="3" customFormat="1" x14ac:dyDescent="0.25">
      <c r="A1053" s="4"/>
      <c r="B1053" s="4"/>
      <c r="C1053" s="4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</row>
    <row r="1054" spans="1:19" s="3" customFormat="1" x14ac:dyDescent="0.25">
      <c r="A1054" s="4"/>
      <c r="B1054" s="4"/>
      <c r="C1054" s="4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</row>
    <row r="1055" spans="1:19" s="3" customFormat="1" x14ac:dyDescent="0.25">
      <c r="A1055" s="4"/>
      <c r="B1055" s="4"/>
      <c r="C1055" s="4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</row>
    <row r="1056" spans="1:19" s="3" customFormat="1" x14ac:dyDescent="0.25">
      <c r="A1056" s="4"/>
      <c r="B1056" s="4"/>
      <c r="C1056" s="4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</row>
    <row r="1057" spans="1:19" s="3" customFormat="1" x14ac:dyDescent="0.25">
      <c r="A1057" s="4"/>
      <c r="B1057" s="4"/>
      <c r="C1057" s="4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</row>
    <row r="1058" spans="1:19" s="3" customFormat="1" x14ac:dyDescent="0.25">
      <c r="A1058" s="4"/>
      <c r="B1058" s="4"/>
      <c r="C1058" s="4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</row>
    <row r="1059" spans="1:19" s="3" customFormat="1" x14ac:dyDescent="0.25">
      <c r="A1059" s="4"/>
      <c r="B1059" s="4"/>
      <c r="C1059" s="4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</row>
    <row r="1060" spans="1:19" s="3" customFormat="1" x14ac:dyDescent="0.25">
      <c r="A1060" s="4"/>
      <c r="B1060" s="4"/>
      <c r="C1060" s="4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</row>
    <row r="1061" spans="1:19" s="3" customFormat="1" x14ac:dyDescent="0.25">
      <c r="A1061" s="4"/>
      <c r="B1061" s="4"/>
      <c r="C1061" s="4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</row>
    <row r="1062" spans="1:19" s="3" customFormat="1" x14ac:dyDescent="0.25">
      <c r="A1062" s="4"/>
      <c r="B1062" s="4"/>
      <c r="C1062" s="4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</row>
    <row r="1063" spans="1:19" s="3" customFormat="1" x14ac:dyDescent="0.25">
      <c r="A1063" s="4"/>
      <c r="B1063" s="4"/>
      <c r="C1063" s="4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</row>
    <row r="1064" spans="1:19" s="3" customFormat="1" x14ac:dyDescent="0.25">
      <c r="A1064" s="4"/>
      <c r="B1064" s="4"/>
      <c r="C1064" s="4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</row>
    <row r="1065" spans="1:19" s="3" customFormat="1" x14ac:dyDescent="0.25">
      <c r="A1065" s="4"/>
      <c r="B1065" s="4"/>
      <c r="C1065" s="4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</row>
    <row r="1066" spans="1:19" s="3" customFormat="1" x14ac:dyDescent="0.25">
      <c r="A1066" s="4"/>
      <c r="B1066" s="4"/>
      <c r="C1066" s="4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</row>
    <row r="1067" spans="1:19" s="3" customFormat="1" x14ac:dyDescent="0.25">
      <c r="A1067" s="4"/>
      <c r="B1067" s="4"/>
      <c r="C1067" s="4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</row>
    <row r="1068" spans="1:19" s="3" customFormat="1" x14ac:dyDescent="0.25">
      <c r="A1068" s="4"/>
      <c r="B1068" s="4"/>
      <c r="C1068" s="4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</row>
    <row r="1069" spans="1:19" s="3" customFormat="1" x14ac:dyDescent="0.25">
      <c r="A1069" s="4"/>
      <c r="B1069" s="4"/>
      <c r="C1069" s="4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</row>
    <row r="1070" spans="1:19" s="3" customFormat="1" x14ac:dyDescent="0.25">
      <c r="A1070" s="4"/>
      <c r="B1070" s="4"/>
      <c r="C1070" s="4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</row>
    <row r="1071" spans="1:19" s="3" customFormat="1" x14ac:dyDescent="0.25">
      <c r="A1071" s="4"/>
      <c r="B1071" s="4"/>
      <c r="C1071" s="4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</row>
    <row r="1072" spans="1:19" s="3" customFormat="1" x14ac:dyDescent="0.25">
      <c r="A1072" s="4"/>
      <c r="B1072" s="4"/>
      <c r="C1072" s="4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</row>
    <row r="1073" spans="1:19" s="3" customFormat="1" x14ac:dyDescent="0.25">
      <c r="A1073" s="4"/>
      <c r="B1073" s="4"/>
      <c r="C1073" s="4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</row>
    <row r="1074" spans="1:19" s="3" customFormat="1" x14ac:dyDescent="0.25">
      <c r="A1074" s="4"/>
      <c r="B1074" s="4"/>
      <c r="C1074" s="4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</row>
    <row r="1075" spans="1:19" s="3" customFormat="1" x14ac:dyDescent="0.25">
      <c r="A1075" s="4"/>
      <c r="B1075" s="4"/>
      <c r="C1075" s="4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</row>
    <row r="1076" spans="1:19" s="3" customFormat="1" x14ac:dyDescent="0.25">
      <c r="A1076" s="4"/>
      <c r="B1076" s="4"/>
      <c r="C1076" s="4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</row>
    <row r="1077" spans="1:19" s="3" customFormat="1" x14ac:dyDescent="0.25">
      <c r="A1077" s="4"/>
      <c r="B1077" s="4"/>
      <c r="C1077" s="4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</row>
    <row r="1078" spans="1:19" s="3" customFormat="1" x14ac:dyDescent="0.25">
      <c r="A1078" s="4"/>
      <c r="B1078" s="4"/>
      <c r="C1078" s="4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</row>
    <row r="1079" spans="1:19" s="3" customFormat="1" x14ac:dyDescent="0.25">
      <c r="A1079" s="4"/>
      <c r="B1079" s="4"/>
      <c r="C1079" s="4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</row>
    <row r="1080" spans="1:19" s="3" customFormat="1" x14ac:dyDescent="0.25">
      <c r="A1080" s="4"/>
      <c r="B1080" s="4"/>
      <c r="C1080" s="4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</row>
    <row r="1081" spans="1:19" s="3" customFormat="1" x14ac:dyDescent="0.25">
      <c r="A1081" s="4"/>
      <c r="B1081" s="4"/>
      <c r="C1081" s="4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</row>
    <row r="1082" spans="1:19" s="3" customFormat="1" x14ac:dyDescent="0.25">
      <c r="A1082" s="4"/>
      <c r="B1082" s="4"/>
      <c r="C1082" s="4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</row>
    <row r="1083" spans="1:19" s="3" customFormat="1" x14ac:dyDescent="0.25">
      <c r="A1083" s="4"/>
      <c r="B1083" s="4"/>
      <c r="C1083" s="4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</row>
    <row r="1084" spans="1:19" s="3" customFormat="1" x14ac:dyDescent="0.25">
      <c r="A1084" s="4"/>
      <c r="B1084" s="4"/>
      <c r="C1084" s="4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</row>
    <row r="1085" spans="1:19" s="3" customFormat="1" x14ac:dyDescent="0.25">
      <c r="A1085" s="4"/>
      <c r="B1085" s="4"/>
      <c r="C1085" s="4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</row>
    <row r="1086" spans="1:19" s="3" customFormat="1" x14ac:dyDescent="0.25">
      <c r="A1086" s="4"/>
      <c r="B1086" s="4"/>
      <c r="C1086" s="4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</row>
    <row r="1087" spans="1:19" s="3" customFormat="1" x14ac:dyDescent="0.25">
      <c r="A1087" s="4"/>
      <c r="B1087" s="4"/>
      <c r="C1087" s="4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</row>
    <row r="1088" spans="1:19" s="3" customFormat="1" x14ac:dyDescent="0.25">
      <c r="A1088" s="4"/>
      <c r="B1088" s="4"/>
      <c r="C1088" s="4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</row>
    <row r="1089" spans="1:19" s="3" customFormat="1" x14ac:dyDescent="0.25">
      <c r="A1089" s="4"/>
      <c r="B1089" s="4"/>
      <c r="C1089" s="4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</row>
    <row r="1090" spans="1:19" s="3" customFormat="1" x14ac:dyDescent="0.25">
      <c r="A1090" s="4"/>
      <c r="B1090" s="4"/>
      <c r="C1090" s="4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</row>
    <row r="1091" spans="1:19" s="3" customFormat="1" x14ac:dyDescent="0.25">
      <c r="A1091" s="4"/>
      <c r="B1091" s="4"/>
      <c r="C1091" s="4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</row>
    <row r="1092" spans="1:19" s="3" customFormat="1" x14ac:dyDescent="0.25">
      <c r="A1092" s="4"/>
      <c r="B1092" s="4"/>
      <c r="C1092" s="4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</row>
    <row r="1093" spans="1:19" s="3" customFormat="1" x14ac:dyDescent="0.25">
      <c r="A1093" s="4"/>
      <c r="B1093" s="4"/>
      <c r="C1093" s="4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</row>
    <row r="1094" spans="1:19" s="3" customFormat="1" x14ac:dyDescent="0.25">
      <c r="A1094" s="4"/>
      <c r="B1094" s="4"/>
      <c r="C1094" s="4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</row>
    <row r="1095" spans="1:19" s="3" customFormat="1" x14ac:dyDescent="0.25">
      <c r="A1095" s="4"/>
      <c r="B1095" s="4"/>
      <c r="C1095" s="4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</row>
    <row r="1096" spans="1:19" s="3" customFormat="1" x14ac:dyDescent="0.25">
      <c r="A1096" s="4"/>
      <c r="B1096" s="4"/>
      <c r="C1096" s="4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</row>
    <row r="1097" spans="1:19" s="3" customFormat="1" x14ac:dyDescent="0.25">
      <c r="A1097" s="4"/>
      <c r="B1097" s="4"/>
      <c r="C1097" s="4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</row>
    <row r="1098" spans="1:19" s="3" customFormat="1" x14ac:dyDescent="0.25">
      <c r="A1098" s="4"/>
      <c r="B1098" s="4"/>
      <c r="C1098" s="4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</row>
    <row r="1099" spans="1:19" s="3" customFormat="1" x14ac:dyDescent="0.25">
      <c r="A1099" s="4"/>
      <c r="B1099" s="4"/>
      <c r="C1099" s="4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</row>
    <row r="1100" spans="1:19" s="3" customFormat="1" x14ac:dyDescent="0.25">
      <c r="A1100" s="4"/>
      <c r="B1100" s="4"/>
      <c r="C1100" s="4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</row>
    <row r="1101" spans="1:19" s="3" customFormat="1" x14ac:dyDescent="0.25">
      <c r="A1101" s="4"/>
      <c r="B1101" s="4"/>
      <c r="C1101" s="4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</row>
    <row r="1102" spans="1:19" s="3" customFormat="1" x14ac:dyDescent="0.25">
      <c r="A1102" s="4"/>
      <c r="B1102" s="4"/>
      <c r="C1102" s="4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</row>
    <row r="1103" spans="1:19" s="3" customFormat="1" x14ac:dyDescent="0.25">
      <c r="A1103" s="4"/>
      <c r="B1103" s="4"/>
      <c r="C1103" s="4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</row>
    <row r="1104" spans="1:19" s="3" customFormat="1" x14ac:dyDescent="0.25">
      <c r="A1104" s="4"/>
      <c r="B1104" s="4"/>
      <c r="C1104" s="4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</row>
    <row r="1105" spans="1:19" s="3" customFormat="1" x14ac:dyDescent="0.25">
      <c r="A1105" s="4"/>
      <c r="B1105" s="4"/>
      <c r="C1105" s="4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</row>
    <row r="1106" spans="1:19" s="3" customFormat="1" x14ac:dyDescent="0.25">
      <c r="A1106" s="4"/>
      <c r="B1106" s="4"/>
      <c r="C1106" s="4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</row>
    <row r="1107" spans="1:19" s="3" customFormat="1" x14ac:dyDescent="0.25">
      <c r="A1107" s="4"/>
      <c r="B1107" s="4"/>
      <c r="C1107" s="4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</row>
    <row r="1108" spans="1:19" s="3" customFormat="1" x14ac:dyDescent="0.25">
      <c r="A1108" s="4"/>
      <c r="B1108" s="4"/>
      <c r="C1108" s="4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</row>
    <row r="1109" spans="1:19" s="3" customFormat="1" x14ac:dyDescent="0.25">
      <c r="A1109" s="4"/>
      <c r="B1109" s="4"/>
      <c r="C1109" s="4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</row>
    <row r="1110" spans="1:19" s="3" customFormat="1" x14ac:dyDescent="0.25">
      <c r="A1110" s="4"/>
      <c r="B1110" s="4"/>
      <c r="C1110" s="4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</row>
    <row r="1111" spans="1:19" x14ac:dyDescent="0.25">
      <c r="C1111" s="12"/>
      <c r="D1111" s="13"/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/>
      <c r="P1111" s="13"/>
      <c r="Q1111" s="13"/>
      <c r="R1111" s="13"/>
      <c r="S1111" s="13"/>
    </row>
    <row r="1112" spans="1:19" x14ac:dyDescent="0.25">
      <c r="C1112" s="12"/>
      <c r="D1112" s="13"/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13"/>
    </row>
    <row r="1113" spans="1:19" x14ac:dyDescent="0.25">
      <c r="C1113" s="12"/>
      <c r="D1113" s="13"/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3"/>
      <c r="Q1113" s="13"/>
      <c r="R1113" s="13"/>
      <c r="S1113" s="13"/>
    </row>
    <row r="1114" spans="1:19" x14ac:dyDescent="0.25">
      <c r="C1114" s="12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  <c r="R1114" s="13"/>
      <c r="S1114" s="13"/>
    </row>
    <row r="1115" spans="1:19" x14ac:dyDescent="0.25">
      <c r="A1115" s="75"/>
      <c r="B1115" s="75"/>
      <c r="C1115" s="12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3"/>
      <c r="Q1115" s="13"/>
      <c r="R1115" s="13"/>
      <c r="S1115" s="13"/>
    </row>
    <row r="1116" spans="1:19" x14ac:dyDescent="0.25">
      <c r="A1116" s="75"/>
      <c r="B1116" s="75"/>
      <c r="C1116" s="12"/>
      <c r="D1116" s="13"/>
      <c r="E1116" s="13"/>
      <c r="F1116" s="13"/>
      <c r="G1116" s="13"/>
      <c r="H1116" s="13"/>
      <c r="I1116" s="13"/>
      <c r="J1116" s="13"/>
      <c r="K1116" s="13"/>
      <c r="L1116" s="13"/>
      <c r="M1116" s="13"/>
      <c r="N1116" s="13"/>
      <c r="O1116" s="13"/>
      <c r="P1116" s="13"/>
      <c r="Q1116" s="13"/>
      <c r="R1116" s="13"/>
      <c r="S1116" s="13"/>
    </row>
    <row r="1117" spans="1:19" x14ac:dyDescent="0.25">
      <c r="A1117" s="75"/>
      <c r="B1117" s="75"/>
      <c r="C1117" s="12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  <c r="S1117" s="13"/>
    </row>
    <row r="1118" spans="1:19" x14ac:dyDescent="0.25">
      <c r="A1118" s="75"/>
      <c r="B1118" s="75"/>
      <c r="C1118" s="12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/>
      <c r="P1118" s="13"/>
      <c r="Q1118" s="13"/>
      <c r="R1118" s="13"/>
      <c r="S1118" s="13"/>
    </row>
    <row r="1119" spans="1:19" x14ac:dyDescent="0.25">
      <c r="A1119" s="75"/>
      <c r="B1119" s="75"/>
      <c r="C1119" s="12"/>
      <c r="D1119" s="13"/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/>
      <c r="P1119" s="13"/>
      <c r="Q1119" s="13"/>
      <c r="R1119" s="13"/>
      <c r="S1119" s="13"/>
    </row>
    <row r="1120" spans="1:19" x14ac:dyDescent="0.25">
      <c r="A1120" s="75"/>
      <c r="B1120" s="75"/>
      <c r="C1120" s="12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13"/>
    </row>
    <row r="1121" spans="1:19" x14ac:dyDescent="0.25">
      <c r="A1121" s="75"/>
      <c r="B1121" s="75"/>
      <c r="C1121" s="12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13"/>
    </row>
    <row r="1122" spans="1:19" x14ac:dyDescent="0.25">
      <c r="A1122" s="75"/>
      <c r="B1122" s="75"/>
      <c r="C1122" s="12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13"/>
    </row>
    <row r="1123" spans="1:19" x14ac:dyDescent="0.25">
      <c r="A1123" s="75"/>
      <c r="B1123" s="75"/>
      <c r="C1123" s="12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/>
      <c r="P1123" s="13"/>
      <c r="Q1123" s="13"/>
      <c r="R1123" s="13"/>
      <c r="S1123" s="13"/>
    </row>
    <row r="1124" spans="1:19" x14ac:dyDescent="0.25">
      <c r="A1124" s="75"/>
      <c r="B1124" s="75"/>
      <c r="C1124" s="12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3"/>
      <c r="Q1124" s="13"/>
      <c r="R1124" s="13"/>
      <c r="S1124" s="13"/>
    </row>
    <row r="1125" spans="1:19" x14ac:dyDescent="0.25">
      <c r="A1125" s="75"/>
      <c r="B1125" s="75"/>
      <c r="C1125" s="12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  <c r="R1125" s="13"/>
      <c r="S1125" s="13"/>
    </row>
    <row r="1126" spans="1:19" x14ac:dyDescent="0.25">
      <c r="A1126" s="75"/>
      <c r="B1126" s="75"/>
      <c r="C1126" s="12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  <c r="R1126" s="13"/>
      <c r="S1126" s="13"/>
    </row>
    <row r="1127" spans="1:19" x14ac:dyDescent="0.25">
      <c r="A1127" s="75"/>
      <c r="B1127" s="75"/>
      <c r="C1127" s="12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3"/>
    </row>
    <row r="1128" spans="1:19" x14ac:dyDescent="0.25">
      <c r="A1128" s="75"/>
      <c r="B1128" s="75"/>
      <c r="C1128" s="12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13"/>
    </row>
    <row r="1129" spans="1:19" x14ac:dyDescent="0.25">
      <c r="A1129" s="75"/>
      <c r="B1129" s="75"/>
      <c r="C1129" s="12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  <c r="R1129" s="13"/>
      <c r="S1129" s="13"/>
    </row>
    <row r="1130" spans="1:19" x14ac:dyDescent="0.25">
      <c r="A1130" s="75"/>
      <c r="B1130" s="75"/>
      <c r="C1130" s="12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  <c r="N1130" s="13"/>
      <c r="O1130" s="13"/>
      <c r="P1130" s="13"/>
      <c r="Q1130" s="13"/>
      <c r="R1130" s="13"/>
      <c r="S1130" s="13"/>
    </row>
    <row r="1131" spans="1:19" x14ac:dyDescent="0.25">
      <c r="A1131" s="75"/>
      <c r="B1131" s="75"/>
      <c r="C1131" s="12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13"/>
    </row>
    <row r="1132" spans="1:19" x14ac:dyDescent="0.25">
      <c r="A1132" s="75"/>
      <c r="B1132" s="75"/>
      <c r="C1132" s="12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  <c r="R1132" s="13"/>
      <c r="S1132" s="13"/>
    </row>
    <row r="1133" spans="1:19" x14ac:dyDescent="0.25">
      <c r="A1133" s="75"/>
      <c r="B1133" s="75"/>
      <c r="C1133" s="12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3"/>
      <c r="Q1133" s="13"/>
      <c r="R1133" s="13"/>
      <c r="S1133" s="13"/>
    </row>
    <row r="1134" spans="1:19" x14ac:dyDescent="0.25">
      <c r="A1134" s="75"/>
      <c r="B1134" s="75"/>
      <c r="C1134" s="12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13"/>
    </row>
    <row r="1135" spans="1:19" x14ac:dyDescent="0.25">
      <c r="A1135" s="75"/>
      <c r="B1135" s="75"/>
      <c r="C1135" s="12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13"/>
    </row>
    <row r="1136" spans="1:19" x14ac:dyDescent="0.25">
      <c r="A1136" s="75"/>
      <c r="B1136" s="75"/>
      <c r="C1136" s="12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  <c r="O1136" s="13"/>
      <c r="P1136" s="13"/>
      <c r="Q1136" s="13"/>
      <c r="R1136" s="13"/>
      <c r="S1136" s="13"/>
    </row>
    <row r="1137" spans="1:19" x14ac:dyDescent="0.25">
      <c r="A1137" s="75"/>
      <c r="B1137" s="75"/>
      <c r="C1137" s="12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13"/>
    </row>
    <row r="1138" spans="1:19" x14ac:dyDescent="0.25">
      <c r="A1138" s="75"/>
      <c r="B1138" s="75"/>
      <c r="C1138" s="12"/>
      <c r="D1138" s="13"/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  <c r="P1138" s="13"/>
      <c r="Q1138" s="13"/>
      <c r="R1138" s="13"/>
      <c r="S1138" s="13"/>
    </row>
    <row r="1139" spans="1:19" x14ac:dyDescent="0.25">
      <c r="A1139" s="75"/>
      <c r="B1139" s="75"/>
      <c r="C1139" s="12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3"/>
      <c r="Q1139" s="13"/>
      <c r="R1139" s="13"/>
      <c r="S1139" s="13"/>
    </row>
    <row r="1140" spans="1:19" x14ac:dyDescent="0.25">
      <c r="A1140" s="75"/>
      <c r="B1140" s="75"/>
      <c r="C1140" s="12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13"/>
    </row>
    <row r="1141" spans="1:19" x14ac:dyDescent="0.25">
      <c r="A1141" s="75"/>
      <c r="B1141" s="75"/>
      <c r="C1141" s="12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13"/>
    </row>
    <row r="1142" spans="1:19" x14ac:dyDescent="0.25">
      <c r="A1142" s="75"/>
      <c r="B1142" s="75"/>
      <c r="C1142" s="12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13"/>
    </row>
    <row r="1143" spans="1:19" x14ac:dyDescent="0.25">
      <c r="A1143" s="75"/>
      <c r="B1143" s="75"/>
      <c r="C1143" s="12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/>
      <c r="P1143" s="13"/>
      <c r="Q1143" s="13"/>
      <c r="R1143" s="13"/>
      <c r="S1143" s="13"/>
    </row>
    <row r="1144" spans="1:19" x14ac:dyDescent="0.25">
      <c r="A1144" s="75"/>
      <c r="B1144" s="75"/>
      <c r="C1144" s="12"/>
      <c r="D1144" s="13"/>
      <c r="E1144" s="13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/>
      <c r="P1144" s="13"/>
      <c r="Q1144" s="13"/>
      <c r="R1144" s="13"/>
      <c r="S1144" s="13"/>
    </row>
    <row r="1145" spans="1:19" x14ac:dyDescent="0.25">
      <c r="A1145" s="75"/>
      <c r="B1145" s="75"/>
      <c r="C1145" s="12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13"/>
    </row>
    <row r="1146" spans="1:19" x14ac:dyDescent="0.25">
      <c r="A1146" s="75"/>
      <c r="B1146" s="75"/>
      <c r="C1146" s="12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3"/>
      <c r="S1146" s="13"/>
    </row>
    <row r="1147" spans="1:19" x14ac:dyDescent="0.25">
      <c r="A1147" s="75"/>
      <c r="B1147" s="75"/>
      <c r="C1147" s="12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13"/>
    </row>
    <row r="1148" spans="1:19" x14ac:dyDescent="0.25">
      <c r="A1148" s="75"/>
      <c r="B1148" s="75"/>
      <c r="C1148" s="12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13"/>
    </row>
    <row r="1149" spans="1:19" x14ac:dyDescent="0.25">
      <c r="A1149" s="75"/>
      <c r="B1149" s="75"/>
      <c r="C1149" s="12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/>
      <c r="P1149" s="13"/>
      <c r="Q1149" s="13"/>
      <c r="R1149" s="13"/>
      <c r="S1149" s="13"/>
    </row>
    <row r="1150" spans="1:19" x14ac:dyDescent="0.25">
      <c r="A1150" s="75"/>
      <c r="B1150" s="75"/>
      <c r="C1150" s="12"/>
      <c r="D1150" s="13"/>
      <c r="E1150" s="13"/>
      <c r="F1150" s="13"/>
      <c r="G1150" s="13"/>
      <c r="H1150" s="13"/>
      <c r="I1150" s="13"/>
      <c r="J1150" s="13"/>
      <c r="K1150" s="13"/>
      <c r="L1150" s="13"/>
      <c r="M1150" s="13"/>
      <c r="N1150" s="13"/>
      <c r="O1150" s="13"/>
      <c r="P1150" s="13"/>
      <c r="Q1150" s="13"/>
      <c r="R1150" s="13"/>
      <c r="S1150" s="13"/>
    </row>
    <row r="1151" spans="1:19" x14ac:dyDescent="0.25">
      <c r="A1151" s="75"/>
      <c r="B1151" s="75"/>
      <c r="C1151" s="12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/>
      <c r="P1151" s="13"/>
      <c r="Q1151" s="13"/>
      <c r="R1151" s="13"/>
      <c r="S1151" s="13"/>
    </row>
    <row r="1152" spans="1:19" x14ac:dyDescent="0.25">
      <c r="A1152" s="75"/>
      <c r="B1152" s="75"/>
      <c r="C1152" s="12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13"/>
    </row>
    <row r="1153" spans="1:19" x14ac:dyDescent="0.25">
      <c r="A1153" s="75"/>
      <c r="B1153" s="75"/>
      <c r="C1153" s="12"/>
      <c r="D1153" s="13"/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  <c r="R1153" s="13"/>
      <c r="S1153" s="13"/>
    </row>
    <row r="1154" spans="1:19" x14ac:dyDescent="0.25">
      <c r="A1154" s="75"/>
      <c r="B1154" s="75"/>
      <c r="C1154" s="12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  <c r="R1154" s="13"/>
      <c r="S1154" s="13"/>
    </row>
    <row r="1155" spans="1:19" x14ac:dyDescent="0.25">
      <c r="A1155" s="75"/>
      <c r="B1155" s="75"/>
      <c r="C1155" s="12"/>
      <c r="D1155" s="13"/>
      <c r="E1155" s="13"/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  <c r="P1155" s="13"/>
      <c r="Q1155" s="13"/>
      <c r="R1155" s="13"/>
      <c r="S1155" s="13"/>
    </row>
    <row r="1156" spans="1:19" x14ac:dyDescent="0.25">
      <c r="A1156" s="75"/>
      <c r="B1156" s="75"/>
      <c r="C1156" s="12"/>
      <c r="D1156" s="13"/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/>
      <c r="P1156" s="13"/>
      <c r="Q1156" s="13"/>
      <c r="R1156" s="13"/>
      <c r="S1156" s="13"/>
    </row>
    <row r="1157" spans="1:19" x14ac:dyDescent="0.25">
      <c r="A1157" s="75"/>
      <c r="B1157" s="75"/>
      <c r="C1157" s="12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13"/>
    </row>
    <row r="1158" spans="1:19" x14ac:dyDescent="0.25">
      <c r="A1158" s="75"/>
      <c r="B1158" s="75"/>
      <c r="C1158" s="12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  <c r="O1158" s="13"/>
      <c r="P1158" s="13"/>
      <c r="Q1158" s="13"/>
      <c r="R1158" s="13"/>
      <c r="S1158" s="13"/>
    </row>
    <row r="1159" spans="1:19" x14ac:dyDescent="0.25">
      <c r="A1159" s="75"/>
      <c r="B1159" s="75"/>
      <c r="C1159" s="12"/>
      <c r="D1159" s="13"/>
      <c r="E1159" s="13"/>
      <c r="F1159" s="13"/>
      <c r="G1159" s="13"/>
      <c r="H1159" s="13"/>
      <c r="I1159" s="13"/>
      <c r="J1159" s="13"/>
      <c r="K1159" s="13"/>
      <c r="L1159" s="13"/>
      <c r="M1159" s="13"/>
      <c r="N1159" s="13"/>
      <c r="O1159" s="13"/>
      <c r="P1159" s="13"/>
      <c r="Q1159" s="13"/>
      <c r="R1159" s="13"/>
      <c r="S1159" s="13"/>
    </row>
    <row r="1160" spans="1:19" x14ac:dyDescent="0.25">
      <c r="A1160" s="75"/>
      <c r="B1160" s="75"/>
      <c r="C1160" s="12"/>
      <c r="D1160" s="13"/>
      <c r="E1160" s="13"/>
      <c r="F1160" s="13"/>
      <c r="G1160" s="13"/>
      <c r="H1160" s="13"/>
      <c r="I1160" s="13"/>
      <c r="J1160" s="13"/>
      <c r="K1160" s="13"/>
      <c r="L1160" s="13"/>
      <c r="M1160" s="13"/>
      <c r="N1160" s="13"/>
      <c r="O1160" s="13"/>
      <c r="P1160" s="13"/>
      <c r="Q1160" s="13"/>
      <c r="R1160" s="13"/>
      <c r="S1160" s="13"/>
    </row>
    <row r="1161" spans="1:19" x14ac:dyDescent="0.25">
      <c r="A1161" s="75"/>
      <c r="B1161" s="75"/>
      <c r="C1161" s="12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13"/>
    </row>
    <row r="1162" spans="1:19" x14ac:dyDescent="0.25">
      <c r="A1162" s="75"/>
      <c r="B1162" s="75"/>
      <c r="C1162" s="12"/>
      <c r="D1162" s="13"/>
      <c r="E1162" s="13"/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3"/>
      <c r="S1162" s="13"/>
    </row>
    <row r="1163" spans="1:19" x14ac:dyDescent="0.25">
      <c r="A1163" s="75"/>
      <c r="B1163" s="75"/>
      <c r="C1163" s="12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13"/>
    </row>
    <row r="1164" spans="1:19" x14ac:dyDescent="0.25">
      <c r="A1164" s="75"/>
      <c r="B1164" s="75"/>
      <c r="C1164" s="12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3"/>
      <c r="Q1164" s="13"/>
      <c r="R1164" s="13"/>
      <c r="S1164" s="13"/>
    </row>
    <row r="1165" spans="1:19" x14ac:dyDescent="0.25">
      <c r="A1165" s="75"/>
      <c r="B1165" s="75"/>
      <c r="C1165" s="12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/>
      <c r="P1165" s="13"/>
      <c r="Q1165" s="13"/>
      <c r="R1165" s="13"/>
      <c r="S1165" s="13"/>
    </row>
    <row r="1166" spans="1:19" x14ac:dyDescent="0.25">
      <c r="A1166" s="75"/>
      <c r="B1166" s="75"/>
      <c r="C1166" s="12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  <c r="O1166" s="13"/>
      <c r="P1166" s="13"/>
      <c r="Q1166" s="13"/>
      <c r="R1166" s="13"/>
      <c r="S1166" s="13"/>
    </row>
    <row r="1167" spans="1:19" x14ac:dyDescent="0.25">
      <c r="A1167" s="75"/>
      <c r="B1167" s="75"/>
      <c r="C1167" s="12"/>
      <c r="D1167" s="13"/>
      <c r="E1167" s="13"/>
      <c r="F1167" s="13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3"/>
      <c r="S1167" s="13"/>
    </row>
    <row r="1168" spans="1:19" x14ac:dyDescent="0.25">
      <c r="A1168" s="75"/>
      <c r="B1168" s="75"/>
      <c r="C1168" s="12"/>
      <c r="D1168" s="13"/>
      <c r="E1168" s="13"/>
      <c r="F1168" s="13"/>
      <c r="G1168" s="13"/>
      <c r="H1168" s="13"/>
      <c r="I1168" s="13"/>
      <c r="J1168" s="13"/>
      <c r="K1168" s="13"/>
      <c r="L1168" s="13"/>
      <c r="M1168" s="13"/>
      <c r="N1168" s="13"/>
      <c r="O1168" s="13"/>
      <c r="P1168" s="13"/>
      <c r="Q1168" s="13"/>
      <c r="R1168" s="13"/>
      <c r="S1168" s="13"/>
    </row>
    <row r="1169" spans="1:19" x14ac:dyDescent="0.25">
      <c r="A1169" s="75"/>
      <c r="B1169" s="75"/>
      <c r="C1169" s="12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  <c r="R1169" s="13"/>
      <c r="S1169" s="13"/>
    </row>
    <row r="1170" spans="1:19" x14ac:dyDescent="0.25">
      <c r="A1170" s="75"/>
      <c r="B1170" s="75"/>
      <c r="C1170" s="12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13"/>
      <c r="O1170" s="13"/>
      <c r="P1170" s="13"/>
      <c r="Q1170" s="13"/>
      <c r="R1170" s="13"/>
      <c r="S1170" s="13"/>
    </row>
    <row r="1171" spans="1:19" x14ac:dyDescent="0.25">
      <c r="A1171" s="75"/>
      <c r="B1171" s="75"/>
      <c r="C1171" s="12"/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  <c r="R1171" s="13"/>
      <c r="S1171" s="13"/>
    </row>
    <row r="1172" spans="1:19" x14ac:dyDescent="0.25">
      <c r="A1172" s="75"/>
      <c r="B1172" s="75"/>
      <c r="C1172" s="12"/>
      <c r="D1172" s="13"/>
      <c r="E1172" s="13"/>
      <c r="F1172" s="13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  <c r="Q1172" s="13"/>
      <c r="R1172" s="13"/>
      <c r="S1172" s="13"/>
    </row>
    <row r="1173" spans="1:19" x14ac:dyDescent="0.25">
      <c r="A1173" s="75"/>
      <c r="B1173" s="75"/>
      <c r="C1173" s="12"/>
      <c r="D1173" s="13"/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  <c r="R1173" s="13"/>
      <c r="S1173" s="13"/>
    </row>
    <row r="1174" spans="1:19" x14ac:dyDescent="0.25">
      <c r="A1174" s="75"/>
      <c r="B1174" s="75"/>
      <c r="C1174" s="12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13"/>
    </row>
    <row r="1175" spans="1:19" x14ac:dyDescent="0.25">
      <c r="A1175" s="75"/>
      <c r="B1175" s="75"/>
      <c r="C1175" s="12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13"/>
      <c r="O1175" s="13"/>
      <c r="P1175" s="13"/>
      <c r="Q1175" s="13"/>
      <c r="R1175" s="13"/>
      <c r="S1175" s="13"/>
    </row>
    <row r="1176" spans="1:19" x14ac:dyDescent="0.25">
      <c r="A1176" s="75"/>
      <c r="B1176" s="75"/>
      <c r="C1176" s="12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  <c r="N1176" s="13"/>
      <c r="O1176" s="13"/>
      <c r="P1176" s="13"/>
      <c r="Q1176" s="13"/>
      <c r="R1176" s="13"/>
      <c r="S1176" s="13"/>
    </row>
    <row r="1177" spans="1:19" x14ac:dyDescent="0.25">
      <c r="A1177" s="75"/>
      <c r="B1177" s="75"/>
      <c r="C1177" s="12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  <c r="R1177" s="13"/>
      <c r="S1177" s="13"/>
    </row>
    <row r="1178" spans="1:19" x14ac:dyDescent="0.25">
      <c r="A1178" s="75"/>
      <c r="B1178" s="75"/>
      <c r="C1178" s="12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3"/>
      <c r="Q1178" s="13"/>
      <c r="R1178" s="13"/>
      <c r="S1178" s="13"/>
    </row>
    <row r="1179" spans="1:19" x14ac:dyDescent="0.25">
      <c r="A1179" s="75"/>
      <c r="B1179" s="75"/>
      <c r="C1179" s="12"/>
      <c r="D1179" s="13"/>
      <c r="E1179" s="13"/>
      <c r="F1179" s="13"/>
      <c r="G1179" s="13"/>
      <c r="H1179" s="13"/>
      <c r="I1179" s="13"/>
      <c r="J1179" s="13"/>
      <c r="K1179" s="13"/>
      <c r="L1179" s="13"/>
      <c r="M1179" s="13"/>
      <c r="N1179" s="13"/>
      <c r="O1179" s="13"/>
      <c r="P1179" s="13"/>
      <c r="Q1179" s="13"/>
      <c r="R1179" s="13"/>
      <c r="S1179" s="13"/>
    </row>
    <row r="1180" spans="1:19" x14ac:dyDescent="0.25">
      <c r="A1180" s="75"/>
      <c r="B1180" s="75"/>
      <c r="C1180" s="12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/>
      <c r="P1180" s="13"/>
      <c r="Q1180" s="13"/>
      <c r="R1180" s="13"/>
      <c r="S1180" s="13"/>
    </row>
    <row r="1181" spans="1:19" x14ac:dyDescent="0.25">
      <c r="A1181" s="75"/>
      <c r="B1181" s="75"/>
      <c r="C1181" s="12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  <c r="R1181" s="13"/>
      <c r="S1181" s="13"/>
    </row>
    <row r="1182" spans="1:19" x14ac:dyDescent="0.25">
      <c r="A1182" s="75"/>
      <c r="B1182" s="75"/>
      <c r="C1182" s="12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  <c r="R1182" s="13"/>
      <c r="S1182" s="13"/>
    </row>
    <row r="1183" spans="1:19" x14ac:dyDescent="0.25">
      <c r="A1183" s="75"/>
      <c r="B1183" s="75"/>
      <c r="C1183" s="12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  <c r="N1183" s="13"/>
      <c r="O1183" s="13"/>
      <c r="P1183" s="13"/>
      <c r="Q1183" s="13"/>
      <c r="R1183" s="13"/>
      <c r="S1183" s="13"/>
    </row>
    <row r="1184" spans="1:19" x14ac:dyDescent="0.25">
      <c r="A1184" s="75"/>
      <c r="B1184" s="75"/>
      <c r="C1184" s="12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/>
      <c r="P1184" s="13"/>
      <c r="Q1184" s="13"/>
      <c r="R1184" s="13"/>
      <c r="S1184" s="13"/>
    </row>
    <row r="1185" spans="1:19" x14ac:dyDescent="0.25">
      <c r="A1185" s="75"/>
      <c r="B1185" s="75"/>
      <c r="C1185" s="12"/>
      <c r="D1185" s="13"/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/>
      <c r="P1185" s="13"/>
      <c r="Q1185" s="13"/>
      <c r="R1185" s="13"/>
      <c r="S1185" s="13"/>
    </row>
    <row r="1186" spans="1:19" x14ac:dyDescent="0.25">
      <c r="A1186" s="75"/>
      <c r="B1186" s="75"/>
      <c r="C1186" s="12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  <c r="P1186" s="13"/>
      <c r="Q1186" s="13"/>
      <c r="R1186" s="13"/>
      <c r="S1186" s="13"/>
    </row>
    <row r="1187" spans="1:19" x14ac:dyDescent="0.25">
      <c r="A1187" s="75"/>
      <c r="B1187" s="75"/>
      <c r="C1187" s="12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13"/>
    </row>
    <row r="1188" spans="1:19" x14ac:dyDescent="0.25">
      <c r="A1188" s="75"/>
      <c r="B1188" s="75"/>
      <c r="C1188" s="12"/>
      <c r="D1188" s="13"/>
      <c r="E1188" s="13"/>
      <c r="F1188" s="13"/>
      <c r="G1188" s="13"/>
      <c r="H1188" s="13"/>
      <c r="I1188" s="13"/>
      <c r="J1188" s="13"/>
      <c r="K1188" s="13"/>
      <c r="L1188" s="13"/>
      <c r="M1188" s="13"/>
      <c r="N1188" s="13"/>
      <c r="O1188" s="13"/>
      <c r="P1188" s="13"/>
      <c r="Q1188" s="13"/>
      <c r="R1188" s="13"/>
      <c r="S1188" s="13"/>
    </row>
    <row r="1189" spans="1:19" x14ac:dyDescent="0.25">
      <c r="A1189" s="75"/>
      <c r="B1189" s="75"/>
      <c r="C1189" s="12"/>
      <c r="D1189" s="13"/>
      <c r="E1189" s="13"/>
      <c r="F1189" s="13"/>
      <c r="G1189" s="13"/>
      <c r="H1189" s="13"/>
      <c r="I1189" s="13"/>
      <c r="J1189" s="13"/>
      <c r="K1189" s="13"/>
      <c r="L1189" s="13"/>
      <c r="M1189" s="13"/>
      <c r="N1189" s="13"/>
      <c r="O1189" s="13"/>
      <c r="P1189" s="13"/>
      <c r="Q1189" s="13"/>
      <c r="R1189" s="13"/>
      <c r="S1189" s="13"/>
    </row>
    <row r="1190" spans="1:19" x14ac:dyDescent="0.25">
      <c r="A1190" s="75"/>
      <c r="B1190" s="75"/>
      <c r="C1190" s="12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O1190" s="13"/>
      <c r="P1190" s="13"/>
      <c r="Q1190" s="13"/>
      <c r="R1190" s="13"/>
      <c r="S1190" s="13"/>
    </row>
    <row r="1191" spans="1:19" x14ac:dyDescent="0.25">
      <c r="A1191" s="75"/>
      <c r="B1191" s="75"/>
      <c r="C1191" s="12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3"/>
      <c r="S1191" s="13"/>
    </row>
    <row r="1192" spans="1:19" x14ac:dyDescent="0.25">
      <c r="A1192" s="75"/>
      <c r="B1192" s="75"/>
      <c r="C1192" s="12"/>
      <c r="D1192" s="13"/>
      <c r="E1192" s="13"/>
      <c r="F1192" s="13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13"/>
    </row>
    <row r="1193" spans="1:19" x14ac:dyDescent="0.25">
      <c r="A1193" s="75"/>
      <c r="B1193" s="75"/>
      <c r="C1193" s="12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13"/>
    </row>
    <row r="1194" spans="1:19" x14ac:dyDescent="0.25">
      <c r="A1194" s="75"/>
      <c r="B1194" s="75"/>
      <c r="C1194" s="12"/>
      <c r="D1194" s="13"/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13"/>
      <c r="Q1194" s="13"/>
      <c r="R1194" s="13"/>
      <c r="S1194" s="13"/>
    </row>
    <row r="1195" spans="1:19" x14ac:dyDescent="0.25">
      <c r="A1195" s="75"/>
      <c r="B1195" s="75"/>
      <c r="C1195" s="12"/>
      <c r="D1195" s="13"/>
      <c r="E1195" s="13"/>
      <c r="F1195" s="13"/>
      <c r="G1195" s="13"/>
      <c r="H1195" s="13"/>
      <c r="I1195" s="13"/>
      <c r="J1195" s="13"/>
      <c r="K1195" s="13"/>
      <c r="L1195" s="13"/>
      <c r="M1195" s="13"/>
      <c r="N1195" s="13"/>
      <c r="O1195" s="13"/>
      <c r="P1195" s="13"/>
      <c r="Q1195" s="13"/>
      <c r="R1195" s="13"/>
      <c r="S1195" s="13"/>
    </row>
    <row r="1196" spans="1:19" x14ac:dyDescent="0.25">
      <c r="A1196" s="75"/>
      <c r="B1196" s="75"/>
      <c r="C1196" s="12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  <c r="Q1196" s="13"/>
      <c r="R1196" s="13"/>
      <c r="S1196" s="13"/>
    </row>
    <row r="1197" spans="1:19" x14ac:dyDescent="0.25">
      <c r="A1197" s="75"/>
      <c r="B1197" s="75"/>
      <c r="C1197" s="12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  <c r="Q1197" s="13"/>
      <c r="R1197" s="13"/>
      <c r="S1197" s="13"/>
    </row>
    <row r="1198" spans="1:19" x14ac:dyDescent="0.25">
      <c r="A1198" s="75"/>
      <c r="B1198" s="75"/>
      <c r="C1198" s="12"/>
      <c r="D1198" s="13"/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/>
      <c r="P1198" s="13"/>
      <c r="Q1198" s="13"/>
      <c r="R1198" s="13"/>
      <c r="S1198" s="13"/>
    </row>
    <row r="1199" spans="1:19" x14ac:dyDescent="0.25">
      <c r="A1199" s="75"/>
      <c r="B1199" s="75"/>
      <c r="C1199" s="12"/>
      <c r="D1199" s="13"/>
      <c r="E1199" s="13"/>
      <c r="F1199" s="13"/>
      <c r="G1199" s="13"/>
      <c r="H1199" s="13"/>
      <c r="I1199" s="13"/>
      <c r="J1199" s="13"/>
      <c r="K1199" s="13"/>
      <c r="L1199" s="13"/>
      <c r="M1199" s="13"/>
      <c r="N1199" s="13"/>
      <c r="O1199" s="13"/>
      <c r="P1199" s="13"/>
      <c r="Q1199" s="13"/>
      <c r="R1199" s="13"/>
      <c r="S1199" s="13"/>
    </row>
    <row r="1200" spans="1:19" x14ac:dyDescent="0.25">
      <c r="A1200" s="75"/>
      <c r="B1200" s="75"/>
      <c r="C1200" s="12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13"/>
    </row>
    <row r="1201" spans="1:19" x14ac:dyDescent="0.25">
      <c r="A1201" s="75"/>
      <c r="B1201" s="75"/>
      <c r="C1201" s="12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13"/>
    </row>
    <row r="1202" spans="1:19" x14ac:dyDescent="0.25">
      <c r="A1202" s="75"/>
      <c r="B1202" s="75"/>
      <c r="C1202" s="12"/>
      <c r="D1202" s="13"/>
      <c r="E1202" s="13"/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  <c r="S1202" s="13"/>
    </row>
    <row r="1203" spans="1:19" x14ac:dyDescent="0.25">
      <c r="A1203" s="75"/>
      <c r="B1203" s="75"/>
      <c r="C1203" s="12"/>
      <c r="D1203" s="13"/>
      <c r="E1203" s="13"/>
      <c r="F1203" s="13"/>
      <c r="G1203" s="13"/>
      <c r="H1203" s="13"/>
      <c r="I1203" s="13"/>
      <c r="J1203" s="13"/>
      <c r="K1203" s="13"/>
      <c r="L1203" s="13"/>
      <c r="M1203" s="13"/>
      <c r="N1203" s="13"/>
      <c r="O1203" s="13"/>
      <c r="P1203" s="13"/>
      <c r="Q1203" s="13"/>
      <c r="R1203" s="13"/>
      <c r="S1203" s="13"/>
    </row>
    <row r="1204" spans="1:19" x14ac:dyDescent="0.25">
      <c r="A1204" s="75"/>
      <c r="B1204" s="75"/>
      <c r="C1204" s="12"/>
      <c r="D1204" s="13"/>
      <c r="E1204" s="13"/>
      <c r="F1204" s="13"/>
      <c r="G1204" s="13"/>
      <c r="H1204" s="13"/>
      <c r="I1204" s="13"/>
      <c r="J1204" s="13"/>
      <c r="K1204" s="13"/>
      <c r="L1204" s="13"/>
      <c r="M1204" s="13"/>
      <c r="N1204" s="13"/>
      <c r="O1204" s="13"/>
      <c r="P1204" s="13"/>
      <c r="Q1204" s="13"/>
      <c r="R1204" s="13"/>
      <c r="S1204" s="13"/>
    </row>
    <row r="1205" spans="1:19" x14ac:dyDescent="0.25">
      <c r="A1205" s="75"/>
      <c r="B1205" s="75"/>
      <c r="C1205" s="12"/>
      <c r="D1205" s="13"/>
      <c r="E1205" s="13"/>
      <c r="F1205" s="13"/>
      <c r="G1205" s="13"/>
      <c r="H1205" s="13"/>
      <c r="I1205" s="13"/>
      <c r="J1205" s="13"/>
      <c r="K1205" s="13"/>
      <c r="L1205" s="13"/>
      <c r="M1205" s="13"/>
      <c r="N1205" s="13"/>
      <c r="O1205" s="13"/>
      <c r="P1205" s="13"/>
      <c r="Q1205" s="13"/>
      <c r="R1205" s="13"/>
      <c r="S1205" s="13"/>
    </row>
    <row r="1206" spans="1:19" x14ac:dyDescent="0.25">
      <c r="A1206" s="75"/>
      <c r="B1206" s="75"/>
      <c r="C1206" s="12"/>
      <c r="D1206" s="13"/>
      <c r="E1206" s="13"/>
      <c r="F1206" s="13"/>
      <c r="G1206" s="13"/>
      <c r="H1206" s="13"/>
      <c r="I1206" s="13"/>
      <c r="J1206" s="13"/>
      <c r="K1206" s="13"/>
      <c r="L1206" s="13"/>
      <c r="M1206" s="13"/>
      <c r="N1206" s="13"/>
      <c r="O1206" s="13"/>
      <c r="P1206" s="13"/>
      <c r="Q1206" s="13"/>
      <c r="R1206" s="13"/>
      <c r="S1206" s="13"/>
    </row>
    <row r="1207" spans="1:19" x14ac:dyDescent="0.25">
      <c r="A1207" s="75"/>
      <c r="B1207" s="75"/>
      <c r="C1207" s="12"/>
      <c r="D1207" s="13"/>
      <c r="E1207" s="13"/>
      <c r="F1207" s="13"/>
      <c r="G1207" s="13"/>
      <c r="H1207" s="13"/>
      <c r="I1207" s="13"/>
      <c r="J1207" s="13"/>
      <c r="K1207" s="13"/>
      <c r="L1207" s="13"/>
      <c r="M1207" s="13"/>
      <c r="N1207" s="13"/>
      <c r="O1207" s="13"/>
      <c r="P1207" s="13"/>
      <c r="Q1207" s="13"/>
      <c r="R1207" s="13"/>
      <c r="S1207" s="13"/>
    </row>
    <row r="1208" spans="1:19" x14ac:dyDescent="0.25">
      <c r="A1208" s="75"/>
      <c r="B1208" s="75"/>
      <c r="C1208" s="12"/>
      <c r="D1208" s="13"/>
      <c r="E1208" s="13"/>
      <c r="F1208" s="13"/>
      <c r="G1208" s="13"/>
      <c r="H1208" s="13"/>
      <c r="I1208" s="13"/>
      <c r="J1208" s="13"/>
      <c r="K1208" s="13"/>
      <c r="L1208" s="13"/>
      <c r="M1208" s="13"/>
      <c r="N1208" s="13"/>
      <c r="O1208" s="13"/>
      <c r="P1208" s="13"/>
      <c r="Q1208" s="13"/>
      <c r="R1208" s="13"/>
      <c r="S1208" s="13"/>
    </row>
    <row r="1209" spans="1:19" x14ac:dyDescent="0.25">
      <c r="A1209" s="75"/>
      <c r="B1209" s="75"/>
      <c r="C1209" s="12"/>
      <c r="D1209" s="13"/>
      <c r="E1209" s="13"/>
      <c r="F1209" s="13"/>
      <c r="G1209" s="13"/>
      <c r="H1209" s="13"/>
      <c r="I1209" s="13"/>
      <c r="J1209" s="13"/>
      <c r="K1209" s="13"/>
      <c r="L1209" s="13"/>
      <c r="M1209" s="13"/>
      <c r="N1209" s="13"/>
      <c r="O1209" s="13"/>
      <c r="P1209" s="13"/>
      <c r="Q1209" s="13"/>
      <c r="R1209" s="13"/>
      <c r="S1209" s="13"/>
    </row>
    <row r="1210" spans="1:19" x14ac:dyDescent="0.25">
      <c r="A1210" s="75"/>
      <c r="B1210" s="75"/>
      <c r="C1210" s="12"/>
      <c r="D1210" s="13"/>
      <c r="E1210" s="13"/>
      <c r="F1210" s="13"/>
      <c r="G1210" s="13"/>
      <c r="H1210" s="13"/>
      <c r="I1210" s="13"/>
      <c r="J1210" s="13"/>
      <c r="K1210" s="13"/>
      <c r="L1210" s="13"/>
      <c r="M1210" s="13"/>
      <c r="N1210" s="13"/>
      <c r="O1210" s="13"/>
      <c r="P1210" s="13"/>
      <c r="Q1210" s="13"/>
      <c r="R1210" s="13"/>
      <c r="S1210" s="13"/>
    </row>
    <row r="1211" spans="1:19" x14ac:dyDescent="0.25">
      <c r="A1211" s="75"/>
      <c r="B1211" s="75"/>
      <c r="C1211" s="12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13"/>
      <c r="S1211" s="13"/>
    </row>
    <row r="1212" spans="1:19" x14ac:dyDescent="0.25">
      <c r="A1212" s="75"/>
      <c r="B1212" s="75"/>
      <c r="C1212" s="12"/>
      <c r="D1212" s="13"/>
      <c r="E1212" s="13"/>
      <c r="F1212" s="13"/>
      <c r="G1212" s="13"/>
      <c r="H1212" s="13"/>
      <c r="I1212" s="13"/>
      <c r="J1212" s="13"/>
      <c r="K1212" s="13"/>
      <c r="L1212" s="13"/>
      <c r="M1212" s="13"/>
      <c r="N1212" s="13"/>
      <c r="O1212" s="13"/>
      <c r="P1212" s="13"/>
      <c r="Q1212" s="13"/>
      <c r="R1212" s="13"/>
      <c r="S1212" s="13"/>
    </row>
    <row r="1213" spans="1:19" x14ac:dyDescent="0.25">
      <c r="A1213" s="75"/>
      <c r="B1213" s="75"/>
      <c r="C1213" s="12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13"/>
    </row>
    <row r="1214" spans="1:19" x14ac:dyDescent="0.25">
      <c r="A1214" s="75"/>
      <c r="B1214" s="75"/>
      <c r="C1214" s="12"/>
      <c r="D1214" s="13"/>
      <c r="E1214" s="13"/>
      <c r="F1214" s="13"/>
      <c r="G1214" s="13"/>
      <c r="H1214" s="13"/>
      <c r="I1214" s="13"/>
      <c r="J1214" s="13"/>
      <c r="K1214" s="13"/>
      <c r="L1214" s="13"/>
      <c r="M1214" s="13"/>
      <c r="N1214" s="13"/>
      <c r="O1214" s="13"/>
      <c r="P1214" s="13"/>
      <c r="Q1214" s="13"/>
      <c r="R1214" s="13"/>
      <c r="S1214" s="13"/>
    </row>
    <row r="1215" spans="1:19" x14ac:dyDescent="0.25">
      <c r="A1215" s="75"/>
      <c r="B1215" s="75"/>
      <c r="C1215" s="12"/>
      <c r="D1215" s="13"/>
      <c r="E1215" s="13"/>
      <c r="F1215" s="13"/>
      <c r="G1215" s="13"/>
      <c r="H1215" s="13"/>
      <c r="I1215" s="13"/>
      <c r="J1215" s="13"/>
      <c r="K1215" s="13"/>
      <c r="L1215" s="13"/>
      <c r="M1215" s="13"/>
      <c r="N1215" s="13"/>
      <c r="O1215" s="13"/>
      <c r="P1215" s="13"/>
      <c r="Q1215" s="13"/>
      <c r="R1215" s="13"/>
      <c r="S1215" s="13"/>
    </row>
    <row r="1216" spans="1:19" x14ac:dyDescent="0.25">
      <c r="A1216" s="75"/>
      <c r="B1216" s="75"/>
      <c r="C1216" s="12"/>
      <c r="D1216" s="13"/>
      <c r="E1216" s="13"/>
      <c r="F1216" s="13"/>
      <c r="G1216" s="13"/>
      <c r="H1216" s="13"/>
      <c r="I1216" s="13"/>
      <c r="J1216" s="13"/>
      <c r="K1216" s="13"/>
      <c r="L1216" s="13"/>
      <c r="M1216" s="13"/>
      <c r="N1216" s="13"/>
      <c r="O1216" s="13"/>
      <c r="P1216" s="13"/>
      <c r="Q1216" s="13"/>
      <c r="R1216" s="13"/>
      <c r="S1216" s="13"/>
    </row>
    <row r="1217" spans="1:19" x14ac:dyDescent="0.25">
      <c r="A1217" s="75"/>
      <c r="B1217" s="75"/>
      <c r="C1217" s="12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  <c r="N1217" s="13"/>
      <c r="O1217" s="13"/>
      <c r="P1217" s="13"/>
      <c r="Q1217" s="13"/>
      <c r="R1217" s="13"/>
      <c r="S1217" s="13"/>
    </row>
    <row r="1218" spans="1:19" x14ac:dyDescent="0.25">
      <c r="A1218" s="75"/>
      <c r="B1218" s="75"/>
      <c r="C1218" s="12"/>
      <c r="D1218" s="13"/>
      <c r="E1218" s="13"/>
      <c r="F1218" s="13"/>
      <c r="G1218" s="13"/>
      <c r="H1218" s="13"/>
      <c r="I1218" s="13"/>
      <c r="J1218" s="13"/>
      <c r="K1218" s="13"/>
      <c r="L1218" s="13"/>
      <c r="M1218" s="13"/>
      <c r="N1218" s="13"/>
      <c r="O1218" s="13"/>
      <c r="P1218" s="13"/>
      <c r="Q1218" s="13"/>
      <c r="R1218" s="13"/>
      <c r="S1218" s="13"/>
    </row>
    <row r="1219" spans="1:19" x14ac:dyDescent="0.25">
      <c r="A1219" s="75"/>
      <c r="B1219" s="75"/>
      <c r="C1219" s="12"/>
      <c r="D1219" s="13"/>
      <c r="E1219" s="13"/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  <c r="R1219" s="13"/>
      <c r="S1219" s="13"/>
    </row>
    <row r="1220" spans="1:19" x14ac:dyDescent="0.25">
      <c r="A1220" s="75"/>
      <c r="B1220" s="75"/>
      <c r="C1220" s="12"/>
      <c r="D1220" s="13"/>
      <c r="E1220" s="13"/>
      <c r="F1220" s="13"/>
      <c r="G1220" s="13"/>
      <c r="H1220" s="13"/>
      <c r="I1220" s="13"/>
      <c r="J1220" s="13"/>
      <c r="K1220" s="13"/>
      <c r="L1220" s="13"/>
      <c r="M1220" s="13"/>
      <c r="N1220" s="13"/>
      <c r="O1220" s="13"/>
      <c r="P1220" s="13"/>
      <c r="Q1220" s="13"/>
      <c r="R1220" s="13"/>
      <c r="S1220" s="13"/>
    </row>
    <row r="1221" spans="1:19" x14ac:dyDescent="0.25">
      <c r="A1221" s="75"/>
      <c r="B1221" s="75"/>
      <c r="C1221" s="12"/>
      <c r="D1221" s="13"/>
      <c r="E1221" s="13"/>
      <c r="F1221" s="13"/>
      <c r="G1221" s="13"/>
      <c r="H1221" s="13"/>
      <c r="I1221" s="13"/>
      <c r="J1221" s="13"/>
      <c r="K1221" s="13"/>
      <c r="L1221" s="13"/>
      <c r="M1221" s="13"/>
      <c r="N1221" s="13"/>
      <c r="O1221" s="13"/>
      <c r="P1221" s="13"/>
      <c r="Q1221" s="13"/>
      <c r="R1221" s="13"/>
      <c r="S1221" s="13"/>
    </row>
    <row r="1222" spans="1:19" x14ac:dyDescent="0.25">
      <c r="A1222" s="75"/>
      <c r="B1222" s="75"/>
      <c r="C1222" s="12"/>
      <c r="D1222" s="13"/>
      <c r="E1222" s="13"/>
      <c r="F1222" s="13"/>
      <c r="G1222" s="13"/>
      <c r="H1222" s="13"/>
      <c r="I1222" s="13"/>
      <c r="J1222" s="13"/>
      <c r="K1222" s="13"/>
      <c r="L1222" s="13"/>
      <c r="M1222" s="13"/>
      <c r="N1222" s="13"/>
      <c r="O1222" s="13"/>
      <c r="P1222" s="13"/>
      <c r="Q1222" s="13"/>
      <c r="R1222" s="13"/>
      <c r="S1222" s="13"/>
    </row>
    <row r="1223" spans="1:19" x14ac:dyDescent="0.25">
      <c r="A1223" s="75"/>
      <c r="B1223" s="75"/>
      <c r="C1223" s="12"/>
      <c r="D1223" s="13"/>
      <c r="E1223" s="13"/>
      <c r="F1223" s="13"/>
      <c r="G1223" s="13"/>
      <c r="H1223" s="13"/>
      <c r="I1223" s="13"/>
      <c r="J1223" s="13"/>
      <c r="K1223" s="13"/>
      <c r="L1223" s="13"/>
      <c r="M1223" s="13"/>
      <c r="N1223" s="13"/>
      <c r="O1223" s="13"/>
      <c r="P1223" s="13"/>
      <c r="Q1223" s="13"/>
      <c r="R1223" s="13"/>
      <c r="S1223" s="13"/>
    </row>
    <row r="1224" spans="1:19" x14ac:dyDescent="0.25">
      <c r="A1224" s="75"/>
      <c r="B1224" s="75"/>
      <c r="C1224" s="12"/>
      <c r="D1224" s="13"/>
      <c r="E1224" s="13"/>
      <c r="F1224" s="13"/>
      <c r="G1224" s="13"/>
      <c r="H1224" s="13"/>
      <c r="I1224" s="13"/>
      <c r="J1224" s="13"/>
      <c r="K1224" s="13"/>
      <c r="L1224" s="13"/>
      <c r="M1224" s="13"/>
      <c r="N1224" s="13"/>
      <c r="O1224" s="13"/>
      <c r="P1224" s="13"/>
      <c r="Q1224" s="13"/>
      <c r="R1224" s="13"/>
      <c r="S1224" s="13"/>
    </row>
    <row r="1225" spans="1:19" x14ac:dyDescent="0.25">
      <c r="A1225" s="75"/>
      <c r="B1225" s="75"/>
      <c r="C1225" s="12"/>
      <c r="D1225" s="13"/>
      <c r="E1225" s="13"/>
      <c r="F1225" s="13"/>
      <c r="G1225" s="13"/>
      <c r="H1225" s="13"/>
      <c r="I1225" s="13"/>
      <c r="J1225" s="13"/>
      <c r="K1225" s="13"/>
      <c r="L1225" s="13"/>
      <c r="M1225" s="13"/>
      <c r="N1225" s="13"/>
      <c r="O1225" s="13"/>
      <c r="P1225" s="13"/>
      <c r="Q1225" s="13"/>
      <c r="R1225" s="13"/>
      <c r="S1225" s="13"/>
    </row>
    <row r="1226" spans="1:19" x14ac:dyDescent="0.25">
      <c r="A1226" s="75"/>
      <c r="B1226" s="75"/>
      <c r="C1226" s="12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13"/>
    </row>
    <row r="1227" spans="1:19" x14ac:dyDescent="0.25">
      <c r="A1227" s="75"/>
      <c r="B1227" s="75"/>
      <c r="C1227" s="12"/>
      <c r="D1227" s="13"/>
      <c r="E1227" s="13"/>
      <c r="F1227" s="13"/>
      <c r="G1227" s="13"/>
      <c r="H1227" s="13"/>
      <c r="I1227" s="13"/>
      <c r="J1227" s="13"/>
      <c r="K1227" s="13"/>
      <c r="L1227" s="13"/>
      <c r="M1227" s="13"/>
      <c r="N1227" s="13"/>
      <c r="O1227" s="13"/>
      <c r="P1227" s="13"/>
      <c r="Q1227" s="13"/>
      <c r="R1227" s="13"/>
      <c r="S1227" s="13"/>
    </row>
    <row r="1228" spans="1:19" x14ac:dyDescent="0.25">
      <c r="A1228" s="75"/>
      <c r="B1228" s="75"/>
      <c r="C1228" s="12"/>
      <c r="D1228" s="13"/>
      <c r="E1228" s="13"/>
      <c r="F1228" s="13"/>
      <c r="G1228" s="13"/>
      <c r="H1228" s="13"/>
      <c r="I1228" s="13"/>
      <c r="J1228" s="13"/>
      <c r="K1228" s="13"/>
      <c r="L1228" s="13"/>
      <c r="M1228" s="13"/>
      <c r="N1228" s="13"/>
      <c r="O1228" s="13"/>
      <c r="P1228" s="13"/>
      <c r="Q1228" s="13"/>
      <c r="R1228" s="13"/>
      <c r="S1228" s="13"/>
    </row>
    <row r="1229" spans="1:19" x14ac:dyDescent="0.25">
      <c r="A1229" s="75"/>
      <c r="B1229" s="75"/>
      <c r="C1229" s="12"/>
      <c r="D1229" s="13"/>
      <c r="E1229" s="13"/>
      <c r="F1229" s="13"/>
      <c r="G1229" s="13"/>
      <c r="H1229" s="13"/>
      <c r="I1229" s="13"/>
      <c r="J1229" s="13"/>
      <c r="K1229" s="13"/>
      <c r="L1229" s="13"/>
      <c r="M1229" s="13"/>
      <c r="N1229" s="13"/>
      <c r="O1229" s="13"/>
      <c r="P1229" s="13"/>
      <c r="Q1229" s="13"/>
      <c r="R1229" s="13"/>
      <c r="S1229" s="13"/>
    </row>
    <row r="1230" spans="1:19" x14ac:dyDescent="0.25">
      <c r="A1230" s="75"/>
      <c r="B1230" s="75"/>
      <c r="C1230" s="12"/>
      <c r="D1230" s="13"/>
      <c r="E1230" s="13"/>
      <c r="F1230" s="13"/>
      <c r="G1230" s="13"/>
      <c r="H1230" s="13"/>
      <c r="I1230" s="13"/>
      <c r="J1230" s="13"/>
      <c r="K1230" s="13"/>
      <c r="L1230" s="13"/>
      <c r="M1230" s="13"/>
      <c r="N1230" s="13"/>
      <c r="O1230" s="13"/>
      <c r="P1230" s="13"/>
      <c r="Q1230" s="13"/>
      <c r="R1230" s="13"/>
      <c r="S1230" s="13"/>
    </row>
    <row r="1231" spans="1:19" x14ac:dyDescent="0.25">
      <c r="A1231" s="75"/>
      <c r="B1231" s="75"/>
      <c r="C1231" s="12"/>
      <c r="D1231" s="13"/>
      <c r="E1231" s="13"/>
      <c r="F1231" s="13"/>
      <c r="G1231" s="13"/>
      <c r="H1231" s="13"/>
      <c r="I1231" s="13"/>
      <c r="J1231" s="13"/>
      <c r="K1231" s="13"/>
      <c r="L1231" s="13"/>
      <c r="M1231" s="13"/>
      <c r="N1231" s="13"/>
      <c r="O1231" s="13"/>
      <c r="P1231" s="13"/>
      <c r="Q1231" s="13"/>
      <c r="R1231" s="13"/>
      <c r="S1231" s="13"/>
    </row>
    <row r="1232" spans="1:19" x14ac:dyDescent="0.25">
      <c r="A1232" s="75"/>
      <c r="B1232" s="75"/>
      <c r="C1232" s="12"/>
      <c r="D1232" s="13"/>
      <c r="E1232" s="13"/>
      <c r="F1232" s="13"/>
      <c r="G1232" s="13"/>
      <c r="H1232" s="13"/>
      <c r="I1232" s="13"/>
      <c r="J1232" s="13"/>
      <c r="K1232" s="13"/>
      <c r="L1232" s="13"/>
      <c r="M1232" s="13"/>
      <c r="N1232" s="13"/>
      <c r="O1232" s="13"/>
      <c r="P1232" s="13"/>
      <c r="Q1232" s="13"/>
      <c r="R1232" s="13"/>
      <c r="S1232" s="13"/>
    </row>
    <row r="1233" spans="1:19" x14ac:dyDescent="0.25">
      <c r="A1233" s="75"/>
      <c r="B1233" s="75"/>
      <c r="C1233" s="12"/>
      <c r="D1233" s="13"/>
      <c r="E1233" s="13"/>
      <c r="F1233" s="13"/>
      <c r="G1233" s="13"/>
      <c r="H1233" s="13"/>
      <c r="I1233" s="13"/>
      <c r="J1233" s="13"/>
      <c r="K1233" s="13"/>
      <c r="L1233" s="13"/>
      <c r="M1233" s="13"/>
      <c r="N1233" s="13"/>
      <c r="O1233" s="13"/>
      <c r="P1233" s="13"/>
      <c r="Q1233" s="13"/>
      <c r="R1233" s="13"/>
      <c r="S1233" s="13"/>
    </row>
    <row r="1234" spans="1:19" x14ac:dyDescent="0.25">
      <c r="A1234" s="75"/>
      <c r="B1234" s="75"/>
      <c r="C1234" s="12"/>
      <c r="D1234" s="13"/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3"/>
      <c r="Q1234" s="13"/>
      <c r="R1234" s="13"/>
      <c r="S1234" s="13"/>
    </row>
    <row r="1235" spans="1:19" x14ac:dyDescent="0.25">
      <c r="A1235" s="75"/>
      <c r="B1235" s="75"/>
      <c r="C1235" s="12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  <c r="P1235" s="13"/>
      <c r="Q1235" s="13"/>
      <c r="R1235" s="13"/>
      <c r="S1235" s="13"/>
    </row>
    <row r="1236" spans="1:19" x14ac:dyDescent="0.25">
      <c r="A1236" s="75"/>
      <c r="B1236" s="75"/>
      <c r="C1236" s="12"/>
      <c r="D1236" s="13"/>
      <c r="E1236" s="13"/>
      <c r="F1236" s="13"/>
      <c r="G1236" s="13"/>
      <c r="H1236" s="13"/>
      <c r="I1236" s="13"/>
      <c r="J1236" s="13"/>
      <c r="K1236" s="13"/>
      <c r="L1236" s="13"/>
      <c r="M1236" s="13"/>
      <c r="N1236" s="13"/>
      <c r="O1236" s="13"/>
      <c r="P1236" s="13"/>
      <c r="Q1236" s="13"/>
      <c r="R1236" s="13"/>
      <c r="S1236" s="13"/>
    </row>
    <row r="1237" spans="1:19" x14ac:dyDescent="0.25">
      <c r="A1237" s="75"/>
      <c r="B1237" s="75"/>
      <c r="C1237" s="12"/>
      <c r="D1237" s="13"/>
      <c r="E1237" s="13"/>
      <c r="F1237" s="13"/>
      <c r="G1237" s="13"/>
      <c r="H1237" s="13"/>
      <c r="I1237" s="13"/>
      <c r="J1237" s="13"/>
      <c r="K1237" s="13"/>
      <c r="L1237" s="13"/>
      <c r="M1237" s="13"/>
      <c r="N1237" s="13"/>
      <c r="O1237" s="13"/>
      <c r="P1237" s="13"/>
      <c r="Q1237" s="13"/>
      <c r="R1237" s="13"/>
      <c r="S1237" s="13"/>
    </row>
    <row r="1238" spans="1:19" x14ac:dyDescent="0.25">
      <c r="A1238" s="75"/>
      <c r="B1238" s="75"/>
      <c r="C1238" s="12"/>
      <c r="D1238" s="13"/>
      <c r="E1238" s="13"/>
      <c r="F1238" s="13"/>
      <c r="G1238" s="13"/>
      <c r="H1238" s="13"/>
      <c r="I1238" s="13"/>
      <c r="J1238" s="13"/>
      <c r="K1238" s="13"/>
      <c r="L1238" s="13"/>
      <c r="M1238" s="13"/>
      <c r="N1238" s="13"/>
      <c r="O1238" s="13"/>
      <c r="P1238" s="13"/>
      <c r="Q1238" s="13"/>
      <c r="R1238" s="13"/>
      <c r="S1238" s="13"/>
    </row>
    <row r="1239" spans="1:19" x14ac:dyDescent="0.25">
      <c r="A1239" s="75"/>
      <c r="B1239" s="75"/>
      <c r="C1239" s="12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13"/>
    </row>
    <row r="1240" spans="1:19" x14ac:dyDescent="0.25">
      <c r="A1240" s="75"/>
      <c r="B1240" s="75"/>
      <c r="C1240" s="12"/>
      <c r="D1240" s="13"/>
      <c r="E1240" s="13"/>
      <c r="F1240" s="13"/>
      <c r="G1240" s="13"/>
      <c r="H1240" s="13"/>
      <c r="I1240" s="13"/>
      <c r="J1240" s="13"/>
      <c r="K1240" s="13"/>
      <c r="L1240" s="13"/>
      <c r="M1240" s="13"/>
      <c r="N1240" s="13"/>
      <c r="O1240" s="13"/>
      <c r="P1240" s="13"/>
      <c r="Q1240" s="13"/>
      <c r="R1240" s="13"/>
      <c r="S1240" s="13"/>
    </row>
    <row r="1241" spans="1:19" x14ac:dyDescent="0.25">
      <c r="A1241" s="75"/>
      <c r="B1241" s="75"/>
      <c r="C1241" s="12"/>
      <c r="D1241" s="13"/>
      <c r="E1241" s="13"/>
      <c r="F1241" s="13"/>
      <c r="G1241" s="13"/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3"/>
      <c r="S1241" s="13"/>
    </row>
    <row r="1242" spans="1:19" x14ac:dyDescent="0.25">
      <c r="A1242" s="75"/>
      <c r="B1242" s="75"/>
      <c r="C1242" s="12"/>
      <c r="D1242" s="13"/>
      <c r="E1242" s="13"/>
      <c r="F1242" s="13"/>
      <c r="G1242" s="13"/>
      <c r="H1242" s="13"/>
      <c r="I1242" s="13"/>
      <c r="J1242" s="13"/>
      <c r="K1242" s="13"/>
      <c r="L1242" s="13"/>
      <c r="M1242" s="13"/>
      <c r="N1242" s="13"/>
      <c r="O1242" s="13"/>
      <c r="P1242" s="13"/>
      <c r="Q1242" s="13"/>
      <c r="R1242" s="13"/>
      <c r="S1242" s="13"/>
    </row>
    <row r="1243" spans="1:19" x14ac:dyDescent="0.25">
      <c r="A1243" s="75"/>
      <c r="B1243" s="75"/>
      <c r="C1243" s="12"/>
      <c r="D1243" s="13"/>
      <c r="E1243" s="13"/>
      <c r="F1243" s="13"/>
      <c r="G1243" s="13"/>
      <c r="H1243" s="13"/>
      <c r="I1243" s="13"/>
      <c r="J1243" s="13"/>
      <c r="K1243" s="13"/>
      <c r="L1243" s="13"/>
      <c r="M1243" s="13"/>
      <c r="N1243" s="13"/>
      <c r="O1243" s="13"/>
      <c r="P1243" s="13"/>
      <c r="Q1243" s="13"/>
      <c r="R1243" s="13"/>
      <c r="S1243" s="13"/>
    </row>
    <row r="1244" spans="1:19" x14ac:dyDescent="0.25">
      <c r="A1244" s="75"/>
      <c r="B1244" s="75"/>
      <c r="C1244" s="12"/>
      <c r="D1244" s="13"/>
      <c r="E1244" s="13"/>
      <c r="F1244" s="13"/>
      <c r="G1244" s="13"/>
      <c r="H1244" s="13"/>
      <c r="I1244" s="13"/>
      <c r="J1244" s="13"/>
      <c r="K1244" s="13"/>
      <c r="L1244" s="13"/>
      <c r="M1244" s="13"/>
      <c r="N1244" s="13"/>
      <c r="O1244" s="13"/>
      <c r="P1244" s="13"/>
      <c r="Q1244" s="13"/>
      <c r="R1244" s="13"/>
      <c r="S1244" s="13"/>
    </row>
    <row r="1245" spans="1:19" x14ac:dyDescent="0.25">
      <c r="A1245" s="75"/>
      <c r="B1245" s="75"/>
      <c r="C1245" s="12"/>
      <c r="D1245" s="13"/>
      <c r="E1245" s="13"/>
      <c r="F1245" s="13"/>
      <c r="G1245" s="13"/>
      <c r="H1245" s="13"/>
      <c r="I1245" s="13"/>
      <c r="J1245" s="13"/>
      <c r="K1245" s="13"/>
      <c r="L1245" s="13"/>
      <c r="M1245" s="13"/>
      <c r="N1245" s="13"/>
      <c r="O1245" s="13"/>
      <c r="P1245" s="13"/>
      <c r="Q1245" s="13"/>
      <c r="R1245" s="13"/>
      <c r="S1245" s="13"/>
    </row>
    <row r="1246" spans="1:19" x14ac:dyDescent="0.25">
      <c r="A1246" s="75"/>
      <c r="B1246" s="75"/>
      <c r="C1246" s="12"/>
      <c r="D1246" s="13"/>
      <c r="E1246" s="13"/>
      <c r="F1246" s="13"/>
      <c r="G1246" s="13"/>
      <c r="H1246" s="13"/>
      <c r="I1246" s="13"/>
      <c r="J1246" s="13"/>
      <c r="K1246" s="13"/>
      <c r="L1246" s="13"/>
      <c r="M1246" s="13"/>
      <c r="N1246" s="13"/>
      <c r="O1246" s="13"/>
      <c r="P1246" s="13"/>
      <c r="Q1246" s="13"/>
      <c r="R1246" s="13"/>
      <c r="S1246" s="13"/>
    </row>
    <row r="1247" spans="1:19" x14ac:dyDescent="0.25">
      <c r="A1247" s="75"/>
      <c r="B1247" s="75"/>
      <c r="C1247" s="12"/>
      <c r="D1247" s="13"/>
      <c r="E1247" s="13"/>
      <c r="F1247" s="13"/>
      <c r="G1247" s="13"/>
      <c r="H1247" s="13"/>
      <c r="I1247" s="13"/>
      <c r="J1247" s="13"/>
      <c r="K1247" s="13"/>
      <c r="L1247" s="13"/>
      <c r="M1247" s="13"/>
      <c r="N1247" s="13"/>
      <c r="O1247" s="13"/>
      <c r="P1247" s="13"/>
      <c r="Q1247" s="13"/>
      <c r="R1247" s="13"/>
      <c r="S1247" s="13"/>
    </row>
    <row r="1248" spans="1:19" x14ac:dyDescent="0.25">
      <c r="A1248" s="75"/>
      <c r="B1248" s="75"/>
      <c r="C1248" s="12"/>
      <c r="D1248" s="13"/>
      <c r="E1248" s="13"/>
      <c r="F1248" s="13"/>
      <c r="G1248" s="13"/>
      <c r="H1248" s="13"/>
      <c r="I1248" s="13"/>
      <c r="J1248" s="13"/>
      <c r="K1248" s="13"/>
      <c r="L1248" s="13"/>
      <c r="M1248" s="13"/>
      <c r="N1248" s="13"/>
      <c r="O1248" s="13"/>
      <c r="P1248" s="13"/>
      <c r="Q1248" s="13"/>
      <c r="R1248" s="13"/>
      <c r="S1248" s="13"/>
    </row>
    <row r="1249" spans="1:19" x14ac:dyDescent="0.25">
      <c r="A1249" s="75"/>
      <c r="B1249" s="75"/>
      <c r="C1249" s="12"/>
      <c r="D1249" s="13"/>
      <c r="E1249" s="13"/>
      <c r="F1249" s="13"/>
      <c r="G1249" s="13"/>
      <c r="H1249" s="13"/>
      <c r="I1249" s="13"/>
      <c r="J1249" s="13"/>
      <c r="K1249" s="13"/>
      <c r="L1249" s="13"/>
      <c r="M1249" s="13"/>
      <c r="N1249" s="13"/>
      <c r="O1249" s="13"/>
      <c r="P1249" s="13"/>
      <c r="Q1249" s="13"/>
      <c r="R1249" s="13"/>
      <c r="S1249" s="13"/>
    </row>
    <row r="1250" spans="1:19" x14ac:dyDescent="0.25">
      <c r="A1250" s="75"/>
      <c r="B1250" s="75"/>
      <c r="C1250" s="12"/>
      <c r="D1250" s="13"/>
      <c r="E1250" s="13"/>
      <c r="F1250" s="13"/>
      <c r="G1250" s="13"/>
      <c r="H1250" s="13"/>
      <c r="I1250" s="13"/>
      <c r="J1250" s="13"/>
      <c r="K1250" s="13"/>
      <c r="L1250" s="13"/>
      <c r="M1250" s="13"/>
      <c r="N1250" s="13"/>
      <c r="O1250" s="13"/>
      <c r="P1250" s="13"/>
      <c r="Q1250" s="13"/>
      <c r="R1250" s="13"/>
      <c r="S1250" s="13"/>
    </row>
    <row r="1251" spans="1:19" x14ac:dyDescent="0.25">
      <c r="A1251" s="75"/>
      <c r="B1251" s="75"/>
      <c r="C1251" s="12"/>
      <c r="D1251" s="13"/>
      <c r="E1251" s="13"/>
      <c r="F1251" s="13"/>
      <c r="G1251" s="13"/>
      <c r="H1251" s="13"/>
      <c r="I1251" s="13"/>
      <c r="J1251" s="13"/>
      <c r="K1251" s="13"/>
      <c r="L1251" s="13"/>
      <c r="M1251" s="13"/>
      <c r="N1251" s="13"/>
      <c r="O1251" s="13"/>
      <c r="P1251" s="13"/>
      <c r="Q1251" s="13"/>
      <c r="R1251" s="13"/>
      <c r="S1251" s="13"/>
    </row>
    <row r="1252" spans="1:19" x14ac:dyDescent="0.25">
      <c r="A1252" s="75"/>
      <c r="B1252" s="75"/>
      <c r="C1252" s="12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13"/>
    </row>
    <row r="1253" spans="1:19" x14ac:dyDescent="0.25">
      <c r="A1253" s="75"/>
      <c r="B1253" s="75"/>
      <c r="C1253" s="12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3"/>
      <c r="O1253" s="13"/>
      <c r="P1253" s="13"/>
      <c r="Q1253" s="13"/>
      <c r="R1253" s="13"/>
      <c r="S1253" s="13"/>
    </row>
    <row r="1254" spans="1:19" x14ac:dyDescent="0.25">
      <c r="A1254" s="75"/>
      <c r="B1254" s="75"/>
      <c r="C1254" s="12"/>
      <c r="D1254" s="13"/>
      <c r="E1254" s="13"/>
      <c r="F1254" s="13"/>
      <c r="G1254" s="13"/>
      <c r="H1254" s="13"/>
      <c r="I1254" s="13"/>
      <c r="J1254" s="13"/>
      <c r="K1254" s="13"/>
      <c r="L1254" s="13"/>
      <c r="M1254" s="13"/>
      <c r="N1254" s="13"/>
      <c r="O1254" s="13"/>
      <c r="P1254" s="13"/>
      <c r="Q1254" s="13"/>
      <c r="R1254" s="13"/>
      <c r="S1254" s="13"/>
    </row>
    <row r="1255" spans="1:19" x14ac:dyDescent="0.25">
      <c r="A1255" s="75"/>
      <c r="B1255" s="75"/>
      <c r="C1255" s="12"/>
      <c r="D1255" s="13"/>
      <c r="E1255" s="13"/>
      <c r="F1255" s="13"/>
      <c r="G1255" s="13"/>
      <c r="H1255" s="13"/>
      <c r="I1255" s="13"/>
      <c r="J1255" s="13"/>
      <c r="K1255" s="13"/>
      <c r="L1255" s="13"/>
      <c r="M1255" s="13"/>
      <c r="N1255" s="13"/>
      <c r="O1255" s="13"/>
      <c r="P1255" s="13"/>
      <c r="Q1255" s="13"/>
      <c r="R1255" s="13"/>
      <c r="S1255" s="13"/>
    </row>
    <row r="1256" spans="1:19" x14ac:dyDescent="0.25">
      <c r="A1256" s="75"/>
      <c r="B1256" s="75"/>
      <c r="C1256" s="12"/>
      <c r="D1256" s="13"/>
      <c r="E1256" s="13"/>
      <c r="F1256" s="13"/>
      <c r="G1256" s="13"/>
      <c r="H1256" s="13"/>
      <c r="I1256" s="13"/>
      <c r="J1256" s="13"/>
      <c r="K1256" s="13"/>
      <c r="L1256" s="13"/>
      <c r="M1256" s="13"/>
      <c r="N1256" s="13"/>
      <c r="O1256" s="13"/>
      <c r="P1256" s="13"/>
      <c r="Q1256" s="13"/>
      <c r="R1256" s="13"/>
      <c r="S1256" s="13"/>
    </row>
    <row r="1257" spans="1:19" x14ac:dyDescent="0.25">
      <c r="A1257" s="75"/>
      <c r="B1257" s="75"/>
      <c r="C1257" s="12"/>
      <c r="D1257" s="13"/>
      <c r="E1257" s="13"/>
      <c r="F1257" s="13"/>
      <c r="G1257" s="13"/>
      <c r="H1257" s="13"/>
      <c r="I1257" s="13"/>
      <c r="J1257" s="13"/>
      <c r="K1257" s="13"/>
      <c r="L1257" s="13"/>
      <c r="M1257" s="13"/>
      <c r="N1257" s="13"/>
      <c r="O1257" s="13"/>
      <c r="P1257" s="13"/>
      <c r="Q1257" s="13"/>
      <c r="R1257" s="13"/>
      <c r="S1257" s="13"/>
    </row>
    <row r="1258" spans="1:19" x14ac:dyDescent="0.25">
      <c r="A1258" s="75"/>
      <c r="B1258" s="75"/>
      <c r="C1258" s="12"/>
      <c r="D1258" s="13"/>
      <c r="E1258" s="13"/>
      <c r="F1258" s="13"/>
      <c r="G1258" s="13"/>
      <c r="H1258" s="13"/>
      <c r="I1258" s="13"/>
      <c r="J1258" s="13"/>
      <c r="K1258" s="13"/>
      <c r="L1258" s="13"/>
      <c r="M1258" s="13"/>
      <c r="N1258" s="13"/>
      <c r="O1258" s="13"/>
      <c r="P1258" s="13"/>
      <c r="Q1258" s="13"/>
      <c r="R1258" s="13"/>
      <c r="S1258" s="13"/>
    </row>
    <row r="1259" spans="1:19" x14ac:dyDescent="0.25">
      <c r="A1259" s="75"/>
      <c r="B1259" s="75"/>
      <c r="C1259" s="12"/>
      <c r="D1259" s="13"/>
      <c r="E1259" s="13"/>
      <c r="F1259" s="13"/>
      <c r="G1259" s="13"/>
      <c r="H1259" s="13"/>
      <c r="I1259" s="13"/>
      <c r="J1259" s="13"/>
      <c r="K1259" s="13"/>
      <c r="L1259" s="13"/>
      <c r="M1259" s="13"/>
      <c r="N1259" s="13"/>
      <c r="O1259" s="13"/>
      <c r="P1259" s="13"/>
      <c r="Q1259" s="13"/>
      <c r="R1259" s="13"/>
      <c r="S1259" s="13"/>
    </row>
    <row r="1260" spans="1:19" x14ac:dyDescent="0.25">
      <c r="A1260" s="75"/>
      <c r="B1260" s="75"/>
      <c r="C1260" s="12"/>
      <c r="D1260" s="13"/>
      <c r="E1260" s="13"/>
      <c r="F1260" s="13"/>
      <c r="G1260" s="13"/>
      <c r="H1260" s="13"/>
      <c r="I1260" s="13"/>
      <c r="J1260" s="13"/>
      <c r="K1260" s="13"/>
      <c r="L1260" s="13"/>
      <c r="M1260" s="13"/>
      <c r="N1260" s="13"/>
      <c r="O1260" s="13"/>
      <c r="P1260" s="13"/>
      <c r="Q1260" s="13"/>
      <c r="R1260" s="13"/>
      <c r="S1260" s="13"/>
    </row>
    <row r="1261" spans="1:19" x14ac:dyDescent="0.25">
      <c r="A1261" s="75"/>
      <c r="B1261" s="75"/>
      <c r="C1261" s="12"/>
      <c r="D1261" s="13"/>
      <c r="E1261" s="13"/>
      <c r="F1261" s="13"/>
      <c r="G1261" s="13"/>
      <c r="H1261" s="13"/>
      <c r="I1261" s="13"/>
      <c r="J1261" s="13"/>
      <c r="K1261" s="13"/>
      <c r="L1261" s="13"/>
      <c r="M1261" s="13"/>
      <c r="N1261" s="13"/>
      <c r="O1261" s="13"/>
      <c r="P1261" s="13"/>
      <c r="Q1261" s="13"/>
      <c r="R1261" s="13"/>
      <c r="S1261" s="13"/>
    </row>
    <row r="1262" spans="1:19" x14ac:dyDescent="0.25">
      <c r="A1262" s="75"/>
      <c r="B1262" s="75"/>
      <c r="C1262" s="12"/>
      <c r="D1262" s="13"/>
      <c r="E1262" s="13"/>
      <c r="F1262" s="13"/>
      <c r="G1262" s="13"/>
      <c r="H1262" s="13"/>
      <c r="I1262" s="13"/>
      <c r="J1262" s="13"/>
      <c r="K1262" s="13"/>
      <c r="L1262" s="13"/>
      <c r="M1262" s="13"/>
      <c r="N1262" s="13"/>
      <c r="O1262" s="13"/>
      <c r="P1262" s="13"/>
      <c r="Q1262" s="13"/>
      <c r="R1262" s="13"/>
      <c r="S1262" s="13"/>
    </row>
    <row r="1263" spans="1:19" x14ac:dyDescent="0.25">
      <c r="A1263" s="75"/>
      <c r="B1263" s="75"/>
      <c r="C1263" s="12"/>
      <c r="D1263" s="13"/>
      <c r="E1263" s="13"/>
      <c r="F1263" s="13"/>
      <c r="G1263" s="13"/>
      <c r="H1263" s="13"/>
      <c r="I1263" s="13"/>
      <c r="J1263" s="13"/>
      <c r="K1263" s="13"/>
      <c r="L1263" s="13"/>
      <c r="M1263" s="13"/>
      <c r="N1263" s="13"/>
      <c r="O1263" s="13"/>
      <c r="P1263" s="13"/>
      <c r="Q1263" s="13"/>
      <c r="R1263" s="13"/>
      <c r="S1263" s="13"/>
    </row>
    <row r="1264" spans="1:19" x14ac:dyDescent="0.25">
      <c r="A1264" s="75"/>
      <c r="B1264" s="75"/>
      <c r="C1264" s="12"/>
      <c r="D1264" s="13"/>
      <c r="E1264" s="13"/>
      <c r="F1264" s="13"/>
      <c r="G1264" s="13"/>
      <c r="H1264" s="13"/>
      <c r="I1264" s="13"/>
      <c r="J1264" s="13"/>
      <c r="K1264" s="13"/>
      <c r="L1264" s="13"/>
      <c r="M1264" s="13"/>
      <c r="N1264" s="13"/>
      <c r="O1264" s="13"/>
      <c r="P1264" s="13"/>
      <c r="Q1264" s="13"/>
      <c r="R1264" s="13"/>
      <c r="S1264" s="13"/>
    </row>
    <row r="1265" spans="1:19" x14ac:dyDescent="0.25">
      <c r="A1265" s="75"/>
      <c r="B1265" s="75"/>
      <c r="C1265" s="12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13"/>
    </row>
    <row r="1266" spans="1:19" x14ac:dyDescent="0.25">
      <c r="A1266" s="75"/>
      <c r="B1266" s="75"/>
      <c r="C1266" s="12"/>
      <c r="D1266" s="13"/>
      <c r="E1266" s="13"/>
      <c r="F1266" s="13"/>
      <c r="G1266" s="13"/>
      <c r="H1266" s="13"/>
      <c r="I1266" s="13"/>
      <c r="J1266" s="13"/>
      <c r="K1266" s="13"/>
      <c r="L1266" s="13"/>
      <c r="M1266" s="13"/>
      <c r="N1266" s="13"/>
      <c r="O1266" s="13"/>
      <c r="P1266" s="13"/>
      <c r="Q1266" s="13"/>
      <c r="R1266" s="13"/>
      <c r="S1266" s="13"/>
    </row>
    <row r="1267" spans="1:19" x14ac:dyDescent="0.25">
      <c r="A1267" s="75"/>
      <c r="B1267" s="75"/>
      <c r="C1267" s="12"/>
      <c r="D1267" s="13"/>
      <c r="E1267" s="13"/>
      <c r="F1267" s="13"/>
      <c r="G1267" s="13"/>
      <c r="H1267" s="13"/>
      <c r="I1267" s="13"/>
      <c r="J1267" s="13"/>
      <c r="K1267" s="13"/>
      <c r="L1267" s="13"/>
      <c r="M1267" s="13"/>
      <c r="N1267" s="13"/>
      <c r="O1267" s="13"/>
      <c r="P1267" s="13"/>
      <c r="Q1267" s="13"/>
      <c r="R1267" s="13"/>
      <c r="S1267" s="13"/>
    </row>
    <row r="1268" spans="1:19" x14ac:dyDescent="0.25">
      <c r="A1268" s="75"/>
      <c r="B1268" s="75"/>
      <c r="C1268" s="12"/>
      <c r="D1268" s="13"/>
      <c r="E1268" s="13"/>
      <c r="F1268" s="13"/>
      <c r="G1268" s="13"/>
      <c r="H1268" s="13"/>
      <c r="I1268" s="13"/>
      <c r="J1268" s="13"/>
      <c r="K1268" s="13"/>
      <c r="L1268" s="13"/>
      <c r="M1268" s="13"/>
      <c r="N1268" s="13"/>
      <c r="O1268" s="13"/>
      <c r="P1268" s="13"/>
      <c r="Q1268" s="13"/>
      <c r="R1268" s="13"/>
      <c r="S1268" s="13"/>
    </row>
    <row r="1269" spans="1:19" x14ac:dyDescent="0.25">
      <c r="A1269" s="75"/>
      <c r="B1269" s="75"/>
      <c r="C1269" s="12"/>
      <c r="D1269" s="13"/>
      <c r="E1269" s="13"/>
      <c r="F1269" s="13"/>
      <c r="G1269" s="13"/>
      <c r="H1269" s="13"/>
      <c r="I1269" s="13"/>
      <c r="J1269" s="13"/>
      <c r="K1269" s="13"/>
      <c r="L1269" s="13"/>
      <c r="M1269" s="13"/>
      <c r="N1269" s="13"/>
      <c r="O1269" s="13"/>
      <c r="P1269" s="13"/>
      <c r="Q1269" s="13"/>
      <c r="R1269" s="13"/>
      <c r="S1269" s="13"/>
    </row>
    <row r="1270" spans="1:19" x14ac:dyDescent="0.25">
      <c r="A1270" s="75"/>
      <c r="B1270" s="75"/>
      <c r="C1270" s="12"/>
      <c r="D1270" s="13"/>
      <c r="E1270" s="13"/>
      <c r="F1270" s="13"/>
      <c r="G1270" s="13"/>
      <c r="H1270" s="13"/>
      <c r="I1270" s="13"/>
      <c r="J1270" s="13"/>
      <c r="K1270" s="13"/>
      <c r="L1270" s="13"/>
      <c r="M1270" s="13"/>
      <c r="N1270" s="13"/>
      <c r="O1270" s="13"/>
      <c r="P1270" s="13"/>
      <c r="Q1270" s="13"/>
      <c r="R1270" s="13"/>
      <c r="S1270" s="13"/>
    </row>
    <row r="1271" spans="1:19" x14ac:dyDescent="0.25">
      <c r="A1271" s="75"/>
      <c r="B1271" s="75"/>
      <c r="C1271" s="12"/>
      <c r="D1271" s="13"/>
      <c r="E1271" s="13"/>
      <c r="F1271" s="13"/>
      <c r="G1271" s="13"/>
      <c r="H1271" s="13"/>
      <c r="I1271" s="13"/>
      <c r="J1271" s="13"/>
      <c r="K1271" s="13"/>
      <c r="L1271" s="13"/>
      <c r="M1271" s="13"/>
      <c r="N1271" s="13"/>
      <c r="O1271" s="13"/>
      <c r="P1271" s="13"/>
      <c r="Q1271" s="13"/>
      <c r="R1271" s="13"/>
      <c r="S1271" s="13"/>
    </row>
    <row r="1272" spans="1:19" x14ac:dyDescent="0.25">
      <c r="A1272" s="75"/>
      <c r="B1272" s="75"/>
      <c r="C1272" s="12"/>
      <c r="D1272" s="13"/>
      <c r="E1272" s="13"/>
      <c r="F1272" s="13"/>
      <c r="G1272" s="13"/>
      <c r="H1272" s="13"/>
      <c r="I1272" s="13"/>
      <c r="J1272" s="13"/>
      <c r="K1272" s="13"/>
      <c r="L1272" s="13"/>
      <c r="M1272" s="13"/>
      <c r="N1272" s="13"/>
      <c r="O1272" s="13"/>
      <c r="P1272" s="13"/>
      <c r="Q1272" s="13"/>
      <c r="R1272" s="13"/>
      <c r="S1272" s="13"/>
    </row>
    <row r="1273" spans="1:19" x14ac:dyDescent="0.25">
      <c r="A1273" s="75"/>
      <c r="B1273" s="75"/>
      <c r="C1273" s="12"/>
      <c r="D1273" s="13"/>
      <c r="E1273" s="13"/>
      <c r="F1273" s="13"/>
      <c r="G1273" s="13"/>
      <c r="H1273" s="13"/>
      <c r="I1273" s="13"/>
      <c r="J1273" s="13"/>
      <c r="K1273" s="13"/>
      <c r="L1273" s="13"/>
      <c r="M1273" s="13"/>
      <c r="N1273" s="13"/>
      <c r="O1273" s="13"/>
      <c r="P1273" s="13"/>
      <c r="Q1273" s="13"/>
      <c r="R1273" s="13"/>
      <c r="S1273" s="13"/>
    </row>
    <row r="1274" spans="1:19" x14ac:dyDescent="0.25">
      <c r="A1274" s="75"/>
      <c r="B1274" s="75"/>
      <c r="C1274" s="12"/>
      <c r="D1274" s="13"/>
      <c r="E1274" s="13"/>
      <c r="F1274" s="13"/>
      <c r="G1274" s="13"/>
      <c r="H1274" s="13"/>
      <c r="I1274" s="13"/>
      <c r="J1274" s="13"/>
      <c r="K1274" s="13"/>
      <c r="L1274" s="13"/>
      <c r="M1274" s="13"/>
      <c r="N1274" s="13"/>
      <c r="O1274" s="13"/>
      <c r="P1274" s="13"/>
      <c r="Q1274" s="13"/>
      <c r="R1274" s="13"/>
      <c r="S1274" s="13"/>
    </row>
    <row r="1275" spans="1:19" x14ac:dyDescent="0.25">
      <c r="A1275" s="75"/>
      <c r="B1275" s="75"/>
      <c r="C1275" s="12"/>
      <c r="D1275" s="13"/>
      <c r="E1275" s="13"/>
      <c r="F1275" s="13"/>
      <c r="G1275" s="13"/>
      <c r="H1275" s="13"/>
      <c r="I1275" s="13"/>
      <c r="J1275" s="13"/>
      <c r="K1275" s="13"/>
      <c r="L1275" s="13"/>
      <c r="M1275" s="13"/>
      <c r="N1275" s="13"/>
      <c r="O1275" s="13"/>
      <c r="P1275" s="13"/>
      <c r="Q1275" s="13"/>
      <c r="R1275" s="13"/>
      <c r="S1275" s="13"/>
    </row>
    <row r="1276" spans="1:19" x14ac:dyDescent="0.25">
      <c r="A1276" s="75"/>
      <c r="B1276" s="75"/>
      <c r="C1276" s="12"/>
      <c r="D1276" s="13"/>
      <c r="E1276" s="13"/>
      <c r="F1276" s="13"/>
      <c r="G1276" s="13"/>
      <c r="H1276" s="13"/>
      <c r="I1276" s="13"/>
      <c r="J1276" s="13"/>
      <c r="K1276" s="13"/>
      <c r="L1276" s="13"/>
      <c r="M1276" s="13"/>
      <c r="N1276" s="13"/>
      <c r="O1276" s="13"/>
      <c r="P1276" s="13"/>
      <c r="Q1276" s="13"/>
      <c r="R1276" s="13"/>
      <c r="S1276" s="13"/>
    </row>
    <row r="1277" spans="1:19" x14ac:dyDescent="0.25">
      <c r="A1277" s="75"/>
      <c r="B1277" s="75"/>
      <c r="C1277" s="12"/>
      <c r="D1277" s="13"/>
      <c r="E1277" s="13"/>
      <c r="F1277" s="13"/>
      <c r="G1277" s="13"/>
      <c r="H1277" s="13"/>
      <c r="I1277" s="13"/>
      <c r="J1277" s="13"/>
      <c r="K1277" s="13"/>
      <c r="L1277" s="13"/>
      <c r="M1277" s="13"/>
      <c r="N1277" s="13"/>
      <c r="O1277" s="13"/>
      <c r="P1277" s="13"/>
      <c r="Q1277" s="13"/>
      <c r="R1277" s="13"/>
      <c r="S1277" s="13"/>
    </row>
    <row r="1278" spans="1:19" x14ac:dyDescent="0.25">
      <c r="A1278" s="75"/>
      <c r="B1278" s="75"/>
      <c r="C1278" s="12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13"/>
      <c r="S1278" s="13"/>
    </row>
    <row r="1279" spans="1:19" x14ac:dyDescent="0.25">
      <c r="A1279" s="75"/>
      <c r="B1279" s="75"/>
      <c r="C1279" s="12"/>
      <c r="D1279" s="13"/>
      <c r="E1279" s="13"/>
      <c r="F1279" s="13"/>
      <c r="G1279" s="13"/>
      <c r="H1279" s="13"/>
      <c r="I1279" s="13"/>
      <c r="J1279" s="13"/>
      <c r="K1279" s="13"/>
      <c r="L1279" s="13"/>
      <c r="M1279" s="13"/>
      <c r="N1279" s="13"/>
      <c r="O1279" s="13"/>
      <c r="P1279" s="13"/>
      <c r="Q1279" s="13"/>
      <c r="R1279" s="13"/>
      <c r="S1279" s="13"/>
    </row>
    <row r="1280" spans="1:19" x14ac:dyDescent="0.25">
      <c r="A1280" s="75"/>
      <c r="B1280" s="75"/>
      <c r="C1280" s="12"/>
      <c r="D1280" s="13"/>
      <c r="E1280" s="13"/>
      <c r="F1280" s="13"/>
      <c r="G1280" s="13"/>
      <c r="H1280" s="13"/>
      <c r="I1280" s="13"/>
      <c r="J1280" s="13"/>
      <c r="K1280" s="13"/>
      <c r="L1280" s="13"/>
      <c r="M1280" s="13"/>
      <c r="N1280" s="13"/>
      <c r="O1280" s="13"/>
      <c r="P1280" s="13"/>
      <c r="Q1280" s="13"/>
      <c r="R1280" s="13"/>
      <c r="S1280" s="13"/>
    </row>
    <row r="1281" spans="1:19" x14ac:dyDescent="0.25">
      <c r="A1281" s="75"/>
      <c r="B1281" s="75"/>
      <c r="C1281" s="12"/>
      <c r="D1281" s="13"/>
      <c r="E1281" s="13"/>
      <c r="F1281" s="13"/>
      <c r="G1281" s="13"/>
      <c r="H1281" s="13"/>
      <c r="I1281" s="13"/>
      <c r="J1281" s="13"/>
      <c r="K1281" s="13"/>
      <c r="L1281" s="13"/>
      <c r="M1281" s="13"/>
      <c r="N1281" s="13"/>
      <c r="O1281" s="13"/>
      <c r="P1281" s="13"/>
      <c r="Q1281" s="13"/>
      <c r="R1281" s="13"/>
      <c r="S1281" s="13"/>
    </row>
    <row r="1282" spans="1:19" x14ac:dyDescent="0.25">
      <c r="A1282" s="75"/>
      <c r="B1282" s="75"/>
      <c r="C1282" s="12"/>
      <c r="D1282" s="13"/>
      <c r="E1282" s="13"/>
      <c r="F1282" s="13"/>
      <c r="G1282" s="13"/>
      <c r="H1282" s="13"/>
      <c r="I1282" s="13"/>
      <c r="J1282" s="13"/>
      <c r="K1282" s="13"/>
      <c r="L1282" s="13"/>
      <c r="M1282" s="13"/>
      <c r="N1282" s="13"/>
      <c r="O1282" s="13"/>
      <c r="P1282" s="13"/>
      <c r="Q1282" s="13"/>
      <c r="R1282" s="13"/>
      <c r="S1282" s="13"/>
    </row>
    <row r="1283" spans="1:19" x14ac:dyDescent="0.25">
      <c r="A1283" s="75"/>
      <c r="B1283" s="75"/>
      <c r="C1283" s="12"/>
      <c r="D1283" s="13"/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  <c r="O1283" s="13"/>
      <c r="P1283" s="13"/>
      <c r="Q1283" s="13"/>
      <c r="R1283" s="13"/>
      <c r="S1283" s="13"/>
    </row>
    <row r="1284" spans="1:19" x14ac:dyDescent="0.25">
      <c r="A1284" s="75"/>
      <c r="B1284" s="75"/>
      <c r="C1284" s="12"/>
      <c r="D1284" s="13"/>
      <c r="E1284" s="13"/>
      <c r="F1284" s="13"/>
      <c r="G1284" s="13"/>
      <c r="H1284" s="13"/>
      <c r="I1284" s="13"/>
      <c r="J1284" s="13"/>
      <c r="K1284" s="13"/>
      <c r="L1284" s="13"/>
      <c r="M1284" s="13"/>
      <c r="N1284" s="13"/>
      <c r="O1284" s="13"/>
      <c r="P1284" s="13"/>
      <c r="Q1284" s="13"/>
      <c r="R1284" s="13"/>
      <c r="S1284" s="13"/>
    </row>
    <row r="1285" spans="1:19" x14ac:dyDescent="0.25">
      <c r="A1285" s="75"/>
      <c r="B1285" s="75"/>
      <c r="C1285" s="12"/>
      <c r="D1285" s="13"/>
      <c r="E1285" s="13"/>
      <c r="F1285" s="13"/>
      <c r="G1285" s="13"/>
      <c r="H1285" s="13"/>
      <c r="I1285" s="13"/>
      <c r="J1285" s="13"/>
      <c r="K1285" s="13"/>
      <c r="L1285" s="13"/>
      <c r="M1285" s="13"/>
      <c r="N1285" s="13"/>
      <c r="O1285" s="13"/>
      <c r="P1285" s="13"/>
      <c r="Q1285" s="13"/>
      <c r="R1285" s="13"/>
      <c r="S1285" s="13"/>
    </row>
    <row r="1286" spans="1:19" x14ac:dyDescent="0.25">
      <c r="A1286" s="75"/>
      <c r="B1286" s="75"/>
      <c r="C1286" s="12"/>
      <c r="D1286" s="13"/>
      <c r="E1286" s="13"/>
      <c r="F1286" s="13"/>
      <c r="G1286" s="13"/>
      <c r="H1286" s="13"/>
      <c r="I1286" s="13"/>
      <c r="J1286" s="13"/>
      <c r="K1286" s="13"/>
      <c r="L1286" s="13"/>
      <c r="M1286" s="13"/>
      <c r="N1286" s="13"/>
      <c r="O1286" s="13"/>
      <c r="P1286" s="13"/>
      <c r="Q1286" s="13"/>
      <c r="R1286" s="13"/>
      <c r="S1286" s="13"/>
    </row>
    <row r="1287" spans="1:19" x14ac:dyDescent="0.25">
      <c r="A1287" s="75"/>
      <c r="B1287" s="75"/>
      <c r="C1287" s="12"/>
      <c r="D1287" s="13"/>
      <c r="E1287" s="13"/>
      <c r="F1287" s="13"/>
      <c r="G1287" s="13"/>
      <c r="H1287" s="13"/>
      <c r="I1287" s="13"/>
      <c r="J1287" s="13"/>
      <c r="K1287" s="13"/>
      <c r="L1287" s="13"/>
      <c r="M1287" s="13"/>
      <c r="N1287" s="13"/>
      <c r="O1287" s="13"/>
      <c r="P1287" s="13"/>
      <c r="Q1287" s="13"/>
      <c r="R1287" s="13"/>
      <c r="S1287" s="13"/>
    </row>
    <row r="1288" spans="1:19" x14ac:dyDescent="0.25">
      <c r="A1288" s="75"/>
      <c r="B1288" s="75"/>
      <c r="C1288" s="12"/>
      <c r="D1288" s="13"/>
      <c r="E1288" s="13"/>
      <c r="F1288" s="13"/>
      <c r="G1288" s="13"/>
      <c r="H1288" s="13"/>
      <c r="I1288" s="13"/>
      <c r="J1288" s="13"/>
      <c r="K1288" s="13"/>
      <c r="L1288" s="13"/>
      <c r="M1288" s="13"/>
      <c r="N1288" s="13"/>
      <c r="O1288" s="13"/>
      <c r="P1288" s="13"/>
      <c r="Q1288" s="13"/>
      <c r="R1288" s="13"/>
      <c r="S1288" s="13"/>
    </row>
    <row r="1289" spans="1:19" x14ac:dyDescent="0.25">
      <c r="A1289" s="75"/>
      <c r="B1289" s="75"/>
      <c r="C1289" s="12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  <c r="N1289" s="13"/>
      <c r="O1289" s="13"/>
      <c r="P1289" s="13"/>
      <c r="Q1289" s="13"/>
      <c r="R1289" s="13"/>
      <c r="S1289" s="13"/>
    </row>
    <row r="1290" spans="1:19" x14ac:dyDescent="0.25">
      <c r="A1290" s="75"/>
      <c r="B1290" s="75"/>
      <c r="C1290" s="12"/>
      <c r="D1290" s="13"/>
      <c r="E1290" s="13"/>
      <c r="F1290" s="13"/>
      <c r="G1290" s="13"/>
      <c r="H1290" s="13"/>
      <c r="I1290" s="13"/>
      <c r="J1290" s="13"/>
      <c r="K1290" s="13"/>
      <c r="L1290" s="13"/>
      <c r="M1290" s="13"/>
      <c r="N1290" s="13"/>
      <c r="O1290" s="13"/>
      <c r="P1290" s="13"/>
      <c r="Q1290" s="13"/>
      <c r="R1290" s="13"/>
      <c r="S1290" s="13"/>
    </row>
    <row r="1291" spans="1:19" x14ac:dyDescent="0.25">
      <c r="A1291" s="75"/>
      <c r="B1291" s="75"/>
      <c r="C1291" s="12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13"/>
      <c r="S1291" s="13"/>
    </row>
    <row r="1292" spans="1:19" x14ac:dyDescent="0.25">
      <c r="A1292" s="75"/>
      <c r="B1292" s="75"/>
      <c r="C1292" s="12"/>
      <c r="D1292" s="13"/>
      <c r="E1292" s="13"/>
      <c r="F1292" s="13"/>
      <c r="G1292" s="13"/>
      <c r="H1292" s="13"/>
      <c r="I1292" s="13"/>
      <c r="J1292" s="13"/>
      <c r="K1292" s="13"/>
      <c r="L1292" s="13"/>
      <c r="M1292" s="13"/>
      <c r="N1292" s="13"/>
      <c r="O1292" s="13"/>
      <c r="P1292" s="13"/>
      <c r="Q1292" s="13"/>
      <c r="R1292" s="13"/>
      <c r="S1292" s="13"/>
    </row>
    <row r="1293" spans="1:19" x14ac:dyDescent="0.25">
      <c r="A1293" s="75"/>
      <c r="B1293" s="75"/>
      <c r="C1293" s="12"/>
      <c r="D1293" s="13"/>
      <c r="E1293" s="13"/>
      <c r="F1293" s="13"/>
      <c r="G1293" s="13"/>
      <c r="H1293" s="13"/>
      <c r="I1293" s="13"/>
      <c r="J1293" s="13"/>
      <c r="K1293" s="13"/>
      <c r="L1293" s="13"/>
      <c r="M1293" s="13"/>
      <c r="N1293" s="13"/>
      <c r="O1293" s="13"/>
      <c r="P1293" s="13"/>
      <c r="Q1293" s="13"/>
      <c r="R1293" s="13"/>
      <c r="S1293" s="13"/>
    </row>
    <row r="1294" spans="1:19" x14ac:dyDescent="0.25">
      <c r="A1294" s="75"/>
      <c r="B1294" s="75"/>
      <c r="C1294" s="12"/>
      <c r="D1294" s="13"/>
      <c r="E1294" s="13"/>
      <c r="F1294" s="13"/>
      <c r="G1294" s="13"/>
      <c r="H1294" s="13"/>
      <c r="I1294" s="13"/>
      <c r="J1294" s="13"/>
      <c r="K1294" s="13"/>
      <c r="L1294" s="13"/>
      <c r="M1294" s="13"/>
      <c r="N1294" s="13"/>
      <c r="O1294" s="13"/>
      <c r="P1294" s="13"/>
      <c r="Q1294" s="13"/>
      <c r="R1294" s="13"/>
      <c r="S1294" s="13"/>
    </row>
    <row r="1295" spans="1:19" x14ac:dyDescent="0.25">
      <c r="A1295" s="75"/>
      <c r="B1295" s="75"/>
      <c r="C1295" s="12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  <c r="N1295" s="13"/>
      <c r="O1295" s="13"/>
      <c r="P1295" s="13"/>
      <c r="Q1295" s="13"/>
      <c r="R1295" s="13"/>
      <c r="S1295" s="13"/>
    </row>
    <row r="1296" spans="1:19" x14ac:dyDescent="0.25">
      <c r="A1296" s="75"/>
      <c r="B1296" s="75"/>
      <c r="C1296" s="12"/>
      <c r="D1296" s="13"/>
      <c r="E1296" s="13"/>
      <c r="F1296" s="13"/>
      <c r="G1296" s="13"/>
      <c r="H1296" s="13"/>
      <c r="I1296" s="13"/>
      <c r="J1296" s="13"/>
      <c r="K1296" s="13"/>
      <c r="L1296" s="13"/>
      <c r="M1296" s="13"/>
      <c r="N1296" s="13"/>
      <c r="O1296" s="13"/>
      <c r="P1296" s="13"/>
      <c r="Q1296" s="13"/>
      <c r="R1296" s="13"/>
      <c r="S1296" s="13"/>
    </row>
    <row r="1297" spans="1:19" x14ac:dyDescent="0.25">
      <c r="A1297" s="75"/>
      <c r="B1297" s="75"/>
      <c r="C1297" s="12"/>
      <c r="D1297" s="13"/>
      <c r="E1297" s="13"/>
      <c r="F1297" s="13"/>
      <c r="G1297" s="13"/>
      <c r="H1297" s="13"/>
      <c r="I1297" s="13"/>
      <c r="J1297" s="13"/>
      <c r="K1297" s="13"/>
      <c r="L1297" s="13"/>
      <c r="M1297" s="13"/>
      <c r="N1297" s="13"/>
      <c r="O1297" s="13"/>
      <c r="P1297" s="13"/>
      <c r="Q1297" s="13"/>
      <c r="R1297" s="13"/>
      <c r="S1297" s="13"/>
    </row>
    <row r="1298" spans="1:19" x14ac:dyDescent="0.25">
      <c r="A1298" s="75"/>
      <c r="B1298" s="75"/>
      <c r="C1298" s="12"/>
      <c r="D1298" s="13"/>
      <c r="E1298" s="13"/>
      <c r="F1298" s="13"/>
      <c r="G1298" s="13"/>
      <c r="H1298" s="13"/>
      <c r="I1298" s="13"/>
      <c r="J1298" s="13"/>
      <c r="K1298" s="13"/>
      <c r="L1298" s="13"/>
      <c r="M1298" s="13"/>
      <c r="N1298" s="13"/>
      <c r="O1298" s="13"/>
      <c r="P1298" s="13"/>
      <c r="Q1298" s="13"/>
      <c r="R1298" s="13"/>
      <c r="S1298" s="13"/>
    </row>
    <row r="1299" spans="1:19" x14ac:dyDescent="0.25">
      <c r="A1299" s="75"/>
      <c r="B1299" s="75"/>
      <c r="C1299" s="12"/>
      <c r="D1299" s="13"/>
      <c r="E1299" s="13"/>
      <c r="F1299" s="13"/>
      <c r="G1299" s="13"/>
      <c r="H1299" s="13"/>
      <c r="I1299" s="13"/>
      <c r="J1299" s="13"/>
      <c r="K1299" s="13"/>
      <c r="L1299" s="13"/>
      <c r="M1299" s="13"/>
      <c r="N1299" s="13"/>
      <c r="O1299" s="13"/>
      <c r="P1299" s="13"/>
      <c r="Q1299" s="13"/>
      <c r="R1299" s="13"/>
      <c r="S1299" s="13"/>
    </row>
    <row r="1300" spans="1:19" x14ac:dyDescent="0.25">
      <c r="A1300" s="75"/>
      <c r="B1300" s="75"/>
      <c r="C1300" s="12"/>
      <c r="D1300" s="13"/>
      <c r="E1300" s="13"/>
      <c r="F1300" s="13"/>
      <c r="G1300" s="13"/>
      <c r="H1300" s="13"/>
      <c r="I1300" s="13"/>
      <c r="J1300" s="13"/>
      <c r="K1300" s="13"/>
      <c r="L1300" s="13"/>
      <c r="M1300" s="13"/>
      <c r="N1300" s="13"/>
      <c r="O1300" s="13"/>
      <c r="P1300" s="13"/>
      <c r="Q1300" s="13"/>
      <c r="R1300" s="13"/>
      <c r="S1300" s="13"/>
    </row>
    <row r="1301" spans="1:19" x14ac:dyDescent="0.25">
      <c r="A1301" s="75"/>
      <c r="B1301" s="75"/>
      <c r="C1301" s="12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13"/>
      <c r="S1301" s="13"/>
    </row>
    <row r="1302" spans="1:19" x14ac:dyDescent="0.25">
      <c r="A1302" s="75"/>
      <c r="B1302" s="75"/>
      <c r="C1302" s="12"/>
      <c r="D1302" s="13"/>
      <c r="E1302" s="13"/>
      <c r="F1302" s="13"/>
      <c r="G1302" s="13"/>
      <c r="H1302" s="13"/>
      <c r="I1302" s="13"/>
      <c r="J1302" s="13"/>
      <c r="K1302" s="13"/>
      <c r="L1302" s="13"/>
      <c r="M1302" s="13"/>
      <c r="N1302" s="13"/>
      <c r="O1302" s="13"/>
      <c r="P1302" s="13"/>
      <c r="Q1302" s="13"/>
      <c r="R1302" s="13"/>
      <c r="S1302" s="13"/>
    </row>
    <row r="1303" spans="1:19" x14ac:dyDescent="0.25">
      <c r="A1303" s="75"/>
      <c r="B1303" s="75"/>
      <c r="C1303" s="12"/>
      <c r="D1303" s="13"/>
      <c r="E1303" s="13"/>
      <c r="F1303" s="13"/>
      <c r="G1303" s="13"/>
      <c r="H1303" s="13"/>
      <c r="I1303" s="13"/>
      <c r="J1303" s="13"/>
      <c r="K1303" s="13"/>
      <c r="L1303" s="13"/>
      <c r="M1303" s="13"/>
      <c r="N1303" s="13"/>
      <c r="O1303" s="13"/>
      <c r="P1303" s="13"/>
      <c r="Q1303" s="13"/>
      <c r="R1303" s="13"/>
      <c r="S1303" s="13"/>
    </row>
    <row r="1304" spans="1:19" x14ac:dyDescent="0.25">
      <c r="A1304" s="75"/>
      <c r="B1304" s="75"/>
      <c r="C1304" s="12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13"/>
    </row>
    <row r="1305" spans="1:19" x14ac:dyDescent="0.25">
      <c r="A1305" s="75"/>
      <c r="B1305" s="75"/>
      <c r="C1305" s="12"/>
      <c r="D1305" s="13"/>
      <c r="E1305" s="13"/>
      <c r="F1305" s="13"/>
      <c r="G1305" s="13"/>
      <c r="H1305" s="13"/>
      <c r="I1305" s="13"/>
      <c r="J1305" s="13"/>
      <c r="K1305" s="13"/>
      <c r="L1305" s="13"/>
      <c r="M1305" s="13"/>
      <c r="N1305" s="13"/>
      <c r="O1305" s="13"/>
      <c r="P1305" s="13"/>
      <c r="Q1305" s="13"/>
      <c r="R1305" s="13"/>
      <c r="S1305" s="13"/>
    </row>
    <row r="1306" spans="1:19" x14ac:dyDescent="0.25">
      <c r="A1306" s="75"/>
      <c r="B1306" s="75"/>
      <c r="C1306" s="12"/>
      <c r="D1306" s="13"/>
      <c r="E1306" s="13"/>
      <c r="F1306" s="13"/>
      <c r="G1306" s="13"/>
      <c r="H1306" s="13"/>
      <c r="I1306" s="13"/>
      <c r="J1306" s="13"/>
      <c r="K1306" s="13"/>
      <c r="L1306" s="13"/>
      <c r="M1306" s="13"/>
      <c r="N1306" s="13"/>
      <c r="O1306" s="13"/>
      <c r="P1306" s="13"/>
      <c r="Q1306" s="13"/>
      <c r="R1306" s="13"/>
      <c r="S1306" s="13"/>
    </row>
    <row r="1307" spans="1:19" x14ac:dyDescent="0.25">
      <c r="A1307" s="75"/>
      <c r="B1307" s="75"/>
      <c r="C1307" s="12"/>
      <c r="D1307" s="13"/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/>
      <c r="P1307" s="13"/>
      <c r="Q1307" s="13"/>
      <c r="R1307" s="13"/>
      <c r="S1307" s="13"/>
    </row>
    <row r="1308" spans="1:19" x14ac:dyDescent="0.25">
      <c r="A1308" s="75"/>
      <c r="B1308" s="75"/>
      <c r="C1308" s="12"/>
      <c r="D1308" s="13"/>
      <c r="E1308" s="13"/>
      <c r="F1308" s="13"/>
      <c r="G1308" s="13"/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13"/>
      <c r="S1308" s="13"/>
    </row>
    <row r="1309" spans="1:19" x14ac:dyDescent="0.25">
      <c r="A1309" s="75"/>
      <c r="B1309" s="75"/>
      <c r="C1309" s="12"/>
      <c r="D1309" s="13"/>
      <c r="E1309" s="13"/>
      <c r="F1309" s="13"/>
      <c r="G1309" s="13"/>
      <c r="H1309" s="13"/>
      <c r="I1309" s="13"/>
      <c r="J1309" s="13"/>
      <c r="K1309" s="13"/>
      <c r="L1309" s="13"/>
      <c r="M1309" s="13"/>
      <c r="N1309" s="13"/>
      <c r="O1309" s="13"/>
      <c r="P1309" s="13"/>
      <c r="Q1309" s="13"/>
      <c r="R1309" s="13"/>
      <c r="S1309" s="13"/>
    </row>
    <row r="1310" spans="1:19" x14ac:dyDescent="0.25">
      <c r="A1310" s="75"/>
      <c r="B1310" s="75"/>
      <c r="C1310" s="12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13"/>
      <c r="S1310" s="13"/>
    </row>
    <row r="1311" spans="1:19" x14ac:dyDescent="0.25">
      <c r="A1311" s="75"/>
      <c r="B1311" s="75"/>
      <c r="C1311" s="12"/>
      <c r="D1311" s="13"/>
      <c r="E1311" s="13"/>
      <c r="F1311" s="13"/>
      <c r="G1311" s="13"/>
      <c r="H1311" s="13"/>
      <c r="I1311" s="13"/>
      <c r="J1311" s="13"/>
      <c r="K1311" s="13"/>
      <c r="L1311" s="13"/>
      <c r="M1311" s="13"/>
      <c r="N1311" s="13"/>
      <c r="O1311" s="13"/>
      <c r="P1311" s="13"/>
      <c r="Q1311" s="13"/>
      <c r="R1311" s="13"/>
      <c r="S1311" s="13"/>
    </row>
    <row r="1312" spans="1:19" x14ac:dyDescent="0.25">
      <c r="A1312" s="75"/>
      <c r="B1312" s="75"/>
      <c r="C1312" s="12"/>
      <c r="D1312" s="13"/>
      <c r="E1312" s="13"/>
      <c r="F1312" s="13"/>
      <c r="G1312" s="13"/>
      <c r="H1312" s="13"/>
      <c r="I1312" s="13"/>
      <c r="J1312" s="13"/>
      <c r="K1312" s="13"/>
      <c r="L1312" s="13"/>
      <c r="M1312" s="13"/>
      <c r="N1312" s="13"/>
      <c r="O1312" s="13"/>
      <c r="P1312" s="13"/>
      <c r="Q1312" s="13"/>
      <c r="R1312" s="13"/>
      <c r="S1312" s="13"/>
    </row>
    <row r="1313" spans="1:19" x14ac:dyDescent="0.25">
      <c r="A1313" s="75"/>
      <c r="B1313" s="75"/>
      <c r="C1313" s="12"/>
      <c r="D1313" s="13"/>
      <c r="E1313" s="13"/>
      <c r="F1313" s="13"/>
      <c r="G1313" s="13"/>
      <c r="H1313" s="13"/>
      <c r="I1313" s="13"/>
      <c r="J1313" s="13"/>
      <c r="K1313" s="13"/>
      <c r="L1313" s="13"/>
      <c r="M1313" s="13"/>
      <c r="N1313" s="13"/>
      <c r="O1313" s="13"/>
      <c r="P1313" s="13"/>
      <c r="Q1313" s="13"/>
      <c r="R1313" s="13"/>
      <c r="S1313" s="13"/>
    </row>
    <row r="1314" spans="1:19" x14ac:dyDescent="0.25">
      <c r="A1314" s="75"/>
      <c r="B1314" s="75"/>
      <c r="C1314" s="12"/>
      <c r="D1314" s="13"/>
      <c r="E1314" s="13"/>
      <c r="F1314" s="13"/>
      <c r="G1314" s="13"/>
      <c r="H1314" s="13"/>
      <c r="I1314" s="13"/>
      <c r="J1314" s="13"/>
      <c r="K1314" s="13"/>
      <c r="L1314" s="13"/>
      <c r="M1314" s="13"/>
      <c r="N1314" s="13"/>
      <c r="O1314" s="13"/>
      <c r="P1314" s="13"/>
      <c r="Q1314" s="13"/>
      <c r="R1314" s="13"/>
      <c r="S1314" s="13"/>
    </row>
    <row r="1315" spans="1:19" x14ac:dyDescent="0.25">
      <c r="A1315" s="75"/>
      <c r="B1315" s="75"/>
      <c r="C1315" s="12"/>
      <c r="D1315" s="13"/>
      <c r="E1315" s="13"/>
      <c r="F1315" s="13"/>
      <c r="G1315" s="13"/>
      <c r="H1315" s="13"/>
      <c r="I1315" s="13"/>
      <c r="J1315" s="13"/>
      <c r="K1315" s="13"/>
      <c r="L1315" s="13"/>
      <c r="M1315" s="13"/>
      <c r="N1315" s="13"/>
      <c r="O1315" s="13"/>
      <c r="P1315" s="13"/>
      <c r="Q1315" s="13"/>
      <c r="R1315" s="13"/>
      <c r="S1315" s="13"/>
    </row>
    <row r="1316" spans="1:19" x14ac:dyDescent="0.25">
      <c r="A1316" s="75"/>
      <c r="B1316" s="75"/>
      <c r="C1316" s="12"/>
      <c r="D1316" s="13"/>
      <c r="E1316" s="13"/>
      <c r="F1316" s="13"/>
      <c r="G1316" s="13"/>
      <c r="H1316" s="13"/>
      <c r="I1316" s="13"/>
      <c r="J1316" s="13"/>
      <c r="K1316" s="13"/>
      <c r="L1316" s="13"/>
      <c r="M1316" s="13"/>
      <c r="N1316" s="13"/>
      <c r="O1316" s="13"/>
      <c r="P1316" s="13"/>
      <c r="Q1316" s="13"/>
      <c r="R1316" s="13"/>
      <c r="S1316" s="13"/>
    </row>
    <row r="1317" spans="1:19" x14ac:dyDescent="0.25">
      <c r="A1317" s="75"/>
      <c r="B1317" s="75"/>
      <c r="C1317" s="12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13"/>
      <c r="S1317" s="13"/>
    </row>
    <row r="1318" spans="1:19" x14ac:dyDescent="0.25">
      <c r="A1318" s="75"/>
      <c r="B1318" s="75"/>
      <c r="C1318" s="12"/>
      <c r="D1318" s="13"/>
      <c r="E1318" s="13"/>
      <c r="F1318" s="13"/>
      <c r="G1318" s="13"/>
      <c r="H1318" s="13"/>
      <c r="I1318" s="13"/>
      <c r="J1318" s="13"/>
      <c r="K1318" s="13"/>
      <c r="L1318" s="13"/>
      <c r="M1318" s="13"/>
      <c r="N1318" s="13"/>
      <c r="O1318" s="13"/>
      <c r="P1318" s="13"/>
      <c r="Q1318" s="13"/>
      <c r="R1318" s="13"/>
      <c r="S1318" s="13"/>
    </row>
    <row r="1319" spans="1:19" x14ac:dyDescent="0.25">
      <c r="A1319" s="75"/>
      <c r="B1319" s="75"/>
      <c r="C1319" s="12"/>
      <c r="D1319" s="13"/>
      <c r="E1319" s="13"/>
      <c r="F1319" s="13"/>
      <c r="G1319" s="13"/>
      <c r="H1319" s="13"/>
      <c r="I1319" s="13"/>
      <c r="J1319" s="13"/>
      <c r="K1319" s="13"/>
      <c r="L1319" s="13"/>
      <c r="M1319" s="13"/>
      <c r="N1319" s="13"/>
      <c r="O1319" s="13"/>
      <c r="P1319" s="13"/>
      <c r="Q1319" s="13"/>
      <c r="R1319" s="13"/>
      <c r="S1319" s="13"/>
    </row>
    <row r="1320" spans="1:19" x14ac:dyDescent="0.25">
      <c r="A1320" s="75"/>
      <c r="B1320" s="75"/>
      <c r="C1320" s="12"/>
      <c r="D1320" s="13"/>
      <c r="E1320" s="13"/>
      <c r="F1320" s="13"/>
      <c r="G1320" s="13"/>
      <c r="H1320" s="13"/>
      <c r="I1320" s="13"/>
      <c r="J1320" s="13"/>
      <c r="K1320" s="13"/>
      <c r="L1320" s="13"/>
      <c r="M1320" s="13"/>
      <c r="N1320" s="13"/>
      <c r="O1320" s="13"/>
      <c r="P1320" s="13"/>
      <c r="Q1320" s="13"/>
      <c r="R1320" s="13"/>
      <c r="S1320" s="13"/>
    </row>
    <row r="1321" spans="1:19" x14ac:dyDescent="0.25">
      <c r="A1321" s="75"/>
      <c r="B1321" s="75"/>
      <c r="C1321" s="12"/>
      <c r="D1321" s="13"/>
      <c r="E1321" s="13"/>
      <c r="F1321" s="13"/>
      <c r="G1321" s="13"/>
      <c r="H1321" s="13"/>
      <c r="I1321" s="13"/>
      <c r="J1321" s="13"/>
      <c r="K1321" s="13"/>
      <c r="L1321" s="13"/>
      <c r="M1321" s="13"/>
      <c r="N1321" s="13"/>
      <c r="O1321" s="13"/>
      <c r="P1321" s="13"/>
      <c r="Q1321" s="13"/>
      <c r="R1321" s="13"/>
      <c r="S1321" s="13"/>
    </row>
    <row r="1322" spans="1:19" x14ac:dyDescent="0.25">
      <c r="A1322" s="75"/>
      <c r="B1322" s="75"/>
      <c r="C1322" s="12"/>
      <c r="D1322" s="13"/>
      <c r="E1322" s="13"/>
      <c r="F1322" s="13"/>
      <c r="G1322" s="13"/>
      <c r="H1322" s="13"/>
      <c r="I1322" s="13"/>
      <c r="J1322" s="13"/>
      <c r="K1322" s="13"/>
      <c r="L1322" s="13"/>
      <c r="M1322" s="13"/>
      <c r="N1322" s="13"/>
      <c r="O1322" s="13"/>
      <c r="P1322" s="13"/>
      <c r="Q1322" s="13"/>
      <c r="R1322" s="13"/>
      <c r="S1322" s="13"/>
    </row>
    <row r="1323" spans="1:19" x14ac:dyDescent="0.25">
      <c r="A1323" s="75"/>
      <c r="B1323" s="75"/>
      <c r="C1323" s="12"/>
      <c r="D1323" s="13"/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13"/>
      <c r="S1323" s="13"/>
    </row>
    <row r="1324" spans="1:19" x14ac:dyDescent="0.25">
      <c r="A1324" s="75"/>
      <c r="B1324" s="75"/>
      <c r="C1324" s="12"/>
      <c r="D1324" s="13"/>
      <c r="E1324" s="13"/>
      <c r="F1324" s="13"/>
      <c r="G1324" s="13"/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13"/>
      <c r="S1324" s="13"/>
    </row>
    <row r="1325" spans="1:19" x14ac:dyDescent="0.25">
      <c r="A1325" s="75"/>
      <c r="B1325" s="75"/>
      <c r="C1325" s="12"/>
      <c r="D1325" s="13"/>
      <c r="E1325" s="13"/>
      <c r="F1325" s="13"/>
      <c r="G1325" s="13"/>
      <c r="H1325" s="13"/>
      <c r="I1325" s="13"/>
      <c r="J1325" s="13"/>
      <c r="K1325" s="13"/>
      <c r="L1325" s="13"/>
      <c r="M1325" s="13"/>
      <c r="N1325" s="13"/>
      <c r="O1325" s="13"/>
      <c r="P1325" s="13"/>
      <c r="Q1325" s="13"/>
      <c r="R1325" s="13"/>
      <c r="S1325" s="13"/>
    </row>
    <row r="1326" spans="1:19" x14ac:dyDescent="0.25">
      <c r="A1326" s="75"/>
      <c r="B1326" s="75"/>
      <c r="C1326" s="12"/>
      <c r="D1326" s="13"/>
      <c r="E1326" s="13"/>
      <c r="F1326" s="13"/>
      <c r="G1326" s="13"/>
      <c r="H1326" s="13"/>
      <c r="I1326" s="13"/>
      <c r="J1326" s="13"/>
      <c r="K1326" s="13"/>
      <c r="L1326" s="13"/>
      <c r="M1326" s="13"/>
      <c r="N1326" s="13"/>
      <c r="O1326" s="13"/>
      <c r="P1326" s="13"/>
      <c r="Q1326" s="13"/>
      <c r="R1326" s="13"/>
      <c r="S1326" s="13"/>
    </row>
    <row r="1327" spans="1:19" x14ac:dyDescent="0.25">
      <c r="A1327" s="75"/>
      <c r="B1327" s="75"/>
      <c r="C1327" s="12"/>
      <c r="D1327" s="13"/>
      <c r="E1327" s="13"/>
      <c r="F1327" s="13"/>
      <c r="G1327" s="13"/>
      <c r="H1327" s="13"/>
      <c r="I1327" s="13"/>
      <c r="J1327" s="13"/>
      <c r="K1327" s="13"/>
      <c r="L1327" s="13"/>
      <c r="M1327" s="13"/>
      <c r="N1327" s="13"/>
      <c r="O1327" s="13"/>
      <c r="P1327" s="13"/>
      <c r="Q1327" s="13"/>
      <c r="R1327" s="13"/>
      <c r="S1327" s="13"/>
    </row>
    <row r="1328" spans="1:19" x14ac:dyDescent="0.25">
      <c r="A1328" s="75"/>
      <c r="B1328" s="75"/>
      <c r="C1328" s="12"/>
      <c r="D1328" s="13"/>
      <c r="E1328" s="13"/>
      <c r="F1328" s="13"/>
      <c r="G1328" s="13"/>
      <c r="H1328" s="13"/>
      <c r="I1328" s="13"/>
      <c r="J1328" s="13"/>
      <c r="K1328" s="13"/>
      <c r="L1328" s="13"/>
      <c r="M1328" s="13"/>
      <c r="N1328" s="13"/>
      <c r="O1328" s="13"/>
      <c r="P1328" s="13"/>
      <c r="Q1328" s="13"/>
      <c r="R1328" s="13"/>
      <c r="S1328" s="13"/>
    </row>
    <row r="1329" spans="1:19" x14ac:dyDescent="0.25">
      <c r="A1329" s="75"/>
      <c r="B1329" s="75"/>
      <c r="C1329" s="12"/>
      <c r="D1329" s="13"/>
      <c r="E1329" s="13"/>
      <c r="F1329" s="13"/>
      <c r="G1329" s="13"/>
      <c r="H1329" s="13"/>
      <c r="I1329" s="13"/>
      <c r="J1329" s="13"/>
      <c r="K1329" s="13"/>
      <c r="L1329" s="13"/>
      <c r="M1329" s="13"/>
      <c r="N1329" s="13"/>
      <c r="O1329" s="13"/>
      <c r="P1329" s="13"/>
      <c r="Q1329" s="13"/>
      <c r="R1329" s="13"/>
      <c r="S1329" s="13"/>
    </row>
    <row r="1330" spans="1:19" x14ac:dyDescent="0.25">
      <c r="A1330" s="75"/>
      <c r="B1330" s="75"/>
      <c r="C1330" s="12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13"/>
      <c r="S1330" s="13"/>
    </row>
    <row r="1331" spans="1:19" x14ac:dyDescent="0.25">
      <c r="A1331" s="75"/>
      <c r="B1331" s="75"/>
      <c r="C1331" s="12"/>
      <c r="D1331" s="13"/>
      <c r="E1331" s="13"/>
      <c r="F1331" s="13"/>
      <c r="G1331" s="13"/>
      <c r="H1331" s="13"/>
      <c r="I1331" s="13"/>
      <c r="J1331" s="13"/>
      <c r="K1331" s="13"/>
      <c r="L1331" s="13"/>
      <c r="M1331" s="13"/>
      <c r="N1331" s="13"/>
      <c r="O1331" s="13"/>
      <c r="P1331" s="13"/>
      <c r="Q1331" s="13"/>
      <c r="R1331" s="13"/>
      <c r="S1331" s="13"/>
    </row>
    <row r="1332" spans="1:19" x14ac:dyDescent="0.25">
      <c r="A1332" s="75"/>
      <c r="B1332" s="75"/>
      <c r="C1332" s="12"/>
      <c r="D1332" s="13"/>
      <c r="E1332" s="13"/>
      <c r="F1332" s="13"/>
      <c r="G1332" s="13"/>
      <c r="H1332" s="13"/>
      <c r="I1332" s="13"/>
      <c r="J1332" s="13"/>
      <c r="K1332" s="13"/>
      <c r="L1332" s="13"/>
      <c r="M1332" s="13"/>
      <c r="N1332" s="13"/>
      <c r="O1332" s="13"/>
      <c r="P1332" s="13"/>
      <c r="Q1332" s="13"/>
      <c r="R1332" s="13"/>
      <c r="S1332" s="13"/>
    </row>
    <row r="1333" spans="1:19" x14ac:dyDescent="0.25">
      <c r="A1333" s="75"/>
      <c r="B1333" s="75"/>
      <c r="C1333" s="12"/>
      <c r="D1333" s="13"/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  <c r="O1333" s="13"/>
      <c r="P1333" s="13"/>
      <c r="Q1333" s="13"/>
      <c r="R1333" s="13"/>
      <c r="S1333" s="13"/>
    </row>
    <row r="1334" spans="1:19" x14ac:dyDescent="0.25">
      <c r="A1334" s="75"/>
      <c r="B1334" s="75"/>
      <c r="C1334" s="12"/>
      <c r="D1334" s="13"/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  <c r="O1334" s="13"/>
      <c r="P1334" s="13"/>
      <c r="Q1334" s="13"/>
      <c r="R1334" s="13"/>
      <c r="S1334" s="13"/>
    </row>
    <row r="1335" spans="1:19" x14ac:dyDescent="0.25">
      <c r="A1335" s="75"/>
      <c r="B1335" s="75"/>
      <c r="C1335" s="12"/>
      <c r="D1335" s="13"/>
      <c r="E1335" s="13"/>
      <c r="F1335" s="13"/>
      <c r="G1335" s="13"/>
      <c r="H1335" s="13"/>
      <c r="I1335" s="13"/>
      <c r="J1335" s="13"/>
      <c r="K1335" s="13"/>
      <c r="L1335" s="13"/>
      <c r="M1335" s="13"/>
      <c r="N1335" s="13"/>
      <c r="O1335" s="13"/>
      <c r="P1335" s="13"/>
      <c r="Q1335" s="13"/>
      <c r="R1335" s="13"/>
      <c r="S1335" s="13"/>
    </row>
    <row r="1336" spans="1:19" x14ac:dyDescent="0.25">
      <c r="A1336" s="75"/>
      <c r="B1336" s="75"/>
      <c r="C1336" s="12"/>
      <c r="D1336" s="13"/>
      <c r="E1336" s="13"/>
      <c r="F1336" s="13"/>
      <c r="G1336" s="13"/>
      <c r="H1336" s="13"/>
      <c r="I1336" s="13"/>
      <c r="J1336" s="13"/>
      <c r="K1336" s="13"/>
      <c r="L1336" s="13"/>
      <c r="M1336" s="13"/>
      <c r="N1336" s="13"/>
      <c r="O1336" s="13"/>
      <c r="P1336" s="13"/>
      <c r="Q1336" s="13"/>
      <c r="R1336" s="13"/>
      <c r="S1336" s="13"/>
    </row>
    <row r="1337" spans="1:19" x14ac:dyDescent="0.25">
      <c r="A1337" s="75"/>
      <c r="B1337" s="75"/>
      <c r="C1337" s="12"/>
      <c r="D1337" s="13"/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  <c r="O1337" s="13"/>
      <c r="P1337" s="13"/>
      <c r="Q1337" s="13"/>
      <c r="R1337" s="13"/>
      <c r="S1337" s="13"/>
    </row>
    <row r="1338" spans="1:19" x14ac:dyDescent="0.25">
      <c r="A1338" s="75"/>
      <c r="B1338" s="75"/>
      <c r="C1338" s="12"/>
      <c r="D1338" s="13"/>
      <c r="E1338" s="13"/>
      <c r="F1338" s="13"/>
      <c r="G1338" s="13"/>
      <c r="H1338" s="13"/>
      <c r="I1338" s="13"/>
      <c r="J1338" s="13"/>
      <c r="K1338" s="13"/>
      <c r="L1338" s="13"/>
      <c r="M1338" s="13"/>
      <c r="N1338" s="13"/>
      <c r="O1338" s="13"/>
      <c r="P1338" s="13"/>
      <c r="Q1338" s="13"/>
      <c r="R1338" s="13"/>
      <c r="S1338" s="13"/>
    </row>
    <row r="1339" spans="1:19" x14ac:dyDescent="0.25">
      <c r="A1339" s="75"/>
      <c r="B1339" s="75"/>
      <c r="C1339" s="12"/>
      <c r="D1339" s="13"/>
      <c r="E1339" s="13"/>
      <c r="F1339" s="13"/>
      <c r="G1339" s="13"/>
      <c r="H1339" s="13"/>
      <c r="I1339" s="13"/>
      <c r="J1339" s="13"/>
      <c r="K1339" s="13"/>
      <c r="L1339" s="13"/>
      <c r="M1339" s="13"/>
      <c r="N1339" s="13"/>
      <c r="O1339" s="13"/>
      <c r="P1339" s="13"/>
      <c r="Q1339" s="13"/>
      <c r="R1339" s="13"/>
      <c r="S1339" s="13"/>
    </row>
    <row r="1340" spans="1:19" x14ac:dyDescent="0.25">
      <c r="A1340" s="75"/>
      <c r="B1340" s="75"/>
      <c r="C1340" s="12"/>
      <c r="D1340" s="13"/>
      <c r="E1340" s="13"/>
      <c r="F1340" s="13"/>
      <c r="G1340" s="13"/>
      <c r="H1340" s="13"/>
      <c r="I1340" s="13"/>
      <c r="J1340" s="13"/>
      <c r="K1340" s="13"/>
      <c r="L1340" s="13"/>
      <c r="M1340" s="13"/>
      <c r="N1340" s="13"/>
      <c r="O1340" s="13"/>
      <c r="P1340" s="13"/>
      <c r="Q1340" s="13"/>
      <c r="R1340" s="13"/>
      <c r="S1340" s="13"/>
    </row>
    <row r="1341" spans="1:19" x14ac:dyDescent="0.25">
      <c r="A1341" s="75"/>
      <c r="B1341" s="75"/>
      <c r="C1341" s="12"/>
      <c r="D1341" s="13"/>
      <c r="E1341" s="13"/>
      <c r="F1341" s="13"/>
      <c r="G1341" s="13"/>
      <c r="H1341" s="13"/>
      <c r="I1341" s="13"/>
      <c r="J1341" s="13"/>
      <c r="K1341" s="13"/>
      <c r="L1341" s="13"/>
      <c r="M1341" s="13"/>
      <c r="N1341" s="13"/>
      <c r="O1341" s="13"/>
      <c r="P1341" s="13"/>
      <c r="Q1341" s="13"/>
      <c r="R1341" s="13"/>
      <c r="S1341" s="13"/>
    </row>
    <row r="1342" spans="1:19" x14ac:dyDescent="0.25">
      <c r="A1342" s="75"/>
      <c r="B1342" s="75"/>
      <c r="C1342" s="12"/>
      <c r="D1342" s="13"/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13"/>
      <c r="S1342" s="13"/>
    </row>
    <row r="1343" spans="1:19" x14ac:dyDescent="0.25">
      <c r="A1343" s="75"/>
      <c r="B1343" s="75"/>
      <c r="C1343" s="12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13"/>
      <c r="S1343" s="13"/>
    </row>
    <row r="1344" spans="1:19" x14ac:dyDescent="0.25">
      <c r="A1344" s="75"/>
      <c r="B1344" s="75"/>
      <c r="C1344" s="12"/>
      <c r="D1344" s="13"/>
      <c r="E1344" s="13"/>
      <c r="F1344" s="13"/>
      <c r="G1344" s="13"/>
      <c r="H1344" s="13"/>
      <c r="I1344" s="13"/>
      <c r="J1344" s="13"/>
      <c r="K1344" s="13"/>
      <c r="L1344" s="13"/>
      <c r="M1344" s="13"/>
      <c r="N1344" s="13"/>
      <c r="O1344" s="13"/>
      <c r="P1344" s="13"/>
      <c r="Q1344" s="13"/>
      <c r="R1344" s="13"/>
      <c r="S1344" s="13"/>
    </row>
    <row r="1345" spans="1:19" x14ac:dyDescent="0.25">
      <c r="A1345" s="75"/>
      <c r="B1345" s="75"/>
      <c r="C1345" s="12"/>
      <c r="D1345" s="13"/>
      <c r="E1345" s="13"/>
      <c r="F1345" s="13"/>
      <c r="G1345" s="13"/>
      <c r="H1345" s="13"/>
      <c r="I1345" s="13"/>
      <c r="J1345" s="13"/>
      <c r="K1345" s="13"/>
      <c r="L1345" s="13"/>
      <c r="M1345" s="13"/>
      <c r="N1345" s="13"/>
      <c r="O1345" s="13"/>
      <c r="P1345" s="13"/>
      <c r="Q1345" s="13"/>
      <c r="R1345" s="13"/>
      <c r="S1345" s="13"/>
    </row>
    <row r="1346" spans="1:19" x14ac:dyDescent="0.25">
      <c r="A1346" s="75"/>
      <c r="B1346" s="75"/>
      <c r="C1346" s="12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  <c r="N1346" s="13"/>
      <c r="O1346" s="13"/>
      <c r="P1346" s="13"/>
      <c r="Q1346" s="13"/>
      <c r="R1346" s="13"/>
      <c r="S1346" s="13"/>
    </row>
    <row r="1347" spans="1:19" x14ac:dyDescent="0.25">
      <c r="A1347" s="75"/>
      <c r="B1347" s="75"/>
      <c r="C1347" s="12"/>
      <c r="D1347" s="13"/>
      <c r="E1347" s="13"/>
      <c r="F1347" s="13"/>
      <c r="G1347" s="13"/>
      <c r="H1347" s="13"/>
      <c r="I1347" s="13"/>
      <c r="J1347" s="13"/>
      <c r="K1347" s="13"/>
      <c r="L1347" s="13"/>
      <c r="M1347" s="13"/>
      <c r="N1347" s="13"/>
      <c r="O1347" s="13"/>
      <c r="P1347" s="13"/>
      <c r="Q1347" s="13"/>
      <c r="R1347" s="13"/>
      <c r="S1347" s="13"/>
    </row>
    <row r="1348" spans="1:19" x14ac:dyDescent="0.25">
      <c r="A1348" s="75"/>
      <c r="B1348" s="75"/>
      <c r="C1348" s="12"/>
      <c r="D1348" s="13"/>
      <c r="E1348" s="13"/>
      <c r="F1348" s="13"/>
      <c r="G1348" s="13"/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13"/>
      <c r="S1348" s="13"/>
    </row>
    <row r="1349" spans="1:19" x14ac:dyDescent="0.25">
      <c r="A1349" s="75"/>
      <c r="B1349" s="75"/>
      <c r="C1349" s="12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13"/>
    </row>
    <row r="1350" spans="1:19" x14ac:dyDescent="0.25">
      <c r="A1350" s="75"/>
      <c r="B1350" s="75"/>
      <c r="C1350" s="12"/>
      <c r="D1350" s="13"/>
      <c r="E1350" s="13"/>
      <c r="F1350" s="13"/>
      <c r="G1350" s="13"/>
      <c r="H1350" s="13"/>
      <c r="I1350" s="13"/>
      <c r="J1350" s="13"/>
      <c r="K1350" s="13"/>
      <c r="L1350" s="13"/>
      <c r="M1350" s="13"/>
      <c r="N1350" s="13"/>
      <c r="O1350" s="13"/>
      <c r="P1350" s="13"/>
      <c r="Q1350" s="13"/>
      <c r="R1350" s="13"/>
      <c r="S1350" s="13"/>
    </row>
    <row r="1351" spans="1:19" x14ac:dyDescent="0.25">
      <c r="A1351" s="75"/>
      <c r="B1351" s="75"/>
      <c r="C1351" s="12"/>
      <c r="D1351" s="13"/>
      <c r="E1351" s="13"/>
      <c r="F1351" s="13"/>
      <c r="G1351" s="13"/>
      <c r="H1351" s="13"/>
      <c r="I1351" s="13"/>
      <c r="J1351" s="13"/>
      <c r="K1351" s="13"/>
      <c r="L1351" s="13"/>
      <c r="M1351" s="13"/>
      <c r="N1351" s="13"/>
      <c r="O1351" s="13"/>
      <c r="P1351" s="13"/>
      <c r="Q1351" s="13"/>
      <c r="R1351" s="13"/>
      <c r="S1351" s="13"/>
    </row>
    <row r="1352" spans="1:19" x14ac:dyDescent="0.25">
      <c r="A1352" s="75"/>
      <c r="B1352" s="75"/>
      <c r="C1352" s="12"/>
      <c r="D1352" s="13"/>
      <c r="E1352" s="13"/>
      <c r="F1352" s="13"/>
      <c r="G1352" s="13"/>
      <c r="H1352" s="13"/>
      <c r="I1352" s="13"/>
      <c r="J1352" s="13"/>
      <c r="K1352" s="13"/>
      <c r="L1352" s="13"/>
      <c r="M1352" s="13"/>
      <c r="N1352" s="13"/>
      <c r="O1352" s="13"/>
      <c r="P1352" s="13"/>
      <c r="Q1352" s="13"/>
      <c r="R1352" s="13"/>
      <c r="S1352" s="13"/>
    </row>
    <row r="1353" spans="1:19" x14ac:dyDescent="0.25">
      <c r="A1353" s="75"/>
      <c r="B1353" s="75"/>
      <c r="C1353" s="12"/>
      <c r="D1353" s="13"/>
      <c r="E1353" s="13"/>
      <c r="F1353" s="13"/>
      <c r="G1353" s="13"/>
      <c r="H1353" s="13"/>
      <c r="I1353" s="13"/>
      <c r="J1353" s="13"/>
      <c r="K1353" s="13"/>
      <c r="L1353" s="13"/>
      <c r="M1353" s="13"/>
      <c r="N1353" s="13"/>
      <c r="O1353" s="13"/>
      <c r="P1353" s="13"/>
      <c r="Q1353" s="13"/>
      <c r="R1353" s="13"/>
      <c r="S1353" s="13"/>
    </row>
    <row r="1354" spans="1:19" x14ac:dyDescent="0.25">
      <c r="A1354" s="75"/>
      <c r="B1354" s="75"/>
      <c r="C1354" s="12"/>
      <c r="D1354" s="13"/>
      <c r="E1354" s="13"/>
      <c r="F1354" s="13"/>
      <c r="G1354" s="13"/>
      <c r="H1354" s="13"/>
      <c r="I1354" s="13"/>
      <c r="J1354" s="13"/>
      <c r="K1354" s="13"/>
      <c r="L1354" s="13"/>
      <c r="M1354" s="13"/>
      <c r="N1354" s="13"/>
      <c r="O1354" s="13"/>
      <c r="P1354" s="13"/>
      <c r="Q1354" s="13"/>
      <c r="R1354" s="13"/>
      <c r="S1354" s="13"/>
    </row>
    <row r="1355" spans="1:19" x14ac:dyDescent="0.25">
      <c r="A1355" s="75"/>
      <c r="B1355" s="75"/>
      <c r="C1355" s="12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  <c r="O1355" s="13"/>
      <c r="P1355" s="13"/>
      <c r="Q1355" s="13"/>
      <c r="R1355" s="13"/>
      <c r="S1355" s="13"/>
    </row>
    <row r="1356" spans="1:19" x14ac:dyDescent="0.25">
      <c r="A1356" s="75"/>
      <c r="B1356" s="75"/>
      <c r="C1356" s="12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13"/>
    </row>
    <row r="1357" spans="1:19" x14ac:dyDescent="0.25">
      <c r="A1357" s="75"/>
      <c r="B1357" s="75"/>
      <c r="C1357" s="12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  <c r="N1357" s="13"/>
      <c r="O1357" s="13"/>
      <c r="P1357" s="13"/>
      <c r="Q1357" s="13"/>
      <c r="R1357" s="13"/>
      <c r="S1357" s="13"/>
    </row>
    <row r="1358" spans="1:19" x14ac:dyDescent="0.25">
      <c r="A1358" s="75"/>
      <c r="B1358" s="75"/>
      <c r="C1358" s="12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  <c r="O1358" s="13"/>
      <c r="P1358" s="13"/>
      <c r="Q1358" s="13"/>
      <c r="R1358" s="13"/>
      <c r="S1358" s="13"/>
    </row>
    <row r="1359" spans="1:19" x14ac:dyDescent="0.25">
      <c r="A1359" s="75"/>
      <c r="B1359" s="75"/>
      <c r="C1359" s="12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  <c r="N1359" s="13"/>
      <c r="O1359" s="13"/>
      <c r="P1359" s="13"/>
      <c r="Q1359" s="13"/>
      <c r="R1359" s="13"/>
      <c r="S1359" s="13"/>
    </row>
    <row r="1360" spans="1:19" x14ac:dyDescent="0.25">
      <c r="A1360" s="75"/>
      <c r="B1360" s="75"/>
      <c r="C1360" s="12"/>
      <c r="D1360" s="13"/>
      <c r="E1360" s="13"/>
      <c r="F1360" s="13"/>
      <c r="G1360" s="13"/>
      <c r="H1360" s="13"/>
      <c r="I1360" s="13"/>
      <c r="J1360" s="13"/>
      <c r="K1360" s="13"/>
      <c r="L1360" s="13"/>
      <c r="M1360" s="13"/>
      <c r="N1360" s="13"/>
      <c r="O1360" s="13"/>
      <c r="P1360" s="13"/>
      <c r="Q1360" s="13"/>
      <c r="R1360" s="13"/>
      <c r="S1360" s="13"/>
    </row>
    <row r="1361" spans="1:19" x14ac:dyDescent="0.25">
      <c r="A1361" s="75"/>
      <c r="B1361" s="75"/>
      <c r="C1361" s="12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/>
      <c r="P1361" s="13"/>
      <c r="Q1361" s="13"/>
      <c r="R1361" s="13"/>
      <c r="S1361" s="13"/>
    </row>
    <row r="1362" spans="1:19" x14ac:dyDescent="0.25">
      <c r="A1362" s="75"/>
      <c r="B1362" s="75"/>
      <c r="C1362" s="12"/>
      <c r="D1362" s="13"/>
      <c r="E1362" s="13"/>
      <c r="F1362" s="13"/>
      <c r="G1362" s="13"/>
      <c r="H1362" s="13"/>
      <c r="I1362" s="13"/>
      <c r="J1362" s="13"/>
      <c r="K1362" s="13"/>
      <c r="L1362" s="13"/>
      <c r="M1362" s="13"/>
      <c r="N1362" s="13"/>
      <c r="O1362" s="13"/>
      <c r="P1362" s="13"/>
      <c r="Q1362" s="13"/>
      <c r="R1362" s="13"/>
      <c r="S1362" s="13"/>
    </row>
    <row r="1363" spans="1:19" x14ac:dyDescent="0.25">
      <c r="A1363" s="75"/>
      <c r="B1363" s="75"/>
      <c r="C1363" s="12"/>
      <c r="D1363" s="13"/>
      <c r="E1363" s="13"/>
      <c r="F1363" s="13"/>
      <c r="G1363" s="13"/>
      <c r="H1363" s="13"/>
      <c r="I1363" s="13"/>
      <c r="J1363" s="13"/>
      <c r="K1363" s="13"/>
      <c r="L1363" s="13"/>
      <c r="M1363" s="13"/>
      <c r="N1363" s="13"/>
      <c r="O1363" s="13"/>
      <c r="P1363" s="13"/>
      <c r="Q1363" s="13"/>
      <c r="R1363" s="13"/>
      <c r="S1363" s="13"/>
    </row>
    <row r="1364" spans="1:19" x14ac:dyDescent="0.25">
      <c r="A1364" s="75"/>
      <c r="B1364" s="75"/>
      <c r="C1364" s="12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  <c r="O1364" s="13"/>
      <c r="P1364" s="13"/>
      <c r="Q1364" s="13"/>
      <c r="R1364" s="13"/>
      <c r="S1364" s="13"/>
    </row>
    <row r="1365" spans="1:19" x14ac:dyDescent="0.25">
      <c r="A1365" s="75"/>
      <c r="B1365" s="75"/>
      <c r="C1365" s="12"/>
      <c r="D1365" s="13"/>
      <c r="E1365" s="13"/>
      <c r="F1365" s="13"/>
      <c r="G1365" s="13"/>
      <c r="H1365" s="13"/>
      <c r="I1365" s="13"/>
      <c r="J1365" s="13"/>
      <c r="K1365" s="13"/>
      <c r="L1365" s="13"/>
      <c r="M1365" s="13"/>
      <c r="N1365" s="13"/>
      <c r="O1365" s="13"/>
      <c r="P1365" s="13"/>
      <c r="Q1365" s="13"/>
      <c r="R1365" s="13"/>
      <c r="S1365" s="13"/>
    </row>
    <row r="1366" spans="1:19" x14ac:dyDescent="0.25">
      <c r="A1366" s="75"/>
      <c r="B1366" s="75"/>
      <c r="C1366" s="12"/>
      <c r="D1366" s="13"/>
      <c r="E1366" s="13"/>
      <c r="F1366" s="13"/>
      <c r="G1366" s="13"/>
      <c r="H1366" s="13"/>
      <c r="I1366" s="13"/>
      <c r="J1366" s="13"/>
      <c r="K1366" s="13"/>
      <c r="L1366" s="13"/>
      <c r="M1366" s="13"/>
      <c r="N1366" s="13"/>
      <c r="O1366" s="13"/>
      <c r="P1366" s="13"/>
      <c r="Q1366" s="13"/>
      <c r="R1366" s="13"/>
      <c r="S1366" s="13"/>
    </row>
    <row r="1367" spans="1:19" x14ac:dyDescent="0.25">
      <c r="A1367" s="75"/>
      <c r="B1367" s="75"/>
      <c r="C1367" s="12"/>
      <c r="D1367" s="13"/>
      <c r="E1367" s="13"/>
      <c r="F1367" s="13"/>
      <c r="G1367" s="13"/>
      <c r="H1367" s="13"/>
      <c r="I1367" s="13"/>
      <c r="J1367" s="13"/>
      <c r="K1367" s="13"/>
      <c r="L1367" s="13"/>
      <c r="M1367" s="13"/>
      <c r="N1367" s="13"/>
      <c r="O1367" s="13"/>
      <c r="P1367" s="13"/>
      <c r="Q1367" s="13"/>
      <c r="R1367" s="13"/>
      <c r="S1367" s="13"/>
    </row>
    <row r="1368" spans="1:19" x14ac:dyDescent="0.25">
      <c r="A1368" s="75"/>
      <c r="B1368" s="75"/>
      <c r="C1368" s="12"/>
      <c r="D1368" s="13"/>
      <c r="E1368" s="13"/>
      <c r="F1368" s="13"/>
      <c r="G1368" s="13"/>
      <c r="H1368" s="13"/>
      <c r="I1368" s="13"/>
      <c r="J1368" s="13"/>
      <c r="K1368" s="13"/>
      <c r="L1368" s="13"/>
      <c r="M1368" s="13"/>
      <c r="N1368" s="13"/>
      <c r="O1368" s="13"/>
      <c r="P1368" s="13"/>
      <c r="Q1368" s="13"/>
      <c r="R1368" s="13"/>
      <c r="S1368" s="13"/>
    </row>
    <row r="1369" spans="1:19" x14ac:dyDescent="0.25">
      <c r="A1369" s="75"/>
      <c r="B1369" s="75"/>
      <c r="C1369" s="12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3"/>
      <c r="O1369" s="13"/>
      <c r="P1369" s="13"/>
      <c r="Q1369" s="13"/>
      <c r="R1369" s="13"/>
      <c r="S1369" s="13"/>
    </row>
    <row r="1370" spans="1:19" x14ac:dyDescent="0.25">
      <c r="A1370" s="75"/>
      <c r="B1370" s="75"/>
      <c r="C1370" s="12"/>
      <c r="D1370" s="13"/>
      <c r="E1370" s="13"/>
      <c r="F1370" s="13"/>
      <c r="G1370" s="13"/>
      <c r="H1370" s="13"/>
      <c r="I1370" s="13"/>
      <c r="J1370" s="13"/>
      <c r="K1370" s="13"/>
      <c r="L1370" s="13"/>
      <c r="M1370" s="13"/>
      <c r="N1370" s="13"/>
      <c r="O1370" s="13"/>
      <c r="P1370" s="13"/>
      <c r="Q1370" s="13"/>
      <c r="R1370" s="13"/>
      <c r="S1370" s="13"/>
    </row>
    <row r="1371" spans="1:19" x14ac:dyDescent="0.25">
      <c r="A1371" s="75"/>
      <c r="B1371" s="75"/>
      <c r="C1371" s="12"/>
      <c r="D1371" s="13"/>
      <c r="E1371" s="13"/>
      <c r="F1371" s="13"/>
      <c r="G1371" s="13"/>
      <c r="H1371" s="13"/>
      <c r="I1371" s="13"/>
      <c r="J1371" s="13"/>
      <c r="K1371" s="13"/>
      <c r="L1371" s="13"/>
      <c r="M1371" s="13"/>
      <c r="N1371" s="13"/>
      <c r="O1371" s="13"/>
      <c r="P1371" s="13"/>
      <c r="Q1371" s="13"/>
      <c r="R1371" s="13"/>
      <c r="S1371" s="13"/>
    </row>
    <row r="1372" spans="1:19" x14ac:dyDescent="0.25">
      <c r="A1372" s="75"/>
      <c r="B1372" s="75"/>
      <c r="C1372" s="12"/>
      <c r="D1372" s="13"/>
      <c r="E1372" s="13"/>
      <c r="F1372" s="13"/>
      <c r="G1372" s="13"/>
      <c r="H1372" s="13"/>
      <c r="I1372" s="13"/>
      <c r="J1372" s="13"/>
      <c r="K1372" s="13"/>
      <c r="L1372" s="13"/>
      <c r="M1372" s="13"/>
      <c r="N1372" s="13"/>
      <c r="O1372" s="13"/>
      <c r="P1372" s="13"/>
      <c r="Q1372" s="13"/>
      <c r="R1372" s="13"/>
      <c r="S1372" s="13"/>
    </row>
    <row r="1373" spans="1:19" x14ac:dyDescent="0.25">
      <c r="A1373" s="75"/>
      <c r="B1373" s="75"/>
      <c r="C1373" s="12"/>
      <c r="D1373" s="13"/>
      <c r="E1373" s="13"/>
      <c r="F1373" s="13"/>
      <c r="G1373" s="13"/>
      <c r="H1373" s="13"/>
      <c r="I1373" s="13"/>
      <c r="J1373" s="13"/>
      <c r="K1373" s="13"/>
      <c r="L1373" s="13"/>
      <c r="M1373" s="13"/>
      <c r="N1373" s="13"/>
      <c r="O1373" s="13"/>
      <c r="P1373" s="13"/>
      <c r="Q1373" s="13"/>
      <c r="R1373" s="13"/>
      <c r="S1373" s="13"/>
    </row>
    <row r="1374" spans="1:19" x14ac:dyDescent="0.25">
      <c r="A1374" s="75"/>
      <c r="B1374" s="75"/>
      <c r="C1374" s="12"/>
      <c r="D1374" s="13"/>
      <c r="E1374" s="13"/>
      <c r="F1374" s="13"/>
      <c r="G1374" s="13"/>
      <c r="H1374" s="13"/>
      <c r="I1374" s="13"/>
      <c r="J1374" s="13"/>
      <c r="K1374" s="13"/>
      <c r="L1374" s="13"/>
      <c r="M1374" s="13"/>
      <c r="N1374" s="13"/>
      <c r="O1374" s="13"/>
      <c r="P1374" s="13"/>
      <c r="Q1374" s="13"/>
      <c r="R1374" s="13"/>
      <c r="S1374" s="13"/>
    </row>
    <row r="1375" spans="1:19" x14ac:dyDescent="0.25">
      <c r="A1375" s="75"/>
      <c r="B1375" s="75"/>
      <c r="C1375" s="12"/>
      <c r="D1375" s="13"/>
      <c r="E1375" s="13"/>
      <c r="F1375" s="13"/>
      <c r="G1375" s="13"/>
      <c r="H1375" s="13"/>
      <c r="I1375" s="13"/>
      <c r="J1375" s="13"/>
      <c r="K1375" s="13"/>
      <c r="L1375" s="13"/>
      <c r="M1375" s="13"/>
      <c r="N1375" s="13"/>
      <c r="O1375" s="13"/>
      <c r="P1375" s="13"/>
      <c r="Q1375" s="13"/>
      <c r="R1375" s="13"/>
      <c r="S1375" s="13"/>
    </row>
    <row r="1376" spans="1:19" x14ac:dyDescent="0.25">
      <c r="A1376" s="75"/>
      <c r="B1376" s="75"/>
      <c r="C1376" s="12"/>
      <c r="D1376" s="13"/>
      <c r="E1376" s="13"/>
      <c r="F1376" s="13"/>
      <c r="G1376" s="13"/>
      <c r="H1376" s="13"/>
      <c r="I1376" s="13"/>
      <c r="J1376" s="13"/>
      <c r="K1376" s="13"/>
      <c r="L1376" s="13"/>
      <c r="M1376" s="13"/>
      <c r="N1376" s="13"/>
      <c r="O1376" s="13"/>
      <c r="P1376" s="13"/>
      <c r="Q1376" s="13"/>
      <c r="R1376" s="13"/>
      <c r="S1376" s="13"/>
    </row>
    <row r="1377" spans="1:19" x14ac:dyDescent="0.25">
      <c r="A1377" s="75"/>
      <c r="B1377" s="75"/>
      <c r="C1377" s="12"/>
      <c r="D1377" s="13"/>
      <c r="E1377" s="13"/>
      <c r="F1377" s="13"/>
      <c r="G1377" s="13"/>
      <c r="H1377" s="13"/>
      <c r="I1377" s="13"/>
      <c r="J1377" s="13"/>
      <c r="K1377" s="13"/>
      <c r="L1377" s="13"/>
      <c r="M1377" s="13"/>
      <c r="N1377" s="13"/>
      <c r="O1377" s="13"/>
      <c r="P1377" s="13"/>
      <c r="Q1377" s="13"/>
      <c r="R1377" s="13"/>
      <c r="S1377" s="13"/>
    </row>
    <row r="1378" spans="1:19" x14ac:dyDescent="0.25">
      <c r="A1378" s="75"/>
      <c r="B1378" s="75"/>
      <c r="C1378" s="12"/>
      <c r="D1378" s="13"/>
      <c r="E1378" s="13"/>
      <c r="F1378" s="13"/>
      <c r="G1378" s="13"/>
      <c r="H1378" s="13"/>
      <c r="I1378" s="13"/>
      <c r="J1378" s="13"/>
      <c r="K1378" s="13"/>
      <c r="L1378" s="13"/>
      <c r="M1378" s="13"/>
      <c r="N1378" s="13"/>
      <c r="O1378" s="13"/>
      <c r="P1378" s="13"/>
      <c r="Q1378" s="13"/>
      <c r="R1378" s="13"/>
      <c r="S1378" s="13"/>
    </row>
    <row r="1379" spans="1:19" x14ac:dyDescent="0.25">
      <c r="A1379" s="75"/>
      <c r="B1379" s="75"/>
      <c r="C1379" s="12"/>
      <c r="D1379" s="13"/>
      <c r="E1379" s="13"/>
      <c r="F1379" s="13"/>
      <c r="G1379" s="13"/>
      <c r="H1379" s="13"/>
      <c r="I1379" s="13"/>
      <c r="J1379" s="13"/>
      <c r="K1379" s="13"/>
      <c r="L1379" s="13"/>
      <c r="M1379" s="13"/>
      <c r="N1379" s="13"/>
      <c r="O1379" s="13"/>
      <c r="P1379" s="13"/>
      <c r="Q1379" s="13"/>
      <c r="R1379" s="13"/>
      <c r="S1379" s="13"/>
    </row>
    <row r="1380" spans="1:19" x14ac:dyDescent="0.25">
      <c r="A1380" s="75"/>
      <c r="B1380" s="75"/>
      <c r="C1380" s="12"/>
      <c r="D1380" s="13"/>
      <c r="E1380" s="13"/>
      <c r="F1380" s="13"/>
      <c r="G1380" s="13"/>
      <c r="H1380" s="13"/>
      <c r="I1380" s="13"/>
      <c r="J1380" s="13"/>
      <c r="K1380" s="13"/>
      <c r="L1380" s="13"/>
      <c r="M1380" s="13"/>
      <c r="N1380" s="13"/>
      <c r="O1380" s="13"/>
      <c r="P1380" s="13"/>
      <c r="Q1380" s="13"/>
      <c r="R1380" s="13"/>
      <c r="S1380" s="13"/>
    </row>
    <row r="1381" spans="1:19" x14ac:dyDescent="0.25">
      <c r="A1381" s="75"/>
      <c r="B1381" s="75"/>
      <c r="C1381" s="12"/>
      <c r="D1381" s="13"/>
      <c r="E1381" s="13"/>
      <c r="F1381" s="13"/>
      <c r="G1381" s="13"/>
      <c r="H1381" s="13"/>
      <c r="I1381" s="13"/>
      <c r="J1381" s="13"/>
      <c r="K1381" s="13"/>
      <c r="L1381" s="13"/>
      <c r="M1381" s="13"/>
      <c r="N1381" s="13"/>
      <c r="O1381" s="13"/>
      <c r="P1381" s="13"/>
      <c r="Q1381" s="13"/>
      <c r="R1381" s="13"/>
      <c r="S1381" s="13"/>
    </row>
    <row r="1382" spans="1:19" x14ac:dyDescent="0.25">
      <c r="A1382" s="75"/>
      <c r="B1382" s="75"/>
      <c r="C1382" s="12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13"/>
    </row>
    <row r="1383" spans="1:19" x14ac:dyDescent="0.25">
      <c r="A1383" s="75"/>
      <c r="B1383" s="75"/>
      <c r="C1383" s="12"/>
      <c r="D1383" s="13"/>
      <c r="E1383" s="13"/>
      <c r="F1383" s="13"/>
      <c r="G1383" s="13"/>
      <c r="H1383" s="13"/>
      <c r="I1383" s="13"/>
      <c r="J1383" s="13"/>
      <c r="K1383" s="13"/>
      <c r="L1383" s="13"/>
      <c r="M1383" s="13"/>
      <c r="N1383" s="13"/>
      <c r="O1383" s="13"/>
      <c r="P1383" s="13"/>
      <c r="Q1383" s="13"/>
      <c r="R1383" s="13"/>
      <c r="S1383" s="13"/>
    </row>
    <row r="1384" spans="1:19" x14ac:dyDescent="0.25">
      <c r="A1384" s="75"/>
      <c r="B1384" s="75"/>
      <c r="C1384" s="12"/>
      <c r="D1384" s="13"/>
      <c r="E1384" s="13"/>
      <c r="F1384" s="13"/>
      <c r="G1384" s="13"/>
      <c r="H1384" s="13"/>
      <c r="I1384" s="13"/>
      <c r="J1384" s="13"/>
      <c r="K1384" s="13"/>
      <c r="L1384" s="13"/>
      <c r="M1384" s="13"/>
      <c r="N1384" s="13"/>
      <c r="O1384" s="13"/>
      <c r="P1384" s="13"/>
      <c r="Q1384" s="13"/>
      <c r="R1384" s="13"/>
      <c r="S1384" s="13"/>
    </row>
    <row r="1385" spans="1:19" x14ac:dyDescent="0.25">
      <c r="A1385" s="75"/>
      <c r="B1385" s="75"/>
      <c r="C1385" s="12"/>
      <c r="D1385" s="13"/>
      <c r="E1385" s="13"/>
      <c r="F1385" s="13"/>
      <c r="G1385" s="13"/>
      <c r="H1385" s="13"/>
      <c r="I1385" s="13"/>
      <c r="J1385" s="13"/>
      <c r="K1385" s="13"/>
      <c r="L1385" s="13"/>
      <c r="M1385" s="13"/>
      <c r="N1385" s="13"/>
      <c r="O1385" s="13"/>
      <c r="P1385" s="13"/>
      <c r="Q1385" s="13"/>
      <c r="R1385" s="13"/>
      <c r="S1385" s="13"/>
    </row>
    <row r="1386" spans="1:19" x14ac:dyDescent="0.25">
      <c r="A1386" s="75"/>
      <c r="B1386" s="75"/>
      <c r="C1386" s="12"/>
      <c r="D1386" s="13"/>
      <c r="E1386" s="13"/>
      <c r="F1386" s="13"/>
      <c r="G1386" s="13"/>
      <c r="H1386" s="13"/>
      <c r="I1386" s="13"/>
      <c r="J1386" s="13"/>
      <c r="K1386" s="13"/>
      <c r="L1386" s="13"/>
      <c r="M1386" s="13"/>
      <c r="N1386" s="13"/>
      <c r="O1386" s="13"/>
      <c r="P1386" s="13"/>
      <c r="Q1386" s="13"/>
      <c r="R1386" s="13"/>
      <c r="S1386" s="13"/>
    </row>
    <row r="1387" spans="1:19" x14ac:dyDescent="0.25">
      <c r="A1387" s="75"/>
      <c r="B1387" s="75"/>
      <c r="C1387" s="12"/>
      <c r="D1387" s="13"/>
      <c r="E1387" s="13"/>
      <c r="F1387" s="13"/>
      <c r="G1387" s="13"/>
      <c r="H1387" s="13"/>
      <c r="I1387" s="13"/>
      <c r="J1387" s="13"/>
      <c r="K1387" s="13"/>
      <c r="L1387" s="13"/>
      <c r="M1387" s="13"/>
      <c r="N1387" s="13"/>
      <c r="O1387" s="13"/>
      <c r="P1387" s="13"/>
      <c r="Q1387" s="13"/>
      <c r="R1387" s="13"/>
      <c r="S1387" s="13"/>
    </row>
    <row r="1388" spans="1:19" x14ac:dyDescent="0.25">
      <c r="A1388" s="75"/>
      <c r="B1388" s="75"/>
      <c r="C1388" s="12"/>
      <c r="D1388" s="13"/>
      <c r="E1388" s="13"/>
      <c r="F1388" s="13"/>
      <c r="G1388" s="13"/>
      <c r="H1388" s="13"/>
      <c r="I1388" s="13"/>
      <c r="J1388" s="13"/>
      <c r="K1388" s="13"/>
      <c r="L1388" s="13"/>
      <c r="M1388" s="13"/>
      <c r="N1388" s="13"/>
      <c r="O1388" s="13"/>
      <c r="P1388" s="13"/>
      <c r="Q1388" s="13"/>
      <c r="R1388" s="13"/>
      <c r="S1388" s="13"/>
    </row>
    <row r="1389" spans="1:19" x14ac:dyDescent="0.25">
      <c r="A1389" s="75"/>
      <c r="B1389" s="75"/>
      <c r="C1389" s="12"/>
      <c r="D1389" s="13"/>
      <c r="E1389" s="13"/>
      <c r="F1389" s="13"/>
      <c r="G1389" s="13"/>
      <c r="H1389" s="13"/>
      <c r="I1389" s="13"/>
      <c r="J1389" s="13"/>
      <c r="K1389" s="13"/>
      <c r="L1389" s="13"/>
      <c r="M1389" s="13"/>
      <c r="N1389" s="13"/>
      <c r="O1389" s="13"/>
      <c r="P1389" s="13"/>
      <c r="Q1389" s="13"/>
      <c r="R1389" s="13"/>
      <c r="S1389" s="13"/>
    </row>
    <row r="1390" spans="1:19" x14ac:dyDescent="0.25">
      <c r="A1390" s="75"/>
      <c r="B1390" s="75"/>
      <c r="C1390" s="12"/>
      <c r="D1390" s="13"/>
      <c r="E1390" s="13"/>
      <c r="F1390" s="13"/>
      <c r="G1390" s="13"/>
      <c r="H1390" s="13"/>
      <c r="I1390" s="13"/>
      <c r="J1390" s="13"/>
      <c r="K1390" s="13"/>
      <c r="L1390" s="13"/>
      <c r="M1390" s="13"/>
      <c r="N1390" s="13"/>
      <c r="O1390" s="13"/>
      <c r="P1390" s="13"/>
      <c r="Q1390" s="13"/>
      <c r="R1390" s="13"/>
      <c r="S1390" s="13"/>
    </row>
    <row r="1391" spans="1:19" x14ac:dyDescent="0.25">
      <c r="A1391" s="75"/>
      <c r="B1391" s="75"/>
      <c r="C1391" s="12"/>
      <c r="D1391" s="13"/>
      <c r="E1391" s="13"/>
      <c r="F1391" s="13"/>
      <c r="G1391" s="13"/>
      <c r="H1391" s="13"/>
      <c r="I1391" s="13"/>
      <c r="J1391" s="13"/>
      <c r="K1391" s="13"/>
      <c r="L1391" s="13"/>
      <c r="M1391" s="13"/>
      <c r="N1391" s="13"/>
      <c r="O1391" s="13"/>
      <c r="P1391" s="13"/>
      <c r="Q1391" s="13"/>
      <c r="R1391" s="13"/>
      <c r="S1391" s="13"/>
    </row>
    <row r="1392" spans="1:19" x14ac:dyDescent="0.25">
      <c r="A1392" s="75"/>
      <c r="B1392" s="75"/>
      <c r="C1392" s="12"/>
      <c r="D1392" s="13"/>
      <c r="E1392" s="13"/>
      <c r="F1392" s="13"/>
      <c r="G1392" s="13"/>
      <c r="H1392" s="13"/>
      <c r="I1392" s="13"/>
      <c r="J1392" s="13"/>
      <c r="K1392" s="13"/>
      <c r="L1392" s="13"/>
      <c r="M1392" s="13"/>
      <c r="N1392" s="13"/>
      <c r="O1392" s="13"/>
      <c r="P1392" s="13"/>
      <c r="Q1392" s="13"/>
      <c r="R1392" s="13"/>
      <c r="S1392" s="13"/>
    </row>
    <row r="1393" spans="1:19" x14ac:dyDescent="0.25">
      <c r="A1393" s="75"/>
      <c r="B1393" s="75"/>
      <c r="C1393" s="12"/>
      <c r="D1393" s="13"/>
      <c r="E1393" s="13"/>
      <c r="F1393" s="13"/>
      <c r="G1393" s="13"/>
      <c r="H1393" s="13"/>
      <c r="I1393" s="13"/>
      <c r="J1393" s="13"/>
      <c r="K1393" s="13"/>
      <c r="L1393" s="13"/>
      <c r="M1393" s="13"/>
      <c r="N1393" s="13"/>
      <c r="O1393" s="13"/>
      <c r="P1393" s="13"/>
      <c r="Q1393" s="13"/>
      <c r="R1393" s="13"/>
      <c r="S1393" s="13"/>
    </row>
    <row r="1394" spans="1:19" x14ac:dyDescent="0.25">
      <c r="A1394" s="75"/>
      <c r="B1394" s="75"/>
      <c r="C1394" s="12"/>
      <c r="D1394" s="13"/>
      <c r="E1394" s="13"/>
      <c r="F1394" s="13"/>
      <c r="G1394" s="13"/>
      <c r="H1394" s="13"/>
      <c r="I1394" s="13"/>
      <c r="J1394" s="13"/>
      <c r="K1394" s="13"/>
      <c r="L1394" s="13"/>
      <c r="M1394" s="13"/>
      <c r="N1394" s="13"/>
      <c r="O1394" s="13"/>
      <c r="P1394" s="13"/>
      <c r="Q1394" s="13"/>
      <c r="R1394" s="13"/>
      <c r="S1394" s="13"/>
    </row>
    <row r="1395" spans="1:19" x14ac:dyDescent="0.25">
      <c r="A1395" s="75"/>
      <c r="B1395" s="75"/>
      <c r="C1395" s="12"/>
      <c r="D1395" s="13"/>
      <c r="E1395" s="13"/>
      <c r="F1395" s="13"/>
      <c r="G1395" s="13"/>
      <c r="H1395" s="13"/>
      <c r="I1395" s="13"/>
      <c r="J1395" s="13"/>
      <c r="K1395" s="13"/>
      <c r="L1395" s="13"/>
      <c r="M1395" s="13"/>
      <c r="N1395" s="13"/>
      <c r="O1395" s="13"/>
      <c r="P1395" s="13"/>
      <c r="Q1395" s="13"/>
      <c r="R1395" s="13"/>
      <c r="S1395" s="13"/>
    </row>
    <row r="1396" spans="1:19" x14ac:dyDescent="0.25">
      <c r="A1396" s="75"/>
      <c r="B1396" s="75"/>
      <c r="C1396" s="12"/>
      <c r="D1396" s="13"/>
      <c r="E1396" s="13"/>
      <c r="F1396" s="13"/>
      <c r="G1396" s="13"/>
      <c r="H1396" s="13"/>
      <c r="I1396" s="13"/>
      <c r="J1396" s="13"/>
      <c r="K1396" s="13"/>
      <c r="L1396" s="13"/>
      <c r="M1396" s="13"/>
      <c r="N1396" s="13"/>
      <c r="O1396" s="13"/>
      <c r="P1396" s="13"/>
      <c r="Q1396" s="13"/>
      <c r="R1396" s="13"/>
      <c r="S1396" s="13"/>
    </row>
    <row r="1397" spans="1:19" x14ac:dyDescent="0.25">
      <c r="A1397" s="75"/>
      <c r="B1397" s="75"/>
      <c r="C1397" s="12"/>
      <c r="D1397" s="13"/>
      <c r="E1397" s="13"/>
      <c r="F1397" s="13"/>
      <c r="G1397" s="13"/>
      <c r="H1397" s="13"/>
      <c r="I1397" s="13"/>
      <c r="J1397" s="13"/>
      <c r="K1397" s="13"/>
      <c r="L1397" s="13"/>
      <c r="M1397" s="13"/>
      <c r="N1397" s="13"/>
      <c r="O1397" s="13"/>
      <c r="P1397" s="13"/>
      <c r="Q1397" s="13"/>
      <c r="R1397" s="13"/>
      <c r="S1397" s="13"/>
    </row>
    <row r="1398" spans="1:19" x14ac:dyDescent="0.25">
      <c r="A1398" s="75"/>
      <c r="B1398" s="75"/>
      <c r="C1398" s="12"/>
      <c r="D1398" s="13"/>
      <c r="E1398" s="13"/>
      <c r="F1398" s="13"/>
      <c r="G1398" s="13"/>
      <c r="H1398" s="13"/>
      <c r="I1398" s="13"/>
      <c r="J1398" s="13"/>
      <c r="K1398" s="13"/>
      <c r="L1398" s="13"/>
      <c r="M1398" s="13"/>
      <c r="N1398" s="13"/>
      <c r="O1398" s="13"/>
      <c r="P1398" s="13"/>
      <c r="Q1398" s="13"/>
      <c r="R1398" s="13"/>
      <c r="S1398" s="13"/>
    </row>
    <row r="1399" spans="1:19" x14ac:dyDescent="0.25">
      <c r="A1399" s="75"/>
      <c r="B1399" s="75"/>
      <c r="C1399" s="12"/>
      <c r="D1399" s="13"/>
      <c r="E1399" s="13"/>
      <c r="F1399" s="13"/>
      <c r="G1399" s="13"/>
      <c r="H1399" s="13"/>
      <c r="I1399" s="13"/>
      <c r="J1399" s="13"/>
      <c r="K1399" s="13"/>
      <c r="L1399" s="13"/>
      <c r="M1399" s="13"/>
      <c r="N1399" s="13"/>
      <c r="O1399" s="13"/>
      <c r="P1399" s="13"/>
      <c r="Q1399" s="13"/>
      <c r="R1399" s="13"/>
      <c r="S1399" s="13"/>
    </row>
    <row r="1400" spans="1:19" x14ac:dyDescent="0.25">
      <c r="A1400" s="75"/>
      <c r="B1400" s="75"/>
      <c r="C1400" s="12"/>
      <c r="D1400" s="13"/>
      <c r="E1400" s="13"/>
      <c r="F1400" s="13"/>
      <c r="G1400" s="13"/>
      <c r="H1400" s="13"/>
      <c r="I1400" s="13"/>
      <c r="J1400" s="13"/>
      <c r="K1400" s="13"/>
      <c r="L1400" s="13"/>
      <c r="M1400" s="13"/>
      <c r="N1400" s="13"/>
      <c r="O1400" s="13"/>
      <c r="P1400" s="13"/>
      <c r="Q1400" s="13"/>
      <c r="R1400" s="13"/>
      <c r="S1400" s="13"/>
    </row>
    <row r="1401" spans="1:19" x14ac:dyDescent="0.25">
      <c r="A1401" s="75"/>
      <c r="B1401" s="75"/>
      <c r="C1401" s="12"/>
      <c r="D1401" s="13"/>
      <c r="E1401" s="13"/>
      <c r="F1401" s="13"/>
      <c r="G1401" s="13"/>
      <c r="H1401" s="13"/>
      <c r="I1401" s="13"/>
      <c r="J1401" s="13"/>
      <c r="K1401" s="13"/>
      <c r="L1401" s="13"/>
      <c r="M1401" s="13"/>
      <c r="N1401" s="13"/>
      <c r="O1401" s="13"/>
      <c r="P1401" s="13"/>
      <c r="Q1401" s="13"/>
      <c r="R1401" s="13"/>
      <c r="S1401" s="13"/>
    </row>
    <row r="1402" spans="1:19" x14ac:dyDescent="0.25">
      <c r="A1402" s="75"/>
      <c r="B1402" s="75"/>
      <c r="C1402" s="12"/>
      <c r="D1402" s="13"/>
      <c r="E1402" s="13"/>
      <c r="F1402" s="13"/>
      <c r="G1402" s="13"/>
      <c r="H1402" s="13"/>
      <c r="I1402" s="13"/>
      <c r="J1402" s="13"/>
      <c r="K1402" s="13"/>
      <c r="L1402" s="13"/>
      <c r="M1402" s="13"/>
      <c r="N1402" s="13"/>
      <c r="O1402" s="13"/>
      <c r="P1402" s="13"/>
      <c r="Q1402" s="13"/>
      <c r="R1402" s="13"/>
      <c r="S1402" s="13"/>
    </row>
    <row r="1403" spans="1:19" x14ac:dyDescent="0.25">
      <c r="A1403" s="75"/>
      <c r="B1403" s="75"/>
      <c r="C1403" s="12"/>
      <c r="D1403" s="13"/>
      <c r="E1403" s="13"/>
      <c r="F1403" s="13"/>
      <c r="G1403" s="13"/>
      <c r="H1403" s="13"/>
      <c r="I1403" s="13"/>
      <c r="J1403" s="13"/>
      <c r="K1403" s="13"/>
      <c r="L1403" s="13"/>
      <c r="M1403" s="13"/>
      <c r="N1403" s="13"/>
      <c r="O1403" s="13"/>
      <c r="P1403" s="13"/>
      <c r="Q1403" s="13"/>
      <c r="R1403" s="13"/>
      <c r="S1403" s="13"/>
    </row>
    <row r="1404" spans="1:19" x14ac:dyDescent="0.25">
      <c r="A1404" s="75"/>
      <c r="B1404" s="75"/>
      <c r="C1404" s="12"/>
      <c r="D1404" s="13"/>
      <c r="E1404" s="13"/>
      <c r="F1404" s="13"/>
      <c r="G1404" s="13"/>
      <c r="H1404" s="13"/>
      <c r="I1404" s="13"/>
      <c r="J1404" s="13"/>
      <c r="K1404" s="13"/>
      <c r="L1404" s="13"/>
      <c r="M1404" s="13"/>
      <c r="N1404" s="13"/>
      <c r="O1404" s="13"/>
      <c r="P1404" s="13"/>
      <c r="Q1404" s="13"/>
      <c r="R1404" s="13"/>
      <c r="S1404" s="13"/>
    </row>
    <row r="1405" spans="1:19" x14ac:dyDescent="0.25">
      <c r="A1405" s="75"/>
      <c r="B1405" s="75"/>
      <c r="C1405" s="12"/>
      <c r="D1405" s="13"/>
      <c r="E1405" s="13"/>
      <c r="F1405" s="13"/>
      <c r="G1405" s="13"/>
      <c r="H1405" s="13"/>
      <c r="I1405" s="13"/>
      <c r="J1405" s="13"/>
      <c r="K1405" s="13"/>
      <c r="L1405" s="13"/>
      <c r="M1405" s="13"/>
      <c r="N1405" s="13"/>
      <c r="O1405" s="13"/>
      <c r="P1405" s="13"/>
      <c r="Q1405" s="13"/>
      <c r="R1405" s="13"/>
      <c r="S1405" s="13"/>
    </row>
    <row r="1406" spans="1:19" x14ac:dyDescent="0.25">
      <c r="A1406" s="75"/>
      <c r="B1406" s="75"/>
      <c r="C1406" s="12"/>
      <c r="D1406" s="13"/>
      <c r="E1406" s="13"/>
      <c r="F1406" s="13"/>
      <c r="G1406" s="13"/>
      <c r="H1406" s="13"/>
      <c r="I1406" s="13"/>
      <c r="J1406" s="13"/>
      <c r="K1406" s="13"/>
      <c r="L1406" s="13"/>
      <c r="M1406" s="13"/>
      <c r="N1406" s="13"/>
      <c r="O1406" s="13"/>
      <c r="P1406" s="13"/>
      <c r="Q1406" s="13"/>
      <c r="R1406" s="13"/>
      <c r="S1406" s="13"/>
    </row>
    <row r="1407" spans="1:19" x14ac:dyDescent="0.25">
      <c r="A1407" s="75"/>
      <c r="B1407" s="75"/>
      <c r="C1407" s="12"/>
      <c r="D1407" s="13"/>
      <c r="E1407" s="13"/>
      <c r="F1407" s="13"/>
      <c r="G1407" s="13"/>
      <c r="H1407" s="13"/>
      <c r="I1407" s="13"/>
      <c r="J1407" s="13"/>
      <c r="K1407" s="13"/>
      <c r="L1407" s="13"/>
      <c r="M1407" s="13"/>
      <c r="N1407" s="13"/>
      <c r="O1407" s="13"/>
      <c r="P1407" s="13"/>
      <c r="Q1407" s="13"/>
      <c r="R1407" s="13"/>
      <c r="S1407" s="13"/>
    </row>
    <row r="1408" spans="1:19" x14ac:dyDescent="0.25">
      <c r="A1408" s="75"/>
      <c r="B1408" s="75"/>
      <c r="C1408" s="12"/>
      <c r="D1408" s="13"/>
      <c r="E1408" s="13"/>
      <c r="F1408" s="13"/>
      <c r="G1408" s="13"/>
      <c r="H1408" s="13"/>
      <c r="I1408" s="13"/>
      <c r="J1408" s="13"/>
      <c r="K1408" s="13"/>
      <c r="L1408" s="13"/>
      <c r="M1408" s="13"/>
      <c r="N1408" s="13"/>
      <c r="O1408" s="13"/>
      <c r="P1408" s="13"/>
      <c r="Q1408" s="13"/>
      <c r="R1408" s="13"/>
      <c r="S1408" s="13"/>
    </row>
    <row r="1409" spans="1:19" x14ac:dyDescent="0.25">
      <c r="A1409" s="75"/>
      <c r="B1409" s="75"/>
      <c r="C1409" s="12"/>
      <c r="D1409" s="13"/>
      <c r="E1409" s="13"/>
      <c r="F1409" s="13"/>
      <c r="G1409" s="13"/>
      <c r="H1409" s="13"/>
      <c r="I1409" s="13"/>
      <c r="J1409" s="13"/>
      <c r="K1409" s="13"/>
      <c r="L1409" s="13"/>
      <c r="M1409" s="13"/>
      <c r="N1409" s="13"/>
      <c r="O1409" s="13"/>
      <c r="P1409" s="13"/>
      <c r="Q1409" s="13"/>
      <c r="R1409" s="13"/>
      <c r="S1409" s="13"/>
    </row>
    <row r="1410" spans="1:19" x14ac:dyDescent="0.25">
      <c r="A1410" s="75"/>
      <c r="B1410" s="75"/>
      <c r="C1410" s="12"/>
      <c r="D1410" s="13"/>
      <c r="E1410" s="13"/>
      <c r="F1410" s="13"/>
      <c r="G1410" s="13"/>
      <c r="H1410" s="13"/>
      <c r="I1410" s="13"/>
      <c r="J1410" s="13"/>
      <c r="K1410" s="13"/>
      <c r="L1410" s="13"/>
      <c r="M1410" s="13"/>
      <c r="N1410" s="13"/>
      <c r="O1410" s="13"/>
      <c r="P1410" s="13"/>
      <c r="Q1410" s="13"/>
      <c r="R1410" s="13"/>
      <c r="S1410" s="13"/>
    </row>
    <row r="1411" spans="1:19" x14ac:dyDescent="0.25">
      <c r="A1411" s="75"/>
      <c r="B1411" s="75"/>
      <c r="C1411" s="12"/>
      <c r="D1411" s="13"/>
      <c r="E1411" s="13"/>
      <c r="F1411" s="13"/>
      <c r="G1411" s="13"/>
      <c r="H1411" s="13"/>
      <c r="I1411" s="13"/>
      <c r="J1411" s="13"/>
      <c r="K1411" s="13"/>
      <c r="L1411" s="13"/>
      <c r="M1411" s="13"/>
      <c r="N1411" s="13"/>
      <c r="O1411" s="13"/>
      <c r="P1411" s="13"/>
      <c r="Q1411" s="13"/>
      <c r="R1411" s="13"/>
      <c r="S1411" s="13"/>
    </row>
    <row r="1412" spans="1:19" x14ac:dyDescent="0.25">
      <c r="A1412" s="75"/>
      <c r="B1412" s="75"/>
      <c r="C1412" s="12"/>
      <c r="D1412" s="13"/>
      <c r="E1412" s="13"/>
      <c r="F1412" s="13"/>
      <c r="G1412" s="13"/>
      <c r="H1412" s="13"/>
      <c r="I1412" s="13"/>
      <c r="J1412" s="13"/>
      <c r="K1412" s="13"/>
      <c r="L1412" s="13"/>
      <c r="M1412" s="13"/>
      <c r="N1412" s="13"/>
      <c r="O1412" s="13"/>
      <c r="P1412" s="13"/>
      <c r="Q1412" s="13"/>
      <c r="R1412" s="13"/>
      <c r="S1412" s="13"/>
    </row>
    <row r="1413" spans="1:19" x14ac:dyDescent="0.25">
      <c r="A1413" s="75"/>
      <c r="B1413" s="75"/>
      <c r="C1413" s="12"/>
      <c r="D1413" s="13"/>
      <c r="E1413" s="13"/>
      <c r="F1413" s="13"/>
      <c r="G1413" s="13"/>
      <c r="H1413" s="13"/>
      <c r="I1413" s="13"/>
      <c r="J1413" s="13"/>
      <c r="K1413" s="13"/>
      <c r="L1413" s="13"/>
      <c r="M1413" s="13"/>
      <c r="N1413" s="13"/>
      <c r="O1413" s="13"/>
      <c r="P1413" s="13"/>
      <c r="Q1413" s="13"/>
      <c r="R1413" s="13"/>
      <c r="S1413" s="13"/>
    </row>
    <row r="1414" spans="1:19" x14ac:dyDescent="0.25">
      <c r="A1414" s="75"/>
      <c r="B1414" s="75"/>
      <c r="C1414" s="12"/>
      <c r="D1414" s="13"/>
      <c r="E1414" s="13"/>
      <c r="F1414" s="13"/>
      <c r="G1414" s="13"/>
      <c r="H1414" s="13"/>
      <c r="I1414" s="13"/>
      <c r="J1414" s="13"/>
      <c r="K1414" s="13"/>
      <c r="L1414" s="13"/>
      <c r="M1414" s="13"/>
      <c r="N1414" s="13"/>
      <c r="O1414" s="13"/>
      <c r="P1414" s="13"/>
      <c r="Q1414" s="13"/>
      <c r="R1414" s="13"/>
      <c r="S1414" s="13"/>
    </row>
    <row r="1415" spans="1:19" x14ac:dyDescent="0.25">
      <c r="A1415" s="75"/>
      <c r="B1415" s="75"/>
      <c r="C1415" s="12"/>
      <c r="D1415" s="13"/>
      <c r="E1415" s="13"/>
      <c r="F1415" s="13"/>
      <c r="G1415" s="13"/>
      <c r="H1415" s="13"/>
      <c r="I1415" s="13"/>
      <c r="J1415" s="13"/>
      <c r="K1415" s="13"/>
      <c r="L1415" s="13"/>
      <c r="M1415" s="13"/>
      <c r="N1415" s="13"/>
      <c r="O1415" s="13"/>
      <c r="P1415" s="13"/>
      <c r="Q1415" s="13"/>
      <c r="R1415" s="13"/>
      <c r="S1415" s="13"/>
    </row>
    <row r="1416" spans="1:19" x14ac:dyDescent="0.25">
      <c r="A1416" s="75"/>
      <c r="B1416" s="75"/>
      <c r="C1416" s="12"/>
      <c r="D1416" s="13"/>
      <c r="E1416" s="13"/>
      <c r="F1416" s="13"/>
      <c r="G1416" s="13"/>
      <c r="H1416" s="13"/>
      <c r="I1416" s="13"/>
      <c r="J1416" s="13"/>
      <c r="K1416" s="13"/>
      <c r="L1416" s="13"/>
      <c r="M1416" s="13"/>
      <c r="N1416" s="13"/>
      <c r="O1416" s="13"/>
      <c r="P1416" s="13"/>
      <c r="Q1416" s="13"/>
      <c r="R1416" s="13"/>
      <c r="S1416" s="13"/>
    </row>
    <row r="1417" spans="1:19" x14ac:dyDescent="0.25">
      <c r="A1417" s="75"/>
      <c r="B1417" s="75"/>
      <c r="C1417" s="12"/>
      <c r="D1417" s="13"/>
      <c r="E1417" s="13"/>
      <c r="F1417" s="13"/>
      <c r="G1417" s="13"/>
      <c r="H1417" s="13"/>
      <c r="I1417" s="13"/>
      <c r="J1417" s="13"/>
      <c r="K1417" s="13"/>
      <c r="L1417" s="13"/>
      <c r="M1417" s="13"/>
      <c r="N1417" s="13"/>
      <c r="O1417" s="13"/>
      <c r="P1417" s="13"/>
      <c r="Q1417" s="13"/>
      <c r="R1417" s="13"/>
      <c r="S1417" s="13"/>
    </row>
    <row r="1418" spans="1:19" x14ac:dyDescent="0.25">
      <c r="A1418" s="75"/>
      <c r="B1418" s="75"/>
      <c r="C1418" s="12"/>
      <c r="D1418" s="13"/>
      <c r="E1418" s="13"/>
      <c r="F1418" s="13"/>
      <c r="G1418" s="13"/>
      <c r="H1418" s="13"/>
      <c r="I1418" s="13"/>
      <c r="J1418" s="13"/>
      <c r="K1418" s="13"/>
      <c r="L1418" s="13"/>
      <c r="M1418" s="13"/>
      <c r="N1418" s="13"/>
      <c r="O1418" s="13"/>
      <c r="P1418" s="13"/>
      <c r="Q1418" s="13"/>
      <c r="R1418" s="13"/>
      <c r="S1418" s="13"/>
    </row>
    <row r="1419" spans="1:19" x14ac:dyDescent="0.25">
      <c r="A1419" s="75"/>
      <c r="B1419" s="75"/>
      <c r="C1419" s="12"/>
      <c r="D1419" s="13"/>
      <c r="E1419" s="13"/>
      <c r="F1419" s="13"/>
      <c r="G1419" s="13"/>
      <c r="H1419" s="13"/>
      <c r="I1419" s="13"/>
      <c r="J1419" s="13"/>
      <c r="K1419" s="13"/>
      <c r="L1419" s="13"/>
      <c r="M1419" s="13"/>
      <c r="N1419" s="13"/>
      <c r="O1419" s="13"/>
      <c r="P1419" s="13"/>
      <c r="Q1419" s="13"/>
      <c r="R1419" s="13"/>
      <c r="S1419" s="13"/>
    </row>
    <row r="1420" spans="1:19" x14ac:dyDescent="0.25">
      <c r="A1420" s="75"/>
      <c r="B1420" s="75"/>
      <c r="C1420" s="12"/>
      <c r="D1420" s="13"/>
      <c r="E1420" s="13"/>
      <c r="F1420" s="13"/>
      <c r="G1420" s="13"/>
      <c r="H1420" s="13"/>
      <c r="I1420" s="13"/>
      <c r="J1420" s="13"/>
      <c r="K1420" s="13"/>
      <c r="L1420" s="13"/>
      <c r="M1420" s="13"/>
      <c r="N1420" s="13"/>
      <c r="O1420" s="13"/>
      <c r="P1420" s="13"/>
      <c r="Q1420" s="13"/>
      <c r="R1420" s="13"/>
      <c r="S1420" s="13"/>
    </row>
    <row r="1421" spans="1:19" x14ac:dyDescent="0.25">
      <c r="A1421" s="75"/>
      <c r="B1421" s="75"/>
      <c r="C1421" s="12"/>
      <c r="D1421" s="13"/>
      <c r="E1421" s="13"/>
      <c r="F1421" s="13"/>
      <c r="G1421" s="13"/>
      <c r="H1421" s="13"/>
      <c r="I1421" s="13"/>
      <c r="J1421" s="13"/>
      <c r="K1421" s="13"/>
      <c r="L1421" s="13"/>
      <c r="M1421" s="13"/>
      <c r="N1421" s="13"/>
      <c r="O1421" s="13"/>
      <c r="P1421" s="13"/>
      <c r="Q1421" s="13"/>
      <c r="R1421" s="13"/>
      <c r="S1421" s="13"/>
    </row>
    <row r="1422" spans="1:19" x14ac:dyDescent="0.25">
      <c r="A1422" s="75"/>
      <c r="B1422" s="75"/>
      <c r="C1422" s="12"/>
      <c r="D1422" s="13"/>
      <c r="E1422" s="13"/>
      <c r="F1422" s="13"/>
      <c r="G1422" s="13"/>
      <c r="H1422" s="13"/>
      <c r="I1422" s="13"/>
      <c r="J1422" s="13"/>
      <c r="K1422" s="13"/>
      <c r="L1422" s="13"/>
      <c r="M1422" s="13"/>
      <c r="N1422" s="13"/>
      <c r="O1422" s="13"/>
      <c r="P1422" s="13"/>
      <c r="Q1422" s="13"/>
      <c r="R1422" s="13"/>
      <c r="S1422" s="13"/>
    </row>
    <row r="1423" spans="1:19" x14ac:dyDescent="0.25">
      <c r="A1423" s="75"/>
      <c r="B1423" s="75"/>
      <c r="C1423" s="12"/>
      <c r="D1423" s="13"/>
      <c r="E1423" s="13"/>
      <c r="F1423" s="13"/>
      <c r="G1423" s="13"/>
      <c r="H1423" s="13"/>
      <c r="I1423" s="13"/>
      <c r="J1423" s="13"/>
      <c r="K1423" s="13"/>
      <c r="L1423" s="13"/>
      <c r="M1423" s="13"/>
      <c r="N1423" s="13"/>
      <c r="O1423" s="13"/>
      <c r="P1423" s="13"/>
      <c r="Q1423" s="13"/>
      <c r="R1423" s="13"/>
      <c r="S1423" s="13"/>
    </row>
    <row r="1424" spans="1:19" x14ac:dyDescent="0.25">
      <c r="A1424" s="75"/>
      <c r="B1424" s="75"/>
      <c r="C1424" s="12"/>
      <c r="D1424" s="13"/>
      <c r="E1424" s="13"/>
      <c r="F1424" s="13"/>
      <c r="G1424" s="13"/>
      <c r="H1424" s="13"/>
      <c r="I1424" s="13"/>
      <c r="J1424" s="13"/>
      <c r="K1424" s="13"/>
      <c r="L1424" s="13"/>
      <c r="M1424" s="13"/>
      <c r="N1424" s="13"/>
      <c r="O1424" s="13"/>
      <c r="P1424" s="13"/>
      <c r="Q1424" s="13"/>
      <c r="R1424" s="13"/>
      <c r="S1424" s="13"/>
    </row>
    <row r="1425" spans="1:19" x14ac:dyDescent="0.25">
      <c r="A1425" s="75"/>
      <c r="B1425" s="75"/>
      <c r="C1425" s="12"/>
      <c r="D1425" s="13"/>
      <c r="E1425" s="13"/>
      <c r="F1425" s="13"/>
      <c r="G1425" s="13"/>
      <c r="H1425" s="13"/>
      <c r="I1425" s="13"/>
      <c r="J1425" s="13"/>
      <c r="K1425" s="13"/>
      <c r="L1425" s="13"/>
      <c r="M1425" s="13"/>
      <c r="N1425" s="13"/>
      <c r="O1425" s="13"/>
      <c r="P1425" s="13"/>
      <c r="Q1425" s="13"/>
      <c r="R1425" s="13"/>
      <c r="S1425" s="13"/>
    </row>
    <row r="1426" spans="1:19" x14ac:dyDescent="0.25">
      <c r="A1426" s="75"/>
      <c r="B1426" s="75"/>
      <c r="C1426" s="12"/>
      <c r="D1426" s="13"/>
      <c r="E1426" s="13"/>
      <c r="F1426" s="13"/>
      <c r="G1426" s="13"/>
      <c r="H1426" s="13"/>
      <c r="I1426" s="13"/>
      <c r="J1426" s="13"/>
      <c r="K1426" s="13"/>
      <c r="L1426" s="13"/>
      <c r="M1426" s="13"/>
      <c r="N1426" s="13"/>
      <c r="O1426" s="13"/>
      <c r="P1426" s="13"/>
      <c r="Q1426" s="13"/>
      <c r="R1426" s="13"/>
      <c r="S1426" s="13"/>
    </row>
    <row r="1427" spans="1:19" x14ac:dyDescent="0.25">
      <c r="A1427" s="75"/>
      <c r="B1427" s="75"/>
      <c r="C1427" s="12"/>
      <c r="D1427" s="13"/>
      <c r="E1427" s="13"/>
      <c r="F1427" s="13"/>
      <c r="G1427" s="13"/>
      <c r="H1427" s="13"/>
      <c r="I1427" s="13"/>
      <c r="J1427" s="13"/>
      <c r="K1427" s="13"/>
      <c r="L1427" s="13"/>
      <c r="M1427" s="13"/>
      <c r="N1427" s="13"/>
      <c r="O1427" s="13"/>
      <c r="P1427" s="13"/>
      <c r="Q1427" s="13"/>
      <c r="R1427" s="13"/>
      <c r="S1427" s="13"/>
    </row>
    <row r="1428" spans="1:19" x14ac:dyDescent="0.25">
      <c r="A1428" s="75"/>
      <c r="B1428" s="75"/>
      <c r="C1428" s="12"/>
      <c r="D1428" s="13"/>
      <c r="E1428" s="13"/>
      <c r="F1428" s="13"/>
      <c r="G1428" s="13"/>
      <c r="H1428" s="13"/>
      <c r="I1428" s="13"/>
      <c r="J1428" s="13"/>
      <c r="K1428" s="13"/>
      <c r="L1428" s="13"/>
      <c r="M1428" s="13"/>
      <c r="N1428" s="13"/>
      <c r="O1428" s="13"/>
      <c r="P1428" s="13"/>
      <c r="Q1428" s="13"/>
      <c r="R1428" s="13"/>
      <c r="S1428" s="13"/>
    </row>
    <row r="1429" spans="1:19" x14ac:dyDescent="0.25">
      <c r="A1429" s="75"/>
      <c r="B1429" s="75"/>
      <c r="C1429" s="12"/>
      <c r="D1429" s="13"/>
      <c r="E1429" s="13"/>
      <c r="F1429" s="13"/>
      <c r="G1429" s="13"/>
      <c r="H1429" s="13"/>
      <c r="I1429" s="13"/>
      <c r="J1429" s="13"/>
      <c r="K1429" s="13"/>
      <c r="L1429" s="13"/>
      <c r="M1429" s="13"/>
      <c r="N1429" s="13"/>
      <c r="O1429" s="13"/>
      <c r="P1429" s="13"/>
      <c r="Q1429" s="13"/>
      <c r="R1429" s="13"/>
      <c r="S1429" s="13"/>
    </row>
    <row r="1430" spans="1:19" x14ac:dyDescent="0.25">
      <c r="A1430" s="75"/>
      <c r="B1430" s="75"/>
      <c r="C1430" s="12"/>
      <c r="D1430" s="13"/>
      <c r="E1430" s="13"/>
      <c r="F1430" s="13"/>
      <c r="G1430" s="13"/>
      <c r="H1430" s="13"/>
      <c r="I1430" s="13"/>
      <c r="J1430" s="13"/>
      <c r="K1430" s="13"/>
      <c r="L1430" s="13"/>
      <c r="M1430" s="13"/>
      <c r="N1430" s="13"/>
      <c r="O1430" s="13"/>
      <c r="P1430" s="13"/>
      <c r="Q1430" s="13"/>
      <c r="R1430" s="13"/>
      <c r="S1430" s="13"/>
    </row>
    <row r="1431" spans="1:19" x14ac:dyDescent="0.25">
      <c r="A1431" s="75"/>
      <c r="B1431" s="75"/>
      <c r="C1431" s="12"/>
      <c r="D1431" s="13"/>
      <c r="E1431" s="13"/>
      <c r="F1431" s="13"/>
      <c r="G1431" s="13"/>
      <c r="H1431" s="13"/>
      <c r="I1431" s="13"/>
      <c r="J1431" s="13"/>
      <c r="K1431" s="13"/>
      <c r="L1431" s="13"/>
      <c r="M1431" s="13"/>
      <c r="N1431" s="13"/>
      <c r="O1431" s="13"/>
      <c r="P1431" s="13"/>
      <c r="Q1431" s="13"/>
      <c r="R1431" s="13"/>
      <c r="S1431" s="13"/>
    </row>
    <row r="1432" spans="1:19" x14ac:dyDescent="0.25">
      <c r="A1432" s="75"/>
      <c r="B1432" s="75"/>
      <c r="C1432" s="12"/>
      <c r="D1432" s="13"/>
      <c r="E1432" s="13"/>
      <c r="F1432" s="13"/>
      <c r="G1432" s="13"/>
      <c r="H1432" s="13"/>
      <c r="I1432" s="13"/>
      <c r="J1432" s="13"/>
      <c r="K1432" s="13"/>
      <c r="L1432" s="13"/>
      <c r="M1432" s="13"/>
      <c r="N1432" s="13"/>
      <c r="O1432" s="13"/>
      <c r="P1432" s="13"/>
      <c r="Q1432" s="13"/>
      <c r="R1432" s="13"/>
      <c r="S1432" s="13"/>
    </row>
    <row r="1433" spans="1:19" x14ac:dyDescent="0.25">
      <c r="A1433" s="75"/>
      <c r="B1433" s="75"/>
      <c r="C1433" s="12"/>
      <c r="D1433" s="13"/>
      <c r="E1433" s="13"/>
      <c r="F1433" s="13"/>
      <c r="G1433" s="13"/>
      <c r="H1433" s="13"/>
      <c r="I1433" s="13"/>
      <c r="J1433" s="13"/>
      <c r="K1433" s="13"/>
      <c r="L1433" s="13"/>
      <c r="M1433" s="13"/>
      <c r="N1433" s="13"/>
      <c r="O1433" s="13"/>
      <c r="P1433" s="13"/>
      <c r="Q1433" s="13"/>
      <c r="R1433" s="13"/>
      <c r="S1433" s="13"/>
    </row>
    <row r="1434" spans="1:19" x14ac:dyDescent="0.25">
      <c r="A1434" s="75"/>
      <c r="B1434" s="75"/>
      <c r="C1434" s="12"/>
      <c r="D1434" s="13"/>
      <c r="E1434" s="13"/>
      <c r="F1434" s="13"/>
      <c r="G1434" s="13"/>
      <c r="H1434" s="13"/>
      <c r="I1434" s="13"/>
      <c r="J1434" s="13"/>
      <c r="K1434" s="13"/>
      <c r="L1434" s="13"/>
      <c r="M1434" s="13"/>
      <c r="N1434" s="13"/>
      <c r="O1434" s="13"/>
      <c r="P1434" s="13"/>
      <c r="Q1434" s="13"/>
      <c r="R1434" s="13"/>
      <c r="S1434" s="13"/>
    </row>
    <row r="1435" spans="1:19" x14ac:dyDescent="0.25">
      <c r="A1435" s="75"/>
      <c r="B1435" s="75"/>
      <c r="C1435" s="12"/>
      <c r="D1435" s="13"/>
      <c r="E1435" s="13"/>
      <c r="F1435" s="13"/>
      <c r="G1435" s="13"/>
      <c r="H1435" s="13"/>
      <c r="I1435" s="13"/>
      <c r="J1435" s="13"/>
      <c r="K1435" s="13"/>
      <c r="L1435" s="13"/>
      <c r="M1435" s="13"/>
      <c r="N1435" s="13"/>
      <c r="O1435" s="13"/>
      <c r="P1435" s="13"/>
      <c r="Q1435" s="13"/>
      <c r="R1435" s="13"/>
      <c r="S1435" s="13"/>
    </row>
    <row r="1436" spans="1:19" x14ac:dyDescent="0.25">
      <c r="A1436" s="75"/>
      <c r="B1436" s="75"/>
      <c r="C1436" s="12"/>
      <c r="D1436" s="13"/>
      <c r="E1436" s="13"/>
      <c r="F1436" s="13"/>
      <c r="G1436" s="13"/>
      <c r="H1436" s="13"/>
      <c r="I1436" s="13"/>
      <c r="J1436" s="13"/>
      <c r="K1436" s="13"/>
      <c r="L1436" s="13"/>
      <c r="M1436" s="13"/>
      <c r="N1436" s="13"/>
      <c r="O1436" s="13"/>
      <c r="P1436" s="13"/>
      <c r="Q1436" s="13"/>
      <c r="R1436" s="13"/>
      <c r="S1436" s="13"/>
    </row>
    <row r="1437" spans="1:19" x14ac:dyDescent="0.25">
      <c r="A1437" s="75"/>
      <c r="B1437" s="75"/>
      <c r="C1437" s="12"/>
      <c r="D1437" s="13"/>
      <c r="E1437" s="13"/>
      <c r="F1437" s="13"/>
      <c r="G1437" s="13"/>
      <c r="H1437" s="13"/>
      <c r="I1437" s="13"/>
      <c r="J1437" s="13"/>
      <c r="K1437" s="13"/>
      <c r="L1437" s="13"/>
      <c r="M1437" s="13"/>
      <c r="N1437" s="13"/>
      <c r="O1437" s="13"/>
      <c r="P1437" s="13"/>
      <c r="Q1437" s="13"/>
      <c r="R1437" s="13"/>
      <c r="S1437" s="13"/>
    </row>
    <row r="1438" spans="1:19" x14ac:dyDescent="0.25">
      <c r="A1438" s="75"/>
      <c r="B1438" s="75"/>
      <c r="C1438" s="12"/>
      <c r="D1438" s="13"/>
      <c r="E1438" s="13"/>
      <c r="F1438" s="13"/>
      <c r="G1438" s="13"/>
      <c r="H1438" s="13"/>
      <c r="I1438" s="13"/>
      <c r="J1438" s="13"/>
      <c r="K1438" s="13"/>
      <c r="L1438" s="13"/>
      <c r="M1438" s="13"/>
      <c r="N1438" s="13"/>
      <c r="O1438" s="13"/>
      <c r="P1438" s="13"/>
      <c r="Q1438" s="13"/>
      <c r="R1438" s="13"/>
      <c r="S1438" s="13"/>
    </row>
    <row r="1439" spans="1:19" x14ac:dyDescent="0.25">
      <c r="A1439" s="75"/>
      <c r="B1439" s="75"/>
      <c r="C1439" s="12"/>
      <c r="D1439" s="13"/>
      <c r="E1439" s="13"/>
      <c r="F1439" s="13"/>
      <c r="G1439" s="13"/>
      <c r="H1439" s="13"/>
      <c r="I1439" s="13"/>
      <c r="J1439" s="13"/>
      <c r="K1439" s="13"/>
      <c r="L1439" s="13"/>
      <c r="M1439" s="13"/>
      <c r="N1439" s="13"/>
      <c r="O1439" s="13"/>
      <c r="P1439" s="13"/>
      <c r="Q1439" s="13"/>
      <c r="R1439" s="13"/>
      <c r="S1439" s="13"/>
    </row>
    <row r="1440" spans="1:19" x14ac:dyDescent="0.25">
      <c r="A1440" s="75"/>
      <c r="B1440" s="75"/>
      <c r="C1440" s="12"/>
      <c r="D1440" s="13"/>
      <c r="E1440" s="13"/>
      <c r="F1440" s="13"/>
      <c r="G1440" s="13"/>
      <c r="H1440" s="13"/>
      <c r="I1440" s="13"/>
      <c r="J1440" s="13"/>
      <c r="K1440" s="13"/>
      <c r="L1440" s="13"/>
      <c r="M1440" s="13"/>
      <c r="N1440" s="13"/>
      <c r="O1440" s="13"/>
      <c r="P1440" s="13"/>
      <c r="Q1440" s="13"/>
      <c r="R1440" s="13"/>
      <c r="S1440" s="13"/>
    </row>
    <row r="1441" spans="1:19" x14ac:dyDescent="0.25">
      <c r="A1441" s="75"/>
      <c r="B1441" s="75"/>
      <c r="C1441" s="12"/>
      <c r="D1441" s="13"/>
      <c r="E1441" s="13"/>
      <c r="F1441" s="13"/>
      <c r="G1441" s="13"/>
      <c r="H1441" s="13"/>
      <c r="I1441" s="13"/>
      <c r="J1441" s="13"/>
      <c r="K1441" s="13"/>
      <c r="L1441" s="13"/>
      <c r="M1441" s="13"/>
      <c r="N1441" s="13"/>
      <c r="O1441" s="13"/>
      <c r="P1441" s="13"/>
      <c r="Q1441" s="13"/>
      <c r="R1441" s="13"/>
      <c r="S1441" s="13"/>
    </row>
    <row r="1442" spans="1:19" x14ac:dyDescent="0.25">
      <c r="A1442" s="75"/>
      <c r="B1442" s="75"/>
      <c r="C1442" s="12"/>
      <c r="D1442" s="13"/>
      <c r="E1442" s="13"/>
      <c r="F1442" s="13"/>
      <c r="G1442" s="13"/>
      <c r="H1442" s="13"/>
      <c r="I1442" s="13"/>
      <c r="J1442" s="13"/>
      <c r="K1442" s="13"/>
      <c r="L1442" s="13"/>
      <c r="M1442" s="13"/>
      <c r="N1442" s="13"/>
      <c r="O1442" s="13"/>
      <c r="P1442" s="13"/>
      <c r="Q1442" s="13"/>
      <c r="R1442" s="13"/>
      <c r="S1442" s="13"/>
    </row>
    <row r="1443" spans="1:19" x14ac:dyDescent="0.25">
      <c r="A1443" s="75"/>
      <c r="B1443" s="75"/>
      <c r="C1443" s="12"/>
      <c r="D1443" s="13"/>
      <c r="E1443" s="13"/>
      <c r="F1443" s="13"/>
      <c r="G1443" s="13"/>
      <c r="H1443" s="13"/>
      <c r="I1443" s="13"/>
      <c r="J1443" s="13"/>
      <c r="K1443" s="13"/>
      <c r="L1443" s="13"/>
      <c r="M1443" s="13"/>
      <c r="N1443" s="13"/>
      <c r="O1443" s="13"/>
      <c r="P1443" s="13"/>
      <c r="Q1443" s="13"/>
      <c r="R1443" s="13"/>
      <c r="S1443" s="13"/>
    </row>
    <row r="1444" spans="1:19" x14ac:dyDescent="0.25">
      <c r="A1444" s="75"/>
      <c r="B1444" s="75"/>
      <c r="C1444" s="12"/>
      <c r="D1444" s="13"/>
      <c r="E1444" s="13"/>
      <c r="F1444" s="13"/>
      <c r="G1444" s="13"/>
      <c r="H1444" s="13"/>
      <c r="I1444" s="13"/>
      <c r="J1444" s="13"/>
      <c r="K1444" s="13"/>
      <c r="L1444" s="13"/>
      <c r="M1444" s="13"/>
      <c r="N1444" s="13"/>
      <c r="O1444" s="13"/>
      <c r="P1444" s="13"/>
      <c r="Q1444" s="13"/>
      <c r="R1444" s="13"/>
      <c r="S1444" s="13"/>
    </row>
    <row r="1445" spans="1:19" x14ac:dyDescent="0.25">
      <c r="A1445" s="75"/>
      <c r="B1445" s="75"/>
      <c r="C1445" s="12"/>
      <c r="D1445" s="13"/>
      <c r="E1445" s="13"/>
      <c r="F1445" s="13"/>
      <c r="G1445" s="13"/>
      <c r="H1445" s="13"/>
      <c r="I1445" s="13"/>
      <c r="J1445" s="13"/>
      <c r="K1445" s="13"/>
      <c r="L1445" s="13"/>
      <c r="M1445" s="13"/>
      <c r="N1445" s="13"/>
      <c r="O1445" s="13"/>
      <c r="P1445" s="13"/>
      <c r="Q1445" s="13"/>
      <c r="R1445" s="13"/>
      <c r="S1445" s="13"/>
    </row>
    <row r="1446" spans="1:19" x14ac:dyDescent="0.25">
      <c r="A1446" s="75"/>
      <c r="B1446" s="75"/>
      <c r="C1446" s="12"/>
      <c r="D1446" s="13"/>
      <c r="E1446" s="13"/>
      <c r="F1446" s="13"/>
      <c r="G1446" s="13"/>
      <c r="H1446" s="13"/>
      <c r="I1446" s="13"/>
      <c r="J1446" s="13"/>
      <c r="K1446" s="13"/>
      <c r="L1446" s="13"/>
      <c r="M1446" s="13"/>
      <c r="N1446" s="13"/>
      <c r="O1446" s="13"/>
      <c r="P1446" s="13"/>
      <c r="Q1446" s="13"/>
      <c r="R1446" s="13"/>
      <c r="S1446" s="13"/>
    </row>
    <row r="1447" spans="1:19" x14ac:dyDescent="0.25">
      <c r="A1447" s="75"/>
      <c r="B1447" s="75"/>
      <c r="C1447" s="12"/>
      <c r="D1447" s="13"/>
      <c r="E1447" s="13"/>
      <c r="F1447" s="13"/>
      <c r="G1447" s="13"/>
      <c r="H1447" s="13"/>
      <c r="I1447" s="13"/>
      <c r="J1447" s="13"/>
      <c r="K1447" s="13"/>
      <c r="L1447" s="13"/>
      <c r="M1447" s="13"/>
      <c r="N1447" s="13"/>
      <c r="O1447" s="13"/>
      <c r="P1447" s="13"/>
      <c r="Q1447" s="13"/>
      <c r="R1447" s="13"/>
      <c r="S1447" s="13"/>
    </row>
    <row r="1448" spans="1:19" x14ac:dyDescent="0.25">
      <c r="A1448" s="75"/>
      <c r="B1448" s="75"/>
      <c r="C1448" s="12"/>
      <c r="D1448" s="13"/>
      <c r="E1448" s="13"/>
      <c r="F1448" s="13"/>
      <c r="G1448" s="13"/>
      <c r="H1448" s="13"/>
      <c r="I1448" s="13"/>
      <c r="J1448" s="13"/>
      <c r="K1448" s="13"/>
      <c r="L1448" s="13"/>
      <c r="M1448" s="13"/>
      <c r="N1448" s="13"/>
      <c r="O1448" s="13"/>
      <c r="P1448" s="13"/>
      <c r="Q1448" s="13"/>
      <c r="R1448" s="13"/>
      <c r="S1448" s="13"/>
    </row>
    <row r="1449" spans="1:19" x14ac:dyDescent="0.25">
      <c r="A1449" s="75"/>
      <c r="B1449" s="75"/>
      <c r="C1449" s="12"/>
      <c r="D1449" s="13"/>
      <c r="E1449" s="13"/>
      <c r="F1449" s="13"/>
      <c r="G1449" s="13"/>
      <c r="H1449" s="13"/>
      <c r="I1449" s="13"/>
      <c r="J1449" s="13"/>
      <c r="K1449" s="13"/>
      <c r="L1449" s="13"/>
      <c r="M1449" s="13"/>
      <c r="N1449" s="13"/>
      <c r="O1449" s="13"/>
      <c r="P1449" s="13"/>
      <c r="Q1449" s="13"/>
      <c r="R1449" s="13"/>
      <c r="S1449" s="13"/>
    </row>
    <row r="1450" spans="1:19" x14ac:dyDescent="0.25">
      <c r="A1450" s="75"/>
      <c r="B1450" s="75"/>
      <c r="C1450" s="12"/>
      <c r="D1450" s="13"/>
      <c r="E1450" s="13"/>
      <c r="F1450" s="13"/>
      <c r="G1450" s="13"/>
      <c r="H1450" s="13"/>
      <c r="I1450" s="13"/>
      <c r="J1450" s="13"/>
      <c r="K1450" s="13"/>
      <c r="L1450" s="13"/>
      <c r="M1450" s="13"/>
      <c r="N1450" s="13"/>
      <c r="O1450" s="13"/>
      <c r="P1450" s="13"/>
      <c r="Q1450" s="13"/>
      <c r="R1450" s="13"/>
      <c r="S1450" s="13"/>
    </row>
    <row r="1451" spans="1:19" x14ac:dyDescent="0.25">
      <c r="A1451" s="75"/>
      <c r="B1451" s="75"/>
      <c r="C1451" s="12"/>
      <c r="D1451" s="13"/>
      <c r="E1451" s="13"/>
      <c r="F1451" s="13"/>
      <c r="G1451" s="13"/>
      <c r="H1451" s="13"/>
      <c r="I1451" s="13"/>
      <c r="J1451" s="13"/>
      <c r="K1451" s="13"/>
      <c r="L1451" s="13"/>
      <c r="M1451" s="13"/>
      <c r="N1451" s="13"/>
      <c r="O1451" s="13"/>
      <c r="P1451" s="13"/>
      <c r="Q1451" s="13"/>
      <c r="R1451" s="13"/>
      <c r="S1451" s="13"/>
    </row>
    <row r="1452" spans="1:19" x14ac:dyDescent="0.25">
      <c r="A1452" s="75"/>
      <c r="B1452" s="75"/>
      <c r="C1452" s="12"/>
      <c r="D1452" s="13"/>
      <c r="E1452" s="13"/>
      <c r="F1452" s="13"/>
      <c r="G1452" s="13"/>
      <c r="H1452" s="13"/>
      <c r="I1452" s="13"/>
      <c r="J1452" s="13"/>
      <c r="K1452" s="13"/>
      <c r="L1452" s="13"/>
      <c r="M1452" s="13"/>
      <c r="N1452" s="13"/>
      <c r="O1452" s="13"/>
      <c r="P1452" s="13"/>
      <c r="Q1452" s="13"/>
      <c r="R1452" s="13"/>
      <c r="S1452" s="13"/>
    </row>
    <row r="1453" spans="1:19" x14ac:dyDescent="0.25">
      <c r="A1453" s="75"/>
      <c r="B1453" s="75"/>
      <c r="C1453" s="12"/>
      <c r="D1453" s="13"/>
      <c r="E1453" s="13"/>
      <c r="F1453" s="13"/>
      <c r="G1453" s="13"/>
      <c r="H1453" s="13"/>
      <c r="I1453" s="13"/>
      <c r="J1453" s="13"/>
      <c r="K1453" s="13"/>
      <c r="L1453" s="13"/>
      <c r="M1453" s="13"/>
      <c r="N1453" s="13"/>
      <c r="O1453" s="13"/>
      <c r="P1453" s="13"/>
      <c r="Q1453" s="13"/>
      <c r="R1453" s="13"/>
      <c r="S1453" s="13"/>
    </row>
    <row r="1454" spans="1:19" x14ac:dyDescent="0.25">
      <c r="A1454" s="75"/>
      <c r="B1454" s="75"/>
      <c r="C1454" s="12"/>
      <c r="D1454" s="13"/>
      <c r="E1454" s="13"/>
      <c r="F1454" s="13"/>
      <c r="G1454" s="13"/>
      <c r="H1454" s="13"/>
      <c r="I1454" s="13"/>
      <c r="J1454" s="13"/>
      <c r="K1454" s="13"/>
      <c r="L1454" s="13"/>
      <c r="M1454" s="13"/>
      <c r="N1454" s="13"/>
      <c r="O1454" s="13"/>
      <c r="P1454" s="13"/>
      <c r="Q1454" s="13"/>
      <c r="R1454" s="13"/>
      <c r="S1454" s="13"/>
    </row>
    <row r="1455" spans="1:19" x14ac:dyDescent="0.25">
      <c r="A1455" s="75"/>
      <c r="B1455" s="75"/>
      <c r="C1455" s="12"/>
      <c r="D1455" s="13"/>
      <c r="E1455" s="13"/>
      <c r="F1455" s="13"/>
      <c r="G1455" s="13"/>
      <c r="H1455" s="13"/>
      <c r="I1455" s="13"/>
      <c r="J1455" s="13"/>
      <c r="K1455" s="13"/>
      <c r="L1455" s="13"/>
      <c r="M1455" s="13"/>
      <c r="N1455" s="13"/>
      <c r="O1455" s="13"/>
      <c r="P1455" s="13"/>
      <c r="Q1455" s="13"/>
      <c r="R1455" s="13"/>
      <c r="S1455" s="13"/>
    </row>
    <row r="1456" spans="1:19" x14ac:dyDescent="0.25">
      <c r="A1456" s="75"/>
      <c r="B1456" s="75"/>
      <c r="C1456" s="12"/>
      <c r="D1456" s="13"/>
      <c r="E1456" s="13"/>
      <c r="F1456" s="13"/>
      <c r="G1456" s="13"/>
      <c r="H1456" s="13"/>
      <c r="I1456" s="13"/>
      <c r="J1456" s="13"/>
      <c r="K1456" s="13"/>
      <c r="L1456" s="13"/>
      <c r="M1456" s="13"/>
      <c r="N1456" s="13"/>
      <c r="O1456" s="13"/>
      <c r="P1456" s="13"/>
      <c r="Q1456" s="13"/>
      <c r="R1456" s="13"/>
      <c r="S1456" s="13"/>
    </row>
    <row r="1457" spans="1:19" x14ac:dyDescent="0.25">
      <c r="A1457" s="75"/>
      <c r="B1457" s="75"/>
      <c r="C1457" s="12"/>
      <c r="D1457" s="13"/>
      <c r="E1457" s="13"/>
      <c r="F1457" s="13"/>
      <c r="G1457" s="13"/>
      <c r="H1457" s="13"/>
      <c r="I1457" s="13"/>
      <c r="J1457" s="13"/>
      <c r="K1457" s="13"/>
      <c r="L1457" s="13"/>
      <c r="M1457" s="13"/>
      <c r="N1457" s="13"/>
      <c r="O1457" s="13"/>
      <c r="P1457" s="13"/>
      <c r="Q1457" s="13"/>
      <c r="R1457" s="13"/>
      <c r="S1457" s="13"/>
    </row>
    <row r="1458" spans="1:19" x14ac:dyDescent="0.25">
      <c r="A1458" s="75"/>
      <c r="B1458" s="75"/>
      <c r="C1458" s="12"/>
      <c r="D1458" s="13"/>
      <c r="E1458" s="13"/>
      <c r="F1458" s="13"/>
      <c r="G1458" s="13"/>
      <c r="H1458" s="13"/>
      <c r="I1458" s="13"/>
      <c r="J1458" s="13"/>
      <c r="K1458" s="13"/>
      <c r="L1458" s="13"/>
      <c r="M1458" s="13"/>
      <c r="N1458" s="13"/>
      <c r="O1458" s="13"/>
      <c r="P1458" s="13"/>
      <c r="Q1458" s="13"/>
      <c r="R1458" s="13"/>
      <c r="S1458" s="13"/>
    </row>
    <row r="1459" spans="1:19" x14ac:dyDescent="0.25">
      <c r="A1459" s="75"/>
      <c r="B1459" s="75"/>
      <c r="C1459" s="12"/>
      <c r="D1459" s="13"/>
      <c r="E1459" s="13"/>
      <c r="F1459" s="13"/>
      <c r="G1459" s="13"/>
      <c r="H1459" s="13"/>
      <c r="I1459" s="13"/>
      <c r="J1459" s="13"/>
      <c r="K1459" s="13"/>
      <c r="L1459" s="13"/>
      <c r="M1459" s="13"/>
      <c r="N1459" s="13"/>
      <c r="O1459" s="13"/>
      <c r="P1459" s="13"/>
      <c r="Q1459" s="13"/>
      <c r="R1459" s="13"/>
      <c r="S1459" s="13"/>
    </row>
    <row r="1460" spans="1:19" x14ac:dyDescent="0.25">
      <c r="A1460" s="75"/>
      <c r="B1460" s="75"/>
      <c r="C1460" s="12"/>
      <c r="D1460" s="13"/>
      <c r="E1460" s="13"/>
      <c r="F1460" s="13"/>
      <c r="G1460" s="13"/>
      <c r="H1460" s="13"/>
      <c r="I1460" s="13"/>
      <c r="J1460" s="13"/>
      <c r="K1460" s="13"/>
      <c r="L1460" s="13"/>
      <c r="M1460" s="13"/>
      <c r="N1460" s="13"/>
      <c r="O1460" s="13"/>
      <c r="P1460" s="13"/>
      <c r="Q1460" s="13"/>
      <c r="R1460" s="13"/>
      <c r="S1460" s="13"/>
    </row>
    <row r="1461" spans="1:19" x14ac:dyDescent="0.25">
      <c r="A1461" s="75"/>
      <c r="B1461" s="75"/>
      <c r="C1461" s="12"/>
      <c r="D1461" s="13"/>
      <c r="E1461" s="13"/>
      <c r="F1461" s="13"/>
      <c r="G1461" s="13"/>
      <c r="H1461" s="13"/>
      <c r="I1461" s="13"/>
      <c r="J1461" s="13"/>
      <c r="K1461" s="13"/>
      <c r="L1461" s="13"/>
      <c r="M1461" s="13"/>
      <c r="N1461" s="13"/>
      <c r="O1461" s="13"/>
      <c r="P1461" s="13"/>
      <c r="Q1461" s="13"/>
      <c r="R1461" s="13"/>
      <c r="S1461" s="13"/>
    </row>
    <row r="1462" spans="1:19" x14ac:dyDescent="0.25">
      <c r="A1462" s="75"/>
      <c r="B1462" s="75"/>
      <c r="C1462" s="12"/>
      <c r="D1462" s="13"/>
      <c r="E1462" s="13"/>
      <c r="F1462" s="13"/>
      <c r="G1462" s="13"/>
      <c r="H1462" s="13"/>
      <c r="I1462" s="13"/>
      <c r="J1462" s="13"/>
      <c r="K1462" s="13"/>
      <c r="L1462" s="13"/>
      <c r="M1462" s="13"/>
      <c r="N1462" s="13"/>
      <c r="O1462" s="13"/>
      <c r="P1462" s="13"/>
      <c r="Q1462" s="13"/>
      <c r="R1462" s="13"/>
      <c r="S1462" s="13"/>
    </row>
    <row r="1463" spans="1:19" x14ac:dyDescent="0.25">
      <c r="A1463" s="75"/>
      <c r="B1463" s="75"/>
      <c r="C1463" s="12"/>
      <c r="D1463" s="13"/>
      <c r="E1463" s="13"/>
      <c r="F1463" s="13"/>
      <c r="G1463" s="13"/>
      <c r="H1463" s="13"/>
      <c r="I1463" s="13"/>
      <c r="J1463" s="13"/>
      <c r="K1463" s="13"/>
      <c r="L1463" s="13"/>
      <c r="M1463" s="13"/>
      <c r="N1463" s="13"/>
      <c r="O1463" s="13"/>
      <c r="P1463" s="13"/>
      <c r="Q1463" s="13"/>
      <c r="R1463" s="13"/>
      <c r="S1463" s="13"/>
    </row>
    <row r="1464" spans="1:19" x14ac:dyDescent="0.25">
      <c r="A1464" s="75"/>
      <c r="B1464" s="75"/>
      <c r="C1464" s="12"/>
      <c r="D1464" s="13"/>
      <c r="E1464" s="13"/>
      <c r="F1464" s="13"/>
      <c r="G1464" s="13"/>
      <c r="H1464" s="13"/>
      <c r="I1464" s="13"/>
      <c r="J1464" s="13"/>
      <c r="K1464" s="13"/>
      <c r="L1464" s="13"/>
      <c r="M1464" s="13"/>
      <c r="N1464" s="13"/>
      <c r="O1464" s="13"/>
      <c r="P1464" s="13"/>
      <c r="Q1464" s="13"/>
      <c r="R1464" s="13"/>
      <c r="S1464" s="13"/>
    </row>
    <row r="1465" spans="1:19" x14ac:dyDescent="0.25">
      <c r="A1465" s="75"/>
      <c r="B1465" s="75"/>
      <c r="C1465" s="12"/>
      <c r="D1465" s="13"/>
      <c r="E1465" s="13"/>
      <c r="F1465" s="13"/>
      <c r="G1465" s="13"/>
      <c r="H1465" s="13"/>
      <c r="I1465" s="13"/>
      <c r="J1465" s="13"/>
      <c r="K1465" s="13"/>
      <c r="L1465" s="13"/>
      <c r="M1465" s="13"/>
      <c r="N1465" s="13"/>
      <c r="O1465" s="13"/>
      <c r="P1465" s="13"/>
      <c r="Q1465" s="13"/>
      <c r="R1465" s="13"/>
      <c r="S1465" s="13"/>
    </row>
    <row r="1466" spans="1:19" x14ac:dyDescent="0.25">
      <c r="A1466" s="75"/>
      <c r="B1466" s="75"/>
      <c r="C1466" s="12"/>
      <c r="D1466" s="13"/>
      <c r="E1466" s="13"/>
      <c r="F1466" s="13"/>
      <c r="G1466" s="13"/>
      <c r="H1466" s="13"/>
      <c r="I1466" s="13"/>
      <c r="J1466" s="13"/>
      <c r="K1466" s="13"/>
      <c r="L1466" s="13"/>
      <c r="M1466" s="13"/>
      <c r="N1466" s="13"/>
      <c r="O1466" s="13"/>
      <c r="P1466" s="13"/>
      <c r="Q1466" s="13"/>
      <c r="R1466" s="13"/>
      <c r="S1466" s="13"/>
    </row>
    <row r="1467" spans="1:19" x14ac:dyDescent="0.25">
      <c r="A1467" s="75"/>
      <c r="B1467" s="75"/>
      <c r="C1467" s="12"/>
      <c r="D1467" s="13"/>
      <c r="E1467" s="13"/>
      <c r="F1467" s="13"/>
      <c r="G1467" s="13"/>
      <c r="H1467" s="13"/>
      <c r="I1467" s="13"/>
      <c r="J1467" s="13"/>
      <c r="K1467" s="13"/>
      <c r="L1467" s="13"/>
      <c r="M1467" s="13"/>
      <c r="N1467" s="13"/>
      <c r="O1467" s="13"/>
      <c r="P1467" s="13"/>
      <c r="Q1467" s="13"/>
      <c r="R1467" s="13"/>
      <c r="S1467" s="13"/>
    </row>
    <row r="1468" spans="1:19" x14ac:dyDescent="0.25">
      <c r="A1468" s="75"/>
      <c r="B1468" s="75"/>
      <c r="C1468" s="12"/>
      <c r="D1468" s="13"/>
      <c r="E1468" s="13"/>
      <c r="F1468" s="13"/>
      <c r="G1468" s="13"/>
      <c r="H1468" s="13"/>
      <c r="I1468" s="13"/>
      <c r="J1468" s="13"/>
      <c r="K1468" s="13"/>
      <c r="L1468" s="13"/>
      <c r="M1468" s="13"/>
      <c r="N1468" s="13"/>
      <c r="O1468" s="13"/>
      <c r="P1468" s="13"/>
      <c r="Q1468" s="13"/>
      <c r="R1468" s="13"/>
      <c r="S1468" s="13"/>
    </row>
    <row r="1469" spans="1:19" x14ac:dyDescent="0.25">
      <c r="A1469" s="75"/>
      <c r="B1469" s="75"/>
      <c r="C1469" s="12"/>
      <c r="D1469" s="13"/>
      <c r="E1469" s="13"/>
      <c r="F1469" s="13"/>
      <c r="G1469" s="13"/>
      <c r="H1469" s="13"/>
      <c r="I1469" s="13"/>
      <c r="J1469" s="13"/>
      <c r="K1469" s="13"/>
      <c r="L1469" s="13"/>
      <c r="M1469" s="13"/>
      <c r="N1469" s="13"/>
      <c r="O1469" s="13"/>
      <c r="P1469" s="13"/>
      <c r="Q1469" s="13"/>
      <c r="R1469" s="13"/>
      <c r="S1469" s="13"/>
    </row>
    <row r="1470" spans="1:19" x14ac:dyDescent="0.25">
      <c r="A1470" s="75"/>
      <c r="B1470" s="75"/>
      <c r="C1470" s="12"/>
      <c r="D1470" s="13"/>
      <c r="E1470" s="13"/>
      <c r="F1470" s="13"/>
      <c r="G1470" s="13"/>
      <c r="H1470" s="13"/>
      <c r="I1470" s="13"/>
      <c r="J1470" s="13"/>
      <c r="K1470" s="13"/>
      <c r="L1470" s="13"/>
      <c r="M1470" s="13"/>
      <c r="N1470" s="13"/>
      <c r="O1470" s="13"/>
      <c r="P1470" s="13"/>
      <c r="Q1470" s="13"/>
      <c r="R1470" s="13"/>
      <c r="S1470" s="13"/>
    </row>
    <row r="1471" spans="1:19" x14ac:dyDescent="0.25">
      <c r="A1471" s="75"/>
      <c r="B1471" s="75"/>
      <c r="C1471" s="12"/>
      <c r="D1471" s="13"/>
      <c r="E1471" s="13"/>
      <c r="F1471" s="13"/>
      <c r="G1471" s="13"/>
      <c r="H1471" s="13"/>
      <c r="I1471" s="13"/>
      <c r="J1471" s="13"/>
      <c r="K1471" s="13"/>
      <c r="L1471" s="13"/>
      <c r="M1471" s="13"/>
      <c r="N1471" s="13"/>
      <c r="O1471" s="13"/>
      <c r="P1471" s="13"/>
      <c r="Q1471" s="13"/>
      <c r="R1471" s="13"/>
      <c r="S1471" s="13"/>
    </row>
    <row r="1472" spans="1:19" x14ac:dyDescent="0.25">
      <c r="A1472" s="75"/>
      <c r="B1472" s="75"/>
      <c r="C1472" s="12"/>
      <c r="D1472" s="13"/>
      <c r="E1472" s="13"/>
      <c r="F1472" s="13"/>
      <c r="G1472" s="13"/>
      <c r="H1472" s="13"/>
      <c r="I1472" s="13"/>
      <c r="J1472" s="13"/>
      <c r="K1472" s="13"/>
      <c r="L1472" s="13"/>
      <c r="M1472" s="13"/>
      <c r="N1472" s="13"/>
      <c r="O1472" s="13"/>
      <c r="P1472" s="13"/>
      <c r="Q1472" s="13"/>
      <c r="R1472" s="13"/>
      <c r="S1472" s="13"/>
    </row>
    <row r="1473" spans="1:19" x14ac:dyDescent="0.25">
      <c r="A1473" s="75"/>
      <c r="B1473" s="75"/>
      <c r="C1473" s="12"/>
      <c r="D1473" s="13"/>
      <c r="E1473" s="13"/>
      <c r="F1473" s="13"/>
      <c r="G1473" s="13"/>
      <c r="H1473" s="13"/>
      <c r="I1473" s="13"/>
      <c r="J1473" s="13"/>
      <c r="K1473" s="13"/>
      <c r="L1473" s="13"/>
      <c r="M1473" s="13"/>
      <c r="N1473" s="13"/>
      <c r="O1473" s="13"/>
      <c r="P1473" s="13"/>
      <c r="Q1473" s="13"/>
      <c r="R1473" s="13"/>
      <c r="S1473" s="13"/>
    </row>
    <row r="1474" spans="1:19" x14ac:dyDescent="0.25">
      <c r="A1474" s="75"/>
      <c r="B1474" s="75"/>
      <c r="C1474" s="12"/>
      <c r="D1474" s="13"/>
      <c r="E1474" s="13"/>
      <c r="F1474" s="13"/>
      <c r="G1474" s="13"/>
      <c r="H1474" s="13"/>
      <c r="I1474" s="13"/>
      <c r="J1474" s="13"/>
      <c r="K1474" s="13"/>
      <c r="L1474" s="13"/>
      <c r="M1474" s="13"/>
      <c r="N1474" s="13"/>
      <c r="O1474" s="13"/>
      <c r="P1474" s="13"/>
      <c r="Q1474" s="13"/>
      <c r="R1474" s="13"/>
      <c r="S1474" s="13"/>
    </row>
    <row r="1475" spans="1:19" x14ac:dyDescent="0.25">
      <c r="A1475" s="75"/>
      <c r="B1475" s="75"/>
      <c r="C1475" s="12"/>
      <c r="D1475" s="13"/>
      <c r="E1475" s="13"/>
      <c r="F1475" s="13"/>
      <c r="G1475" s="13"/>
      <c r="H1475" s="13"/>
      <c r="I1475" s="13"/>
      <c r="J1475" s="13"/>
      <c r="K1475" s="13"/>
      <c r="L1475" s="13"/>
      <c r="M1475" s="13"/>
      <c r="N1475" s="13"/>
      <c r="O1475" s="13"/>
      <c r="P1475" s="13"/>
      <c r="Q1475" s="13"/>
      <c r="R1475" s="13"/>
      <c r="S1475" s="13"/>
    </row>
    <row r="1476" spans="1:19" x14ac:dyDescent="0.25">
      <c r="A1476" s="75"/>
      <c r="B1476" s="75"/>
      <c r="C1476" s="12"/>
      <c r="D1476" s="13"/>
      <c r="E1476" s="13"/>
      <c r="F1476" s="13"/>
      <c r="G1476" s="13"/>
      <c r="H1476" s="13"/>
      <c r="I1476" s="13"/>
      <c r="J1476" s="13"/>
      <c r="K1476" s="13"/>
      <c r="L1476" s="13"/>
      <c r="M1476" s="13"/>
      <c r="N1476" s="13"/>
      <c r="O1476" s="13"/>
      <c r="P1476" s="13"/>
      <c r="Q1476" s="13"/>
      <c r="R1476" s="13"/>
      <c r="S1476" s="13"/>
    </row>
    <row r="1477" spans="1:19" x14ac:dyDescent="0.25">
      <c r="A1477" s="75"/>
      <c r="B1477" s="75"/>
      <c r="C1477" s="12"/>
      <c r="D1477" s="13"/>
      <c r="E1477" s="13"/>
      <c r="F1477" s="13"/>
      <c r="G1477" s="13"/>
      <c r="H1477" s="13"/>
      <c r="I1477" s="13"/>
      <c r="J1477" s="13"/>
      <c r="K1477" s="13"/>
      <c r="L1477" s="13"/>
      <c r="M1477" s="13"/>
      <c r="N1477" s="13"/>
      <c r="O1477" s="13"/>
      <c r="P1477" s="13"/>
      <c r="Q1477" s="13"/>
      <c r="R1477" s="13"/>
      <c r="S1477" s="13"/>
    </row>
    <row r="1478" spans="1:19" x14ac:dyDescent="0.25">
      <c r="A1478" s="75"/>
      <c r="B1478" s="75"/>
      <c r="C1478" s="12"/>
      <c r="D1478" s="13"/>
      <c r="E1478" s="13"/>
      <c r="F1478" s="13"/>
      <c r="G1478" s="13"/>
      <c r="H1478" s="13"/>
      <c r="I1478" s="13"/>
      <c r="J1478" s="13"/>
      <c r="K1478" s="13"/>
      <c r="L1478" s="13"/>
      <c r="M1478" s="13"/>
      <c r="N1478" s="13"/>
      <c r="O1478" s="13"/>
      <c r="P1478" s="13"/>
      <c r="Q1478" s="13"/>
      <c r="R1478" s="13"/>
      <c r="S1478" s="13"/>
    </row>
    <row r="1479" spans="1:19" x14ac:dyDescent="0.25">
      <c r="A1479" s="75"/>
      <c r="B1479" s="75"/>
      <c r="C1479" s="12"/>
      <c r="D1479" s="13"/>
      <c r="E1479" s="13"/>
      <c r="F1479" s="13"/>
      <c r="G1479" s="13"/>
      <c r="H1479" s="13"/>
      <c r="I1479" s="13"/>
      <c r="J1479" s="13"/>
      <c r="K1479" s="13"/>
      <c r="L1479" s="13"/>
      <c r="M1479" s="13"/>
      <c r="N1479" s="13"/>
      <c r="O1479" s="13"/>
      <c r="P1479" s="13"/>
      <c r="Q1479" s="13"/>
      <c r="R1479" s="13"/>
      <c r="S1479" s="13"/>
    </row>
    <row r="1480" spans="1:19" x14ac:dyDescent="0.25">
      <c r="A1480" s="75"/>
      <c r="B1480" s="75"/>
      <c r="C1480" s="12"/>
      <c r="D1480" s="13"/>
      <c r="E1480" s="13"/>
      <c r="F1480" s="13"/>
      <c r="G1480" s="13"/>
      <c r="H1480" s="13"/>
      <c r="I1480" s="13"/>
      <c r="J1480" s="13"/>
      <c r="K1480" s="13"/>
      <c r="L1480" s="13"/>
      <c r="M1480" s="13"/>
      <c r="N1480" s="13"/>
      <c r="O1480" s="13"/>
      <c r="P1480" s="13"/>
      <c r="Q1480" s="13"/>
      <c r="R1480" s="13"/>
      <c r="S1480" s="13"/>
    </row>
    <row r="1481" spans="1:19" x14ac:dyDescent="0.25">
      <c r="A1481" s="75"/>
      <c r="B1481" s="75"/>
      <c r="C1481" s="12"/>
      <c r="D1481" s="13"/>
      <c r="E1481" s="13"/>
      <c r="F1481" s="13"/>
      <c r="G1481" s="13"/>
      <c r="H1481" s="13"/>
      <c r="I1481" s="13"/>
      <c r="J1481" s="13"/>
      <c r="K1481" s="13"/>
      <c r="L1481" s="13"/>
      <c r="M1481" s="13"/>
      <c r="N1481" s="13"/>
      <c r="O1481" s="13"/>
      <c r="P1481" s="13"/>
      <c r="Q1481" s="13"/>
      <c r="R1481" s="13"/>
      <c r="S1481" s="13"/>
    </row>
    <row r="1482" spans="1:19" x14ac:dyDescent="0.25">
      <c r="A1482" s="75"/>
      <c r="B1482" s="75"/>
      <c r="C1482" s="12"/>
      <c r="D1482" s="13"/>
      <c r="E1482" s="13"/>
      <c r="F1482" s="13"/>
      <c r="G1482" s="13"/>
      <c r="H1482" s="13"/>
      <c r="I1482" s="13"/>
      <c r="J1482" s="13"/>
      <c r="K1482" s="13"/>
      <c r="L1482" s="13"/>
      <c r="M1482" s="13"/>
      <c r="N1482" s="13"/>
      <c r="O1482" s="13"/>
      <c r="P1482" s="13"/>
      <c r="Q1482" s="13"/>
      <c r="R1482" s="13"/>
      <c r="S1482" s="13"/>
    </row>
    <row r="1483" spans="1:19" x14ac:dyDescent="0.25">
      <c r="A1483" s="75"/>
      <c r="B1483" s="75"/>
      <c r="C1483" s="12"/>
      <c r="D1483" s="13"/>
      <c r="E1483" s="13"/>
      <c r="F1483" s="13"/>
      <c r="G1483" s="13"/>
      <c r="H1483" s="13"/>
      <c r="I1483" s="13"/>
      <c r="J1483" s="13"/>
      <c r="K1483" s="13"/>
      <c r="L1483" s="13"/>
      <c r="M1483" s="13"/>
      <c r="N1483" s="13"/>
      <c r="O1483" s="13"/>
      <c r="P1483" s="13"/>
      <c r="Q1483" s="13"/>
      <c r="R1483" s="13"/>
      <c r="S1483" s="13"/>
    </row>
    <row r="1484" spans="1:19" x14ac:dyDescent="0.25">
      <c r="A1484" s="75"/>
      <c r="B1484" s="75"/>
      <c r="C1484" s="12"/>
      <c r="D1484" s="13"/>
      <c r="E1484" s="13"/>
      <c r="F1484" s="13"/>
      <c r="G1484" s="13"/>
      <c r="H1484" s="13"/>
      <c r="I1484" s="13"/>
      <c r="J1484" s="13"/>
      <c r="K1484" s="13"/>
      <c r="L1484" s="13"/>
      <c r="M1484" s="13"/>
      <c r="N1484" s="13"/>
      <c r="O1484" s="13"/>
      <c r="P1484" s="13"/>
      <c r="Q1484" s="13"/>
      <c r="R1484" s="13"/>
      <c r="S1484" s="13"/>
    </row>
    <row r="1485" spans="1:19" x14ac:dyDescent="0.25">
      <c r="A1485" s="75"/>
      <c r="B1485" s="75"/>
      <c r="C1485" s="12"/>
      <c r="D1485" s="13"/>
      <c r="E1485" s="13"/>
      <c r="F1485" s="13"/>
      <c r="G1485" s="13"/>
      <c r="H1485" s="13"/>
      <c r="I1485" s="13"/>
      <c r="J1485" s="13"/>
      <c r="K1485" s="13"/>
      <c r="L1485" s="13"/>
      <c r="M1485" s="13"/>
      <c r="N1485" s="13"/>
      <c r="O1485" s="13"/>
      <c r="P1485" s="13"/>
      <c r="Q1485" s="13"/>
      <c r="R1485" s="13"/>
      <c r="S1485" s="13"/>
    </row>
    <row r="1486" spans="1:19" x14ac:dyDescent="0.25">
      <c r="A1486" s="75"/>
      <c r="B1486" s="75"/>
      <c r="C1486" s="12"/>
      <c r="D1486" s="13"/>
      <c r="E1486" s="13"/>
      <c r="F1486" s="13"/>
      <c r="G1486" s="13"/>
      <c r="H1486" s="13"/>
      <c r="I1486" s="13"/>
      <c r="J1486" s="13"/>
      <c r="K1486" s="13"/>
      <c r="L1486" s="13"/>
      <c r="M1486" s="13"/>
      <c r="N1486" s="13"/>
      <c r="O1486" s="13"/>
      <c r="P1486" s="13"/>
      <c r="Q1486" s="13"/>
      <c r="R1486" s="13"/>
      <c r="S1486" s="13"/>
    </row>
    <row r="1487" spans="1:19" x14ac:dyDescent="0.25">
      <c r="A1487" s="75"/>
      <c r="B1487" s="75"/>
      <c r="C1487" s="12"/>
      <c r="D1487" s="13"/>
      <c r="E1487" s="13"/>
      <c r="F1487" s="13"/>
      <c r="G1487" s="13"/>
      <c r="H1487" s="13"/>
      <c r="I1487" s="13"/>
      <c r="J1487" s="13"/>
      <c r="K1487" s="13"/>
      <c r="L1487" s="13"/>
      <c r="M1487" s="13"/>
      <c r="N1487" s="13"/>
      <c r="O1487" s="13"/>
      <c r="P1487" s="13"/>
      <c r="Q1487" s="13"/>
      <c r="R1487" s="13"/>
      <c r="S1487" s="13"/>
    </row>
    <row r="1488" spans="1:19" x14ac:dyDescent="0.25">
      <c r="A1488" s="75"/>
      <c r="B1488" s="75"/>
      <c r="C1488" s="12"/>
      <c r="D1488" s="13"/>
      <c r="E1488" s="13"/>
      <c r="F1488" s="13"/>
      <c r="G1488" s="13"/>
      <c r="H1488" s="13"/>
      <c r="I1488" s="13"/>
      <c r="J1488" s="13"/>
      <c r="K1488" s="13"/>
      <c r="L1488" s="13"/>
      <c r="M1488" s="13"/>
      <c r="N1488" s="13"/>
      <c r="O1488" s="13"/>
      <c r="P1488" s="13"/>
      <c r="Q1488" s="13"/>
      <c r="R1488" s="13"/>
      <c r="S1488" s="13"/>
    </row>
    <row r="1489" spans="1:19" x14ac:dyDescent="0.25">
      <c r="A1489" s="75"/>
      <c r="B1489" s="75"/>
      <c r="C1489" s="12"/>
      <c r="D1489" s="13"/>
      <c r="E1489" s="13"/>
      <c r="F1489" s="13"/>
      <c r="G1489" s="13"/>
      <c r="H1489" s="13"/>
      <c r="I1489" s="13"/>
      <c r="J1489" s="13"/>
      <c r="K1489" s="13"/>
      <c r="L1489" s="13"/>
      <c r="M1489" s="13"/>
      <c r="N1489" s="13"/>
      <c r="O1489" s="13"/>
      <c r="P1489" s="13"/>
      <c r="Q1489" s="13"/>
      <c r="R1489" s="13"/>
      <c r="S1489" s="13"/>
    </row>
    <row r="1490" spans="1:19" x14ac:dyDescent="0.25">
      <c r="A1490" s="75"/>
      <c r="B1490" s="75"/>
      <c r="C1490" s="12"/>
      <c r="D1490" s="13"/>
      <c r="E1490" s="13"/>
      <c r="F1490" s="13"/>
      <c r="G1490" s="13"/>
      <c r="H1490" s="13"/>
      <c r="I1490" s="13"/>
      <c r="J1490" s="13"/>
      <c r="K1490" s="13"/>
      <c r="L1490" s="13"/>
      <c r="M1490" s="13"/>
      <c r="N1490" s="13"/>
      <c r="O1490" s="13"/>
      <c r="P1490" s="13"/>
      <c r="Q1490" s="13"/>
      <c r="R1490" s="13"/>
      <c r="S1490" s="13"/>
    </row>
    <row r="1491" spans="1:19" x14ac:dyDescent="0.25">
      <c r="A1491" s="75"/>
      <c r="B1491" s="75"/>
      <c r="C1491" s="12"/>
      <c r="D1491" s="13"/>
      <c r="E1491" s="13"/>
      <c r="F1491" s="13"/>
      <c r="G1491" s="13"/>
      <c r="H1491" s="13"/>
      <c r="I1491" s="13"/>
      <c r="J1491" s="13"/>
      <c r="K1491" s="13"/>
      <c r="L1491" s="13"/>
      <c r="M1491" s="13"/>
      <c r="N1491" s="13"/>
      <c r="O1491" s="13"/>
      <c r="P1491" s="13"/>
      <c r="Q1491" s="13"/>
      <c r="R1491" s="13"/>
      <c r="S1491" s="13"/>
    </row>
    <row r="1492" spans="1:19" x14ac:dyDescent="0.25">
      <c r="A1492" s="75"/>
      <c r="B1492" s="75"/>
      <c r="C1492" s="12"/>
      <c r="D1492" s="13"/>
      <c r="E1492" s="13"/>
      <c r="F1492" s="13"/>
      <c r="G1492" s="13"/>
      <c r="H1492" s="13"/>
      <c r="I1492" s="13"/>
      <c r="J1492" s="13"/>
      <c r="K1492" s="13"/>
      <c r="L1492" s="13"/>
      <c r="M1492" s="13"/>
      <c r="N1492" s="13"/>
      <c r="O1492" s="13"/>
      <c r="P1492" s="13"/>
      <c r="Q1492" s="13"/>
      <c r="R1492" s="13"/>
      <c r="S1492" s="13"/>
    </row>
    <row r="1493" spans="1:19" x14ac:dyDescent="0.25">
      <c r="A1493" s="75"/>
      <c r="B1493" s="75"/>
      <c r="C1493" s="12"/>
      <c r="D1493" s="13"/>
      <c r="E1493" s="13"/>
      <c r="F1493" s="13"/>
      <c r="G1493" s="13"/>
      <c r="H1493" s="13"/>
      <c r="I1493" s="13"/>
      <c r="J1493" s="13"/>
      <c r="K1493" s="13"/>
      <c r="L1493" s="13"/>
      <c r="M1493" s="13"/>
      <c r="N1493" s="13"/>
      <c r="O1493" s="13"/>
      <c r="P1493" s="13"/>
      <c r="Q1493" s="13"/>
      <c r="R1493" s="13"/>
      <c r="S1493" s="13"/>
    </row>
    <row r="1494" spans="1:19" x14ac:dyDescent="0.25">
      <c r="A1494" s="75"/>
      <c r="B1494" s="75"/>
      <c r="C1494" s="12"/>
      <c r="D1494" s="13"/>
      <c r="E1494" s="13"/>
      <c r="F1494" s="13"/>
      <c r="G1494" s="13"/>
      <c r="H1494" s="13"/>
      <c r="I1494" s="13"/>
      <c r="J1494" s="13"/>
      <c r="K1494" s="13"/>
      <c r="L1494" s="13"/>
      <c r="M1494" s="13"/>
      <c r="N1494" s="13"/>
      <c r="O1494" s="13"/>
      <c r="P1494" s="13"/>
      <c r="Q1494" s="13"/>
      <c r="R1494" s="13"/>
      <c r="S1494" s="13"/>
    </row>
    <row r="1495" spans="1:19" x14ac:dyDescent="0.25">
      <c r="A1495" s="75"/>
      <c r="B1495" s="75"/>
      <c r="C1495" s="12"/>
      <c r="D1495" s="13"/>
      <c r="E1495" s="13"/>
      <c r="F1495" s="13"/>
      <c r="G1495" s="13"/>
      <c r="H1495" s="13"/>
      <c r="I1495" s="13"/>
      <c r="J1495" s="13"/>
      <c r="K1495" s="13"/>
      <c r="L1495" s="13"/>
      <c r="M1495" s="13"/>
      <c r="N1495" s="13"/>
      <c r="O1495" s="13"/>
      <c r="P1495" s="13"/>
      <c r="Q1495" s="13"/>
      <c r="R1495" s="13"/>
      <c r="S1495" s="13"/>
    </row>
    <row r="1496" spans="1:19" x14ac:dyDescent="0.25">
      <c r="A1496" s="75"/>
      <c r="B1496" s="75"/>
      <c r="C1496" s="12"/>
      <c r="D1496" s="13"/>
      <c r="E1496" s="13"/>
      <c r="F1496" s="13"/>
      <c r="G1496" s="13"/>
      <c r="H1496" s="13"/>
      <c r="I1496" s="13"/>
      <c r="J1496" s="13"/>
      <c r="K1496" s="13"/>
      <c r="L1496" s="13"/>
      <c r="M1496" s="13"/>
      <c r="N1496" s="13"/>
      <c r="O1496" s="13"/>
      <c r="P1496" s="13"/>
      <c r="Q1496" s="13"/>
      <c r="R1496" s="13"/>
      <c r="S1496" s="13"/>
    </row>
    <row r="1497" spans="1:19" x14ac:dyDescent="0.25">
      <c r="A1497" s="75"/>
      <c r="B1497" s="75"/>
      <c r="C1497" s="12"/>
      <c r="D1497" s="13"/>
      <c r="E1497" s="13"/>
      <c r="F1497" s="13"/>
      <c r="G1497" s="13"/>
      <c r="H1497" s="13"/>
      <c r="I1497" s="13"/>
      <c r="J1497" s="13"/>
      <c r="K1497" s="13"/>
      <c r="L1497" s="13"/>
      <c r="M1497" s="13"/>
      <c r="N1497" s="13"/>
      <c r="O1497" s="13"/>
      <c r="P1497" s="13"/>
      <c r="Q1497" s="13"/>
      <c r="R1497" s="13"/>
      <c r="S1497" s="13"/>
    </row>
    <row r="1498" spans="1:19" x14ac:dyDescent="0.25">
      <c r="A1498" s="75"/>
      <c r="B1498" s="75"/>
      <c r="C1498" s="12"/>
      <c r="D1498" s="13"/>
      <c r="E1498" s="13"/>
      <c r="F1498" s="13"/>
      <c r="G1498" s="13"/>
      <c r="H1498" s="13"/>
      <c r="I1498" s="13"/>
      <c r="J1498" s="13"/>
      <c r="K1498" s="13"/>
      <c r="L1498" s="13"/>
      <c r="M1498" s="13"/>
      <c r="N1498" s="13"/>
      <c r="O1498" s="13"/>
      <c r="P1498" s="13"/>
      <c r="Q1498" s="13"/>
      <c r="R1498" s="13"/>
      <c r="S1498" s="13"/>
    </row>
    <row r="1499" spans="1:19" x14ac:dyDescent="0.25">
      <c r="A1499" s="75"/>
      <c r="B1499" s="75"/>
      <c r="C1499" s="12"/>
      <c r="D1499" s="13"/>
      <c r="E1499" s="13"/>
      <c r="F1499" s="13"/>
      <c r="G1499" s="13"/>
      <c r="H1499" s="13"/>
      <c r="I1499" s="13"/>
      <c r="J1499" s="13"/>
      <c r="K1499" s="13"/>
      <c r="L1499" s="13"/>
      <c r="M1499" s="13"/>
      <c r="N1499" s="13"/>
      <c r="O1499" s="13"/>
      <c r="P1499" s="13"/>
      <c r="Q1499" s="13"/>
      <c r="R1499" s="13"/>
      <c r="S1499" s="13"/>
    </row>
    <row r="1500" spans="1:19" x14ac:dyDescent="0.25">
      <c r="A1500" s="75"/>
      <c r="B1500" s="75"/>
      <c r="C1500" s="12"/>
      <c r="D1500" s="13"/>
      <c r="E1500" s="13"/>
      <c r="F1500" s="13"/>
      <c r="G1500" s="13"/>
      <c r="H1500" s="13"/>
      <c r="I1500" s="13"/>
      <c r="J1500" s="13"/>
      <c r="K1500" s="13"/>
      <c r="L1500" s="13"/>
      <c r="M1500" s="13"/>
      <c r="N1500" s="13"/>
      <c r="O1500" s="13"/>
      <c r="P1500" s="13"/>
      <c r="Q1500" s="13"/>
      <c r="R1500" s="13"/>
      <c r="S1500" s="13"/>
    </row>
    <row r="1501" spans="1:19" x14ac:dyDescent="0.25">
      <c r="A1501" s="75"/>
      <c r="B1501" s="75"/>
      <c r="C1501" s="12"/>
      <c r="D1501" s="13"/>
      <c r="E1501" s="13"/>
      <c r="F1501" s="13"/>
      <c r="G1501" s="13"/>
      <c r="H1501" s="13"/>
      <c r="I1501" s="13"/>
      <c r="J1501" s="13"/>
      <c r="K1501" s="13"/>
      <c r="L1501" s="13"/>
      <c r="M1501" s="13"/>
      <c r="N1501" s="13"/>
      <c r="O1501" s="13"/>
      <c r="P1501" s="13"/>
      <c r="Q1501" s="13"/>
      <c r="R1501" s="13"/>
      <c r="S1501" s="13"/>
    </row>
    <row r="1502" spans="1:19" x14ac:dyDescent="0.25">
      <c r="A1502" s="75"/>
      <c r="B1502" s="75"/>
      <c r="C1502" s="12"/>
      <c r="D1502" s="13"/>
      <c r="E1502" s="13"/>
      <c r="F1502" s="13"/>
      <c r="G1502" s="13"/>
      <c r="H1502" s="13"/>
      <c r="I1502" s="13"/>
      <c r="J1502" s="13"/>
      <c r="K1502" s="13"/>
      <c r="L1502" s="13"/>
      <c r="M1502" s="13"/>
      <c r="N1502" s="13"/>
      <c r="O1502" s="13"/>
      <c r="P1502" s="13"/>
      <c r="Q1502" s="13"/>
      <c r="R1502" s="13"/>
      <c r="S1502" s="13"/>
    </row>
    <row r="1503" spans="1:19" x14ac:dyDescent="0.25">
      <c r="A1503" s="75"/>
      <c r="B1503" s="75"/>
      <c r="C1503" s="12"/>
      <c r="D1503" s="13"/>
      <c r="E1503" s="13"/>
      <c r="F1503" s="13"/>
      <c r="G1503" s="13"/>
      <c r="H1503" s="13"/>
      <c r="I1503" s="13"/>
      <c r="J1503" s="13"/>
      <c r="K1503" s="13"/>
      <c r="L1503" s="13"/>
      <c r="M1503" s="13"/>
      <c r="N1503" s="13"/>
      <c r="O1503" s="13"/>
      <c r="P1503" s="13"/>
      <c r="Q1503" s="13"/>
      <c r="R1503" s="13"/>
      <c r="S1503" s="13"/>
    </row>
    <row r="1504" spans="1:19" x14ac:dyDescent="0.25">
      <c r="A1504" s="75"/>
      <c r="B1504" s="75"/>
      <c r="C1504" s="12"/>
      <c r="D1504" s="13"/>
      <c r="E1504" s="13"/>
      <c r="F1504" s="13"/>
      <c r="G1504" s="13"/>
      <c r="H1504" s="13"/>
      <c r="I1504" s="13"/>
      <c r="J1504" s="13"/>
      <c r="K1504" s="13"/>
      <c r="L1504" s="13"/>
      <c r="M1504" s="13"/>
      <c r="N1504" s="13"/>
      <c r="O1504" s="13"/>
      <c r="P1504" s="13"/>
      <c r="Q1504" s="13"/>
      <c r="R1504" s="13"/>
      <c r="S1504" s="13"/>
    </row>
    <row r="1505" spans="1:19" x14ac:dyDescent="0.25">
      <c r="A1505" s="75"/>
      <c r="B1505" s="75"/>
      <c r="C1505" s="12"/>
      <c r="D1505" s="13"/>
      <c r="E1505" s="13"/>
      <c r="F1505" s="13"/>
      <c r="G1505" s="13"/>
      <c r="H1505" s="13"/>
      <c r="I1505" s="13"/>
      <c r="J1505" s="13"/>
      <c r="K1505" s="13"/>
      <c r="L1505" s="13"/>
      <c r="M1505" s="13"/>
      <c r="N1505" s="13"/>
      <c r="O1505" s="13"/>
      <c r="P1505" s="13"/>
      <c r="Q1505" s="13"/>
      <c r="R1505" s="13"/>
      <c r="S1505" s="13"/>
    </row>
    <row r="1506" spans="1:19" x14ac:dyDescent="0.25">
      <c r="A1506" s="75"/>
      <c r="B1506" s="75"/>
      <c r="C1506" s="12"/>
      <c r="D1506" s="13"/>
      <c r="E1506" s="13"/>
      <c r="F1506" s="13"/>
      <c r="G1506" s="13"/>
      <c r="H1506" s="13"/>
      <c r="I1506" s="13"/>
      <c r="J1506" s="13"/>
      <c r="K1506" s="13"/>
      <c r="L1506" s="13"/>
      <c r="M1506" s="13"/>
      <c r="N1506" s="13"/>
      <c r="O1506" s="13"/>
      <c r="P1506" s="13"/>
      <c r="Q1506" s="13"/>
      <c r="R1506" s="13"/>
      <c r="S1506" s="13"/>
    </row>
    <row r="1507" spans="1:19" x14ac:dyDescent="0.25">
      <c r="A1507" s="75"/>
      <c r="B1507" s="75"/>
      <c r="C1507" s="12"/>
      <c r="D1507" s="13"/>
      <c r="E1507" s="13"/>
      <c r="F1507" s="13"/>
      <c r="G1507" s="13"/>
      <c r="H1507" s="13"/>
      <c r="I1507" s="13"/>
      <c r="J1507" s="13"/>
      <c r="K1507" s="13"/>
      <c r="L1507" s="13"/>
      <c r="M1507" s="13"/>
      <c r="N1507" s="13"/>
      <c r="O1507" s="13"/>
      <c r="P1507" s="13"/>
      <c r="Q1507" s="13"/>
      <c r="R1507" s="13"/>
      <c r="S1507" s="13"/>
    </row>
    <row r="1508" spans="1:19" x14ac:dyDescent="0.25">
      <c r="A1508" s="75"/>
      <c r="B1508" s="75"/>
      <c r="C1508" s="12"/>
      <c r="D1508" s="13"/>
      <c r="E1508" s="13"/>
      <c r="F1508" s="13"/>
      <c r="G1508" s="13"/>
      <c r="H1508" s="13"/>
      <c r="I1508" s="13"/>
      <c r="J1508" s="13"/>
      <c r="K1508" s="13"/>
      <c r="L1508" s="13"/>
      <c r="M1508" s="13"/>
      <c r="N1508" s="13"/>
      <c r="O1508" s="13"/>
      <c r="P1508" s="13"/>
      <c r="Q1508" s="13"/>
      <c r="R1508" s="13"/>
      <c r="S1508" s="13"/>
    </row>
    <row r="1509" spans="1:19" x14ac:dyDescent="0.25">
      <c r="A1509" s="75"/>
      <c r="B1509" s="75"/>
      <c r="C1509" s="12"/>
      <c r="D1509" s="13"/>
      <c r="E1509" s="13"/>
      <c r="F1509" s="13"/>
      <c r="G1509" s="13"/>
      <c r="H1509" s="13"/>
      <c r="I1509" s="13"/>
      <c r="J1509" s="13"/>
      <c r="K1509" s="13"/>
      <c r="L1509" s="13"/>
      <c r="M1509" s="13"/>
      <c r="N1509" s="13"/>
      <c r="O1509" s="13"/>
      <c r="P1509" s="13"/>
      <c r="Q1509" s="13"/>
      <c r="R1509" s="13"/>
      <c r="S1509" s="13"/>
    </row>
    <row r="1510" spans="1:19" x14ac:dyDescent="0.25">
      <c r="A1510" s="75"/>
      <c r="B1510" s="75"/>
      <c r="C1510" s="12"/>
      <c r="D1510" s="13"/>
      <c r="E1510" s="13"/>
      <c r="F1510" s="13"/>
      <c r="G1510" s="13"/>
      <c r="H1510" s="13"/>
      <c r="I1510" s="13"/>
      <c r="J1510" s="13"/>
      <c r="K1510" s="13"/>
      <c r="L1510" s="13"/>
      <c r="M1510" s="13"/>
      <c r="N1510" s="13"/>
      <c r="O1510" s="13"/>
      <c r="P1510" s="13"/>
      <c r="Q1510" s="13"/>
      <c r="R1510" s="13"/>
      <c r="S1510" s="13"/>
    </row>
    <row r="1511" spans="1:19" x14ac:dyDescent="0.25">
      <c r="A1511" s="75"/>
      <c r="B1511" s="75"/>
      <c r="C1511" s="12"/>
      <c r="D1511" s="13"/>
      <c r="E1511" s="13"/>
      <c r="F1511" s="13"/>
      <c r="G1511" s="13"/>
      <c r="H1511" s="13"/>
      <c r="I1511" s="13"/>
      <c r="J1511" s="13"/>
      <c r="K1511" s="13"/>
      <c r="L1511" s="13"/>
      <c r="M1511" s="13"/>
      <c r="N1511" s="13"/>
      <c r="O1511" s="13"/>
      <c r="P1511" s="13"/>
      <c r="Q1511" s="13"/>
      <c r="R1511" s="13"/>
      <c r="S1511" s="13"/>
    </row>
    <row r="1512" spans="1:19" x14ac:dyDescent="0.25">
      <c r="A1512" s="75"/>
      <c r="B1512" s="75"/>
      <c r="C1512" s="12"/>
      <c r="D1512" s="13"/>
      <c r="E1512" s="13"/>
      <c r="F1512" s="13"/>
      <c r="G1512" s="13"/>
      <c r="H1512" s="13"/>
      <c r="I1512" s="13"/>
      <c r="J1512" s="13"/>
      <c r="K1512" s="13"/>
      <c r="L1512" s="13"/>
      <c r="M1512" s="13"/>
      <c r="N1512" s="13"/>
      <c r="O1512" s="13"/>
      <c r="P1512" s="13"/>
      <c r="Q1512" s="13"/>
      <c r="R1512" s="13"/>
      <c r="S1512" s="13"/>
    </row>
    <row r="1513" spans="1:19" x14ac:dyDescent="0.25">
      <c r="A1513" s="75"/>
      <c r="B1513" s="75"/>
      <c r="C1513" s="12"/>
      <c r="D1513" s="13"/>
      <c r="E1513" s="13"/>
      <c r="F1513" s="13"/>
      <c r="G1513" s="13"/>
      <c r="H1513" s="13"/>
      <c r="I1513" s="13"/>
      <c r="J1513" s="13"/>
      <c r="K1513" s="13"/>
      <c r="L1513" s="13"/>
      <c r="M1513" s="13"/>
      <c r="N1513" s="13"/>
      <c r="O1513" s="13"/>
      <c r="P1513" s="13"/>
      <c r="Q1513" s="13"/>
      <c r="R1513" s="13"/>
      <c r="S1513" s="13"/>
    </row>
    <row r="1514" spans="1:19" x14ac:dyDescent="0.25">
      <c r="A1514" s="75"/>
      <c r="B1514" s="75"/>
      <c r="C1514" s="12"/>
      <c r="D1514" s="13"/>
      <c r="E1514" s="13"/>
      <c r="F1514" s="13"/>
      <c r="G1514" s="13"/>
      <c r="H1514" s="13"/>
      <c r="I1514" s="13"/>
      <c r="J1514" s="13"/>
      <c r="K1514" s="13"/>
      <c r="L1514" s="13"/>
      <c r="M1514" s="13"/>
      <c r="N1514" s="13"/>
      <c r="O1514" s="13"/>
      <c r="P1514" s="13"/>
      <c r="Q1514" s="13"/>
      <c r="R1514" s="13"/>
      <c r="S1514" s="13"/>
    </row>
    <row r="1515" spans="1:19" x14ac:dyDescent="0.25">
      <c r="A1515" s="75"/>
      <c r="B1515" s="75"/>
      <c r="C1515" s="12"/>
      <c r="D1515" s="13"/>
      <c r="E1515" s="13"/>
      <c r="F1515" s="13"/>
      <c r="G1515" s="13"/>
      <c r="H1515" s="13"/>
      <c r="I1515" s="13"/>
      <c r="J1515" s="13"/>
      <c r="K1515" s="13"/>
      <c r="L1515" s="13"/>
      <c r="M1515" s="13"/>
      <c r="N1515" s="13"/>
      <c r="O1515" s="13"/>
      <c r="P1515" s="13"/>
      <c r="Q1515" s="13"/>
      <c r="R1515" s="13"/>
      <c r="S1515" s="13"/>
    </row>
    <row r="1516" spans="1:19" x14ac:dyDescent="0.25">
      <c r="A1516" s="75"/>
      <c r="B1516" s="75"/>
      <c r="C1516" s="12"/>
      <c r="D1516" s="13"/>
      <c r="E1516" s="13"/>
      <c r="F1516" s="13"/>
      <c r="G1516" s="13"/>
      <c r="H1516" s="13"/>
      <c r="I1516" s="13"/>
      <c r="J1516" s="13"/>
      <c r="K1516" s="13"/>
      <c r="L1516" s="13"/>
      <c r="M1516" s="13"/>
      <c r="N1516" s="13"/>
      <c r="O1516" s="13"/>
      <c r="P1516" s="13"/>
      <c r="Q1516" s="13"/>
      <c r="R1516" s="13"/>
      <c r="S1516" s="13"/>
    </row>
    <row r="1517" spans="1:19" x14ac:dyDescent="0.25">
      <c r="A1517" s="75"/>
      <c r="B1517" s="75"/>
      <c r="C1517" s="12"/>
      <c r="D1517" s="13"/>
      <c r="E1517" s="13"/>
      <c r="F1517" s="13"/>
      <c r="G1517" s="13"/>
      <c r="H1517" s="13"/>
      <c r="I1517" s="13"/>
      <c r="J1517" s="13"/>
      <c r="K1517" s="13"/>
      <c r="L1517" s="13"/>
      <c r="M1517" s="13"/>
      <c r="N1517" s="13"/>
      <c r="O1517" s="13"/>
      <c r="P1517" s="13"/>
      <c r="Q1517" s="13"/>
      <c r="R1517" s="13"/>
      <c r="S1517" s="13"/>
    </row>
    <row r="1518" spans="1:19" x14ac:dyDescent="0.25">
      <c r="A1518" s="75"/>
      <c r="B1518" s="75"/>
      <c r="C1518" s="12"/>
      <c r="D1518" s="13"/>
      <c r="E1518" s="13"/>
      <c r="F1518" s="13"/>
      <c r="G1518" s="13"/>
      <c r="H1518" s="13"/>
      <c r="I1518" s="13"/>
      <c r="J1518" s="13"/>
      <c r="K1518" s="13"/>
      <c r="L1518" s="13"/>
      <c r="M1518" s="13"/>
      <c r="N1518" s="13"/>
      <c r="O1518" s="13"/>
      <c r="P1518" s="13"/>
      <c r="Q1518" s="13"/>
      <c r="R1518" s="13"/>
      <c r="S1518" s="13"/>
    </row>
    <row r="1519" spans="1:19" x14ac:dyDescent="0.25">
      <c r="A1519" s="75"/>
      <c r="B1519" s="75"/>
      <c r="C1519" s="12"/>
      <c r="D1519" s="13"/>
      <c r="E1519" s="13"/>
      <c r="F1519" s="13"/>
      <c r="G1519" s="13"/>
      <c r="H1519" s="13"/>
      <c r="I1519" s="13"/>
      <c r="J1519" s="13"/>
      <c r="K1519" s="13"/>
      <c r="L1519" s="13"/>
      <c r="M1519" s="13"/>
      <c r="N1519" s="13"/>
      <c r="O1519" s="13"/>
      <c r="P1519" s="13"/>
      <c r="Q1519" s="13"/>
      <c r="R1519" s="13"/>
      <c r="S1519" s="13"/>
    </row>
    <row r="1520" spans="1:19" x14ac:dyDescent="0.25">
      <c r="A1520" s="75"/>
      <c r="B1520" s="75"/>
      <c r="C1520" s="12"/>
      <c r="D1520" s="13"/>
      <c r="E1520" s="13"/>
      <c r="F1520" s="13"/>
      <c r="G1520" s="13"/>
      <c r="H1520" s="13"/>
      <c r="I1520" s="13"/>
      <c r="J1520" s="13"/>
      <c r="K1520" s="13"/>
      <c r="L1520" s="13"/>
      <c r="M1520" s="13"/>
      <c r="N1520" s="13"/>
      <c r="O1520" s="13"/>
      <c r="P1520" s="13"/>
      <c r="Q1520" s="13"/>
      <c r="R1520" s="13"/>
      <c r="S1520" s="13"/>
    </row>
    <row r="1521" spans="1:19" x14ac:dyDescent="0.25">
      <c r="A1521" s="75"/>
      <c r="B1521" s="75"/>
      <c r="C1521" s="12"/>
      <c r="D1521" s="13"/>
      <c r="E1521" s="13"/>
      <c r="F1521" s="13"/>
      <c r="G1521" s="13"/>
      <c r="H1521" s="13"/>
      <c r="I1521" s="13"/>
      <c r="J1521" s="13"/>
      <c r="K1521" s="13"/>
      <c r="L1521" s="13"/>
      <c r="M1521" s="13"/>
      <c r="N1521" s="13"/>
      <c r="O1521" s="13"/>
      <c r="P1521" s="13"/>
      <c r="Q1521" s="13"/>
      <c r="R1521" s="13"/>
      <c r="S1521" s="13"/>
    </row>
    <row r="1522" spans="1:19" x14ac:dyDescent="0.25">
      <c r="A1522" s="75"/>
      <c r="B1522" s="75"/>
      <c r="C1522" s="12"/>
      <c r="D1522" s="13"/>
      <c r="E1522" s="13"/>
      <c r="F1522" s="13"/>
      <c r="G1522" s="13"/>
      <c r="H1522" s="13"/>
      <c r="I1522" s="13"/>
      <c r="J1522" s="13"/>
      <c r="K1522" s="13"/>
      <c r="L1522" s="13"/>
      <c r="M1522" s="13"/>
      <c r="N1522" s="13"/>
      <c r="O1522" s="13"/>
      <c r="P1522" s="13"/>
      <c r="Q1522" s="13"/>
      <c r="R1522" s="13"/>
      <c r="S1522" s="13"/>
    </row>
  </sheetData>
  <mergeCells count="11">
    <mergeCell ref="Q5:S5"/>
    <mergeCell ref="A1:S1"/>
    <mergeCell ref="A2:S2"/>
    <mergeCell ref="A5:A6"/>
    <mergeCell ref="B5:B6"/>
    <mergeCell ref="C5:C6"/>
    <mergeCell ref="D5:D6"/>
    <mergeCell ref="E5:E6"/>
    <mergeCell ref="F5:J5"/>
    <mergeCell ref="K5:M5"/>
    <mergeCell ref="N5:P5"/>
  </mergeCells>
  <pageMargins left="0.78740157480314965" right="0.47244094488188981" top="0.78740157480314965" bottom="0.78740157480314965" header="0.47244094488188981" footer="0.19685039370078741"/>
  <pageSetup paperSize="9" scale="63" fitToHeight="3" orientation="landscape" r:id="rId1"/>
  <headerFooter scaleWithDoc="0"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Расчет НЗ (в ОЗ)</vt:lpstr>
      <vt:lpstr>08.06.20 (в ОЗ)</vt:lpstr>
      <vt:lpstr>'08.06.20 (в ОЗ)'!Заголовки_для_печати</vt:lpstr>
      <vt:lpstr>'Расчет НЗ (в ОЗ)'!Заголовки_для_печати</vt:lpstr>
      <vt:lpstr>'08.06.20 (в ОЗ)'!Область_печати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Наталия Богданова</cp:lastModifiedBy>
  <cp:lastPrinted>2020-06-15T14:13:34Z</cp:lastPrinted>
  <dcterms:created xsi:type="dcterms:W3CDTF">2016-03-16T13:15:03Z</dcterms:created>
  <dcterms:modified xsi:type="dcterms:W3CDTF">2020-06-15T14:13:36Z</dcterms:modified>
</cp:coreProperties>
</file>