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eneva\Documents\Нормативные затраты на содержание Комитета и ГКУ\2020\Проект распоряжения\"/>
    </mc:Choice>
  </mc:AlternateContent>
  <bookViews>
    <workbookView xWindow="0" yWindow="0" windowWidth="28800" windowHeight="14100"/>
  </bookViews>
  <sheets>
    <sheet name="2020-2022" sheetId="1" r:id="rId1"/>
  </sheets>
  <definedNames>
    <definedName name="_Hlk452741034" localSheetId="0">'2020-2022'!#REF!</definedName>
    <definedName name="_xlnm._FilterDatabase" localSheetId="0" hidden="1">'2020-2022'!$A$7:$K$7</definedName>
    <definedName name="_xlnm.Print_Area" localSheetId="0">'2020-2022'!$A$3:$I$286</definedName>
  </definedNames>
  <calcPr calcId="152511" refMode="R1C1"/>
</workbook>
</file>

<file path=xl/calcChain.xml><?xml version="1.0" encoding="utf-8"?>
<calcChain xmlns="http://schemas.openxmlformats.org/spreadsheetml/2006/main">
  <c r="H234" i="1" l="1"/>
  <c r="G234" i="1"/>
  <c r="F234" i="1"/>
  <c r="H170" i="1" l="1"/>
  <c r="G170" i="1"/>
  <c r="F170" i="1"/>
  <c r="F221" i="1"/>
  <c r="F240" i="1"/>
  <c r="F269" i="1" l="1"/>
  <c r="H24" i="1"/>
  <c r="G24" i="1"/>
  <c r="F24" i="1"/>
  <c r="E42" i="1" l="1"/>
  <c r="F251" i="1" l="1"/>
  <c r="F45" i="1" l="1"/>
  <c r="F97" i="1"/>
  <c r="F15" i="1"/>
  <c r="E152" i="1" l="1"/>
  <c r="E184" i="1" l="1"/>
  <c r="E170" i="1" s="1"/>
  <c r="E115" i="1"/>
  <c r="E111" i="1"/>
  <c r="E240" i="1"/>
  <c r="E221" i="1"/>
  <c r="F162" i="1"/>
  <c r="G162" i="1" s="1"/>
  <c r="H162" i="1" s="1"/>
  <c r="E72" i="1" l="1"/>
  <c r="H48" i="1" l="1"/>
  <c r="G48" i="1"/>
  <c r="F48" i="1"/>
  <c r="F42" i="1" s="1"/>
  <c r="F9" i="1" s="1"/>
  <c r="H35" i="1"/>
  <c r="G35" i="1"/>
  <c r="F35" i="1"/>
  <c r="F215" i="1"/>
  <c r="G215" i="1" s="1"/>
  <c r="H215" i="1" s="1"/>
  <c r="F205" i="1"/>
  <c r="F20" i="1" l="1"/>
  <c r="E19" i="1" l="1"/>
  <c r="E12" i="1" s="1"/>
  <c r="F19" i="1" l="1"/>
  <c r="G19" i="1" s="1"/>
  <c r="F199" i="1"/>
  <c r="F111" i="1" l="1"/>
  <c r="F158" i="1" l="1"/>
  <c r="G158" i="1" s="1"/>
  <c r="H158" i="1" s="1"/>
  <c r="H45" i="1"/>
  <c r="H42" i="1" s="1"/>
  <c r="F115" i="1"/>
  <c r="G27" i="1" l="1"/>
  <c r="H27" i="1" l="1"/>
  <c r="F27" i="1"/>
  <c r="F225" i="1" l="1"/>
  <c r="F230" i="1"/>
  <c r="H261" i="1" l="1"/>
  <c r="G261" i="1"/>
  <c r="F261" i="1"/>
  <c r="H256" i="1"/>
  <c r="G256" i="1"/>
  <c r="F256" i="1"/>
  <c r="F283" i="1" l="1"/>
  <c r="F274" i="1"/>
  <c r="G274" i="1" s="1"/>
  <c r="F189" i="1"/>
  <c r="G189" i="1" s="1"/>
  <c r="H189" i="1" s="1"/>
  <c r="F134" i="1"/>
  <c r="G134" i="1" s="1"/>
  <c r="H134" i="1" s="1"/>
  <c r="F110" i="1"/>
  <c r="F102" i="1"/>
  <c r="F129" i="1"/>
  <c r="G129" i="1" s="1"/>
  <c r="F124" i="1"/>
  <c r="F119" i="1"/>
  <c r="F194" i="1"/>
  <c r="G194" i="1" s="1"/>
  <c r="H194" i="1" s="1"/>
  <c r="F106" i="1"/>
  <c r="F184" i="1"/>
  <c r="F279" i="1" l="1"/>
  <c r="F166" i="1"/>
  <c r="G166" i="1" s="1"/>
  <c r="H166" i="1" s="1"/>
  <c r="F211" i="1"/>
  <c r="F210" i="1" l="1"/>
  <c r="F142" i="1"/>
  <c r="F147" i="1" l="1"/>
  <c r="G147" i="1" s="1"/>
  <c r="F138" i="1"/>
  <c r="G138" i="1" s="1"/>
  <c r="H138" i="1" s="1"/>
  <c r="H19" i="1" l="1"/>
  <c r="G15" i="1"/>
  <c r="H15" i="1" s="1"/>
  <c r="G283" i="1" l="1"/>
  <c r="H283" i="1" s="1"/>
  <c r="H274" i="1"/>
  <c r="G269" i="1"/>
  <c r="H269" i="1" s="1"/>
  <c r="G230" i="1"/>
  <c r="H230" i="1" s="1"/>
  <c r="G225" i="1"/>
  <c r="G211" i="1"/>
  <c r="H211" i="1" s="1"/>
  <c r="G210" i="1"/>
  <c r="H210" i="1" s="1"/>
  <c r="G199" i="1"/>
  <c r="H199" i="1" s="1"/>
  <c r="H147" i="1"/>
  <c r="G142" i="1"/>
  <c r="H142" i="1" s="1"/>
  <c r="H129" i="1"/>
  <c r="G124" i="1"/>
  <c r="H124" i="1" s="1"/>
  <c r="G115" i="1"/>
  <c r="H115" i="1" s="1"/>
  <c r="G111" i="1"/>
  <c r="H111" i="1" s="1"/>
  <c r="G106" i="1"/>
  <c r="H106" i="1" s="1"/>
  <c r="G20" i="1"/>
  <c r="G12" i="1" s="1"/>
  <c r="H225" i="1" l="1"/>
  <c r="H221" i="1" s="1"/>
  <c r="G221" i="1"/>
  <c r="G279" i="1"/>
  <c r="H279" i="1" s="1"/>
  <c r="G251" i="1"/>
  <c r="G184" i="1"/>
  <c r="G102" i="1"/>
  <c r="H102" i="1" s="1"/>
  <c r="G97" i="1"/>
  <c r="H20" i="1"/>
  <c r="H12" i="1" s="1"/>
  <c r="G240" i="1" l="1"/>
  <c r="H251" i="1"/>
  <c r="H240" i="1" s="1"/>
  <c r="H184" i="1"/>
  <c r="H97" i="1"/>
  <c r="F12" i="1"/>
  <c r="H110" i="1" l="1"/>
  <c r="G45" i="1"/>
  <c r="G42" i="1" s="1"/>
  <c r="F58" i="1" l="1"/>
  <c r="G58" i="1" l="1"/>
  <c r="H58" i="1"/>
  <c r="G205" i="1" l="1"/>
  <c r="H205" i="1" l="1"/>
  <c r="F152" i="1" l="1"/>
  <c r="G119" i="1"/>
  <c r="H66" i="1"/>
  <c r="G66" i="1"/>
  <c r="F66" i="1"/>
  <c r="G152" i="1" l="1"/>
  <c r="F72" i="1"/>
  <c r="F51" i="1" s="1"/>
  <c r="F287" i="1" s="1"/>
  <c r="H119" i="1"/>
  <c r="E66" i="1"/>
  <c r="E58" i="1"/>
  <c r="E24" i="1"/>
  <c r="E9" i="1" s="1"/>
  <c r="E51" i="1" l="1"/>
  <c r="E287" i="1" s="1"/>
  <c r="H152" i="1"/>
  <c r="H72" i="1" s="1"/>
  <c r="H51" i="1" s="1"/>
  <c r="G72" i="1"/>
  <c r="G51" i="1" s="1"/>
  <c r="G9" i="1"/>
  <c r="G287" i="1" l="1"/>
  <c r="H9" i="1" l="1"/>
  <c r="H287" i="1" s="1"/>
</calcChain>
</file>

<file path=xl/sharedStrings.xml><?xml version="1.0" encoding="utf-8"?>
<sst xmlns="http://schemas.openxmlformats.org/spreadsheetml/2006/main" count="545" uniqueCount="433">
  <si>
    <t>Вид (группа, подгруппа) затрат</t>
  </si>
  <si>
    <t>Порядок расчета нормативных затрат</t>
  </si>
  <si>
    <t>Затраты на информационно-коммуникационные технологии</t>
  </si>
  <si>
    <t>Расчет нормативных затрат на информационно-коммуникационные технологии осуществляется исходя из следующих групп затрат:</t>
  </si>
  <si>
    <t>затраты на приобретение прочих работ и услуг, не относящихся к затратам на услуги связи, аренду и содержание имущества;</t>
  </si>
  <si>
    <t>затраты на приобретение основных средств.</t>
  </si>
  <si>
    <t>Затраты на приобретение прочих работ и услуг, не относящихся к затратам на услуги связи, аренду и содержание имущества</t>
  </si>
  <si>
    <t>Расчет нормативных затрат на приобретение прочих работ и услуг, не относящихся к затратам на услуги связи, аренду и содержание имущества, осуществляется исходя из следующих подгрупп затрат:</t>
  </si>
  <si>
    <t>затраты на оплату услуг по сопровождению программного обеспечения и приобретению лицензий и программного обеспечения (Smeta Wizard, «Визардсофт»);</t>
  </si>
  <si>
    <t>затраты на услуги по подключению и абонентскому обслуживанию в системе электронного документооборота.</t>
  </si>
  <si>
    <t>i - наименование программного обеспечения.</t>
  </si>
  <si>
    <t xml:space="preserve">Затраты на услуги по подключению и абонентскому обслуживанию в системе электронного документооборота </t>
  </si>
  <si>
    <t>Затраты на приобретение основных средств</t>
  </si>
  <si>
    <t>Расчет нормативных затрат на приобретение основных средств осуществляется исходя из подгруппы:</t>
  </si>
  <si>
    <t>затраты на приобретение средств подвижной связи.</t>
  </si>
  <si>
    <t>Затраты на приобретение средств подвижной связи</t>
  </si>
  <si>
    <t>Расчет нормативных затрат на приобретение средств подвижной связи осуществляется по формуле:</t>
  </si>
  <si>
    <t>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подпунктах "а" - "ж" пункта 6 Общих правил</t>
  </si>
  <si>
    <t>Расчет прочих нормативных затрат (в том числе нормативных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подпунктах "а" - "ж" пункта 6 Общих правил, осуществляется исходя из следующих групп затрат:</t>
  </si>
  <si>
    <t>затраты на услуги связи;</t>
  </si>
  <si>
    <t>затраты на коммунальные услуги;</t>
  </si>
  <si>
    <t>затраты на содержание имущества;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</si>
  <si>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имущества;</t>
  </si>
  <si>
    <t>затраты на приобретение основных средств;</t>
  </si>
  <si>
    <t>затраты на приобретение материальных запасов.</t>
  </si>
  <si>
    <t>Затраты на услуги связи</t>
  </si>
  <si>
    <t>Расчет нормативных затрат на услуги связи осуществляется исходя из подгруппы:</t>
  </si>
  <si>
    <t>затраты на оплату услуг почтовой связи.</t>
  </si>
  <si>
    <t>Затраты на оплату услуг почтовой связи</t>
  </si>
  <si>
    <t>i - вид почтового отправления.</t>
  </si>
  <si>
    <t>Затраты на коммунальные услуги</t>
  </si>
  <si>
    <t>Расчет нормативных затрат на коммунальные услуги осуществляется исходя из следующих подгрупп затрат:</t>
  </si>
  <si>
    <t>Затраты на содержание имущества</t>
  </si>
  <si>
    <t>Расчет нормативных затрат на содержание имущества осуществляется исходя из следующих подгрупп затрат:</t>
  </si>
  <si>
    <t>затраты на дератизацию;</t>
  </si>
  <si>
    <t>затраты на вывоз и размещение твердых коммунальных отходов;</t>
  </si>
  <si>
    <t>затраты на оказание услуг по техническому обслуживанию и текущему ремонту автомобилей;</t>
  </si>
  <si>
    <t>затраты на оказание услуг по техническому осмотру автомобилей;</t>
  </si>
  <si>
    <t>затраты на выполнение работ по ремонту систем пожарной сигнализации в рамках годового технического обслуживания;</t>
  </si>
  <si>
    <t>затраты на техническое обслуживание кондиционеров;</t>
  </si>
  <si>
    <t>затраты на услуги 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ремонт;</t>
  </si>
  <si>
    <t>затраты на содержание общедолевого имущества;</t>
  </si>
  <si>
    <t>i - услуга по сервисному обслуживанию внутренних инженерных систем.</t>
  </si>
  <si>
    <t>Затраты на дератизацию</t>
  </si>
  <si>
    <t>Затраты на выполнение работ по очистке от сточных вод приямка.</t>
  </si>
  <si>
    <t>Затраты на текущий ремонт помещений</t>
  </si>
  <si>
    <t>Затраты на вывоз и размещение твердых коммунальных отходов</t>
  </si>
  <si>
    <t xml:space="preserve">Затраты на оказание услуг по техническому обслуживанию и текущему ремонту автомобилей </t>
  </si>
  <si>
    <t>i – автомобиль.</t>
  </si>
  <si>
    <t>Затраты на оказание услуг по техническому осмотру автомобилей</t>
  </si>
  <si>
    <t>i – помещение.</t>
  </si>
  <si>
    <t>Затраты на техническое обслуживание и ремонт кондиционеров</t>
  </si>
  <si>
    <t>Затраты на услуги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ремонт.</t>
  </si>
  <si>
    <t>i - услуга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ремонт.</t>
  </si>
  <si>
    <t>Затраты на содержание общедолевого имущества</t>
  </si>
  <si>
    <t>i – тариф на содержание общедолевого имущества.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</si>
  <si>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органи-зациями, а также к затратам на коммунальные услуги, аренду помещений и оборудования, содержание имущества</t>
  </si>
  <si>
    <t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имущества, осуществляется исходя из следующих подгрупп затрат:</t>
  </si>
  <si>
    <t>затраты на оказание услуг по страхованию зданий;</t>
  </si>
  <si>
    <t>затраты на оказание услуг по ОСАГО;</t>
  </si>
  <si>
    <t>затраты на оказание услуг по КАСКО;</t>
  </si>
  <si>
    <t>затраты на оказание услуг по оценке рыночной стоимости помещений с целью страхования;</t>
  </si>
  <si>
    <t>затраты на оплату услуг вневедомственной охраны;</t>
  </si>
  <si>
    <t>затраты по архивной обработке и уничтожению документов;</t>
  </si>
  <si>
    <t>затраты на услуги по производственному контролю с составлением программы и плана-графика в соответствии с санитарными правилами;</t>
  </si>
  <si>
    <t>затраты на прочие работы и услуги.</t>
  </si>
  <si>
    <t>i - административное здание.</t>
  </si>
  <si>
    <t>Затраты на оказание услуг по ОСАГО</t>
  </si>
  <si>
    <t>i – транспортное средство.</t>
  </si>
  <si>
    <t>Затраты на оказание услуг по КАСКО</t>
  </si>
  <si>
    <t>Затраты на оплату услуг вневедомственной охраны</t>
  </si>
  <si>
    <t>Затраты по архивной обработке и уничтожению документов</t>
  </si>
  <si>
    <t>Расчет нормативных затрат по архивной обработке и уничтожению документов осуществляется по формуле:</t>
  </si>
  <si>
    <t>i - тип услуг по архивной обработке и уничтожению документов.</t>
  </si>
  <si>
    <t>Затраты на дополнительное профессиональное образование сотрудников</t>
  </si>
  <si>
    <t>i - вид дополнительного профессионального образования.</t>
  </si>
  <si>
    <t>Расчет нормативных затрат на приобретение основных средств осуществляется исходя из следующих подгрупп затрат:</t>
  </si>
  <si>
    <t>затраты на приобретение бытовой техники;</t>
  </si>
  <si>
    <t>Затраты на приобретение бытовой техники</t>
  </si>
  <si>
    <t>i - вид бытовой техники.</t>
  </si>
  <si>
    <t>Затраты на приобретение материальных запасов, не отнесенные к затратам, указанным в подпунктах «а» - «ж» пункта 6 Общих правил</t>
  </si>
  <si>
    <t>Расчет нормативных затрат на приобретение материальных запасов, не отнесенных к затратам, указанным в подпунктах «а» - «ж» пункта 6 Общих правил, осуществляется исходя из следующих подгрупп затрат:</t>
  </si>
  <si>
    <t>затраты на приобретение топлива;</t>
  </si>
  <si>
    <t>затраты на приобретение канцелярских принадлежностей;</t>
  </si>
  <si>
    <t>затраты на приобретение хозяйственных товаров и принадлежностей;</t>
  </si>
  <si>
    <t>затраты на приобретение средств автохимии;</t>
  </si>
  <si>
    <t>затраты на приобретение автошин;</t>
  </si>
  <si>
    <t>затраты на поставку питьевой артезианской негазированной воды;</t>
  </si>
  <si>
    <t>затраты на поставку офисной бумаги;</t>
  </si>
  <si>
    <t>Затраты на приобретение топлива</t>
  </si>
  <si>
    <t>i - вид топлива.</t>
  </si>
  <si>
    <t>Затраты на приобретение канцелярских принадлежностей</t>
  </si>
  <si>
    <t>Затраты на приобретение хозяйственных товаров и принадлежностей</t>
  </si>
  <si>
    <t>Затраты на приобретение средств автохимии</t>
  </si>
  <si>
    <t>i - вид средства автохимии.</t>
  </si>
  <si>
    <t>Затраты на приобретение автошин</t>
  </si>
  <si>
    <t>i - вид автошин.</t>
  </si>
  <si>
    <t xml:space="preserve">Затраты на поставку питьевой артезианской негазированной воды </t>
  </si>
  <si>
    <t xml:space="preserve">Затраты на поставку офисной бумаги </t>
  </si>
  <si>
    <t>ИТОГО</t>
  </si>
  <si>
    <t>1</t>
  </si>
  <si>
    <t>1.1</t>
  </si>
  <si>
    <t>№ п/п </t>
  </si>
  <si>
    <t>1.1.1</t>
  </si>
  <si>
    <t>1.1.2</t>
  </si>
  <si>
    <t>1.2</t>
  </si>
  <si>
    <t>1.2.1</t>
  </si>
  <si>
    <t>2.1</t>
  </si>
  <si>
    <t>2.1.1</t>
  </si>
  <si>
    <t>2.2</t>
  </si>
  <si>
    <t>2.2.1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</si>
  <si>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</si>
  <si>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</si>
  <si>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</si>
  <si>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</si>
  <si>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</si>
  <si>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</si>
  <si>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</si>
  <si>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</si>
  <si>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</si>
  <si>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</si>
  <si>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</si>
  <si>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</si>
  <si>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</si>
  <si>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</si>
  <si>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2.3.15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</si>
  <si>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</si>
  <si>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</si>
  <si>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</si>
  <si>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</si>
  <si>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</si>
  <si>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</si>
  <si>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</si>
  <si>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</si>
  <si>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</si>
  <si>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2.5</t>
  </si>
  <si>
    <t>2.5.1</t>
  </si>
  <si>
    <t>2.5.2</t>
  </si>
  <si>
    <t>2.5.3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</si>
  <si>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</si>
  <si>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</si>
  <si>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</si>
  <si>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</si>
  <si>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</si>
  <si>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</si>
  <si>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</si>
  <si>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</si>
  <si>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Затраты на утилизацию пришедшего в негодность имущества</t>
  </si>
  <si>
    <t>Затраты на приобретение автотранспортных средств</t>
  </si>
  <si>
    <t>Затраты на оказание услуг по техническому обслуживанию, освидетельствованию и ремонту комплексных систем обеспечения безопасности (КСОБ), находящихся на территориях и в зданиях объектов СПб ГКУ "ДОДД"</t>
  </si>
  <si>
    <t>затраты на утилизацию пришедшего в негодность имущества;</t>
  </si>
  <si>
    <t xml:space="preserve">затраты на выполнение работ по очистке от сточных вод приямка; </t>
  </si>
  <si>
    <t>затраты на текущий ремонт помещений;</t>
  </si>
  <si>
    <t>затраты на оказание услуг по техническому обслуживанию, освидетельствованию и ремонту комплексных систем обеспечения безопасности (КСОБ), находящихся на территориях и в зданиях объектов СПб ГКУ "ДОДД"</t>
  </si>
  <si>
    <t>затраты на выполнение работ по техническому обслуживанию системы вытяжной противодымной вентиляции и отключения общеобменной вентиляции и кондиционирования в административных зданиях;</t>
  </si>
  <si>
    <t xml:space="preserve">Затраты на выполнение работ по техническому обслуживанию системы вытяжной противодымной вентиляции и отключению общеобменной вентиляции и кондиционирования в административных зданиях. </t>
  </si>
  <si>
    <t xml:space="preserve">i - работа по техническому обслуживанию системы вытяжной противодымной вентиляции и отключению общеобменной вентиляции и кондиционирования в административных зданиях. </t>
  </si>
  <si>
    <t>затраты на приобретение автотранспортных средств;</t>
  </si>
  <si>
    <t>2021 год</t>
  </si>
  <si>
    <t>Затраты на приобретение оргтехники (принтер, многофункциональное устройство, копировальный аппарат)</t>
  </si>
  <si>
    <t>2.6.11</t>
  </si>
  <si>
    <t>Затраты на запасные части для вычислительной техники</t>
  </si>
  <si>
    <t>Затраты на детали для содержания оргтехники (принтеров, многофункциональных устройств, копировальных аппаратов)</t>
  </si>
  <si>
    <t>Примечания:</t>
  </si>
  <si>
    <t>пункт</t>
  </si>
  <si>
    <t>затраты на коммунальные услуг.</t>
  </si>
  <si>
    <t>затраты на запасные части для вычислительной техники</t>
  </si>
  <si>
    <t>и дополнительные услуги, утвержденными приказом УФПС г. Санкт-Петербурга и Ленинградской области – филиала ФГУП «Почта России» и в соответствии с положениями статьи 22 Закона а  44-ФЗ и рассчитываемый  в ценах на очередной финансовый год и на плановый период.;</t>
  </si>
  <si>
    <t>Расчет нормативных затрат на приобретение автотранспортных средств (НЗавто) осуществляется по формуле:</t>
  </si>
  <si>
    <t>2022 год</t>
  </si>
  <si>
    <t>Затраты на услуги по санитарному содержанию контейнерной площадки</t>
  </si>
  <si>
    <t>Затраты на услуги по сервисному обслуживанию внутренних инженерных систем: электроснабжение, отопление, водопровод холодного и горячего водоснабжения, пожарного водопровода, канализации, вентиляции и дымоудаления , элементов зданий, окон.</t>
  </si>
  <si>
    <t>затраты на услуги по сервисному обслуживанию внутренних инженерных систем: электроснабжение, отопление, водопровод холодного и горячего водоснабжения, пожарного водопровода, канализации, вентиляции, дымоудаления, элементов зданий, окон, дверей и т.д;</t>
  </si>
  <si>
    <t>Затраты на оказание услуг по проведению предварительных медицинских осмотров (профосмотры)</t>
  </si>
  <si>
    <t>2.3.14</t>
  </si>
  <si>
    <t>2.3.16</t>
  </si>
  <si>
    <t>2.3.17</t>
  </si>
  <si>
    <t>затраты на услуги по санитарному содержанию контейнерной площадки;</t>
  </si>
  <si>
    <t>затраты на выполнение работ по переносу наружного блока системы кондиционирования;</t>
  </si>
  <si>
    <t>затраты на выполнение работ по замене светодиодных светильников;</t>
  </si>
  <si>
    <t>затраты на выполнение работ по подготовки и проверки готовности систем отопления учреждения к отопительному сезону.</t>
  </si>
  <si>
    <t>затраты на оказание услуг по автоэкспертизе транспортных средств;</t>
  </si>
  <si>
    <t>затраты на оказание услуг по проведению предварительных медицинских осмотров (профосмотры).</t>
  </si>
  <si>
    <t>Затраты на приобретение комплектов мебели</t>
  </si>
  <si>
    <t>затраты на приобретение комплектов мебели.</t>
  </si>
  <si>
    <t xml:space="preserve">Площадь обслуживаемых зданий = 3 986,5 кв. метров. </t>
  </si>
  <si>
    <t>тыс. руб.</t>
  </si>
  <si>
    <t>затраты на детали для содержания оргтехники (принтеров, многофункциональных устройств, копировальных аппаратов).</t>
  </si>
  <si>
    <t>Расчет нормативных затрат на выполнение работ по санитарному содержанию контейнерной площадки (НЗ сан сод конт пл) осуществляется по формуле:</t>
  </si>
  <si>
    <t>НЗ профосм = Q профосм х P профосм, где:</t>
  </si>
  <si>
    <t>Q профосм – планируемое к приобретению количество услуг;</t>
  </si>
  <si>
    <t>P профосм - цена 1 услуги, определяется с учетом положений статьи 22 Закона  44-ФЗ и рассчитываемая  в ценах на очередной финансовый год и на плановый период.</t>
  </si>
  <si>
    <t>Код целевой статьи</t>
  </si>
  <si>
    <t>Классифи-кация КОСГУ</t>
  </si>
  <si>
    <t>1.1.3</t>
  </si>
  <si>
    <t>226</t>
  </si>
  <si>
    <t>1510096780</t>
  </si>
  <si>
    <t>1510096170</t>
  </si>
  <si>
    <t>0550060340</t>
  </si>
  <si>
    <t>310</t>
  </si>
  <si>
    <t>221</t>
  </si>
  <si>
    <t>223</t>
  </si>
  <si>
    <t>225</t>
  </si>
  <si>
    <t>227</t>
  </si>
  <si>
    <t>346</t>
  </si>
  <si>
    <t>343</t>
  </si>
  <si>
    <t>349</t>
  </si>
  <si>
    <t xml:space="preserve">количество машин 61 шт. </t>
  </si>
  <si>
    <t xml:space="preserve">тыс. руб. </t>
  </si>
  <si>
    <t>затраты на дополнительное профессиональное образование сотрудников;</t>
  </si>
  <si>
    <t>Значение нормативных затрат</t>
  </si>
  <si>
    <t xml:space="preserve">Затраты на оказание услуг по организации поверки и калибровке инструментов. </t>
  </si>
  <si>
    <t>НЗ пов кал = Q пов кал х P пов кал, где:</t>
  </si>
  <si>
    <t>Q пов кал – планируемое к приобретению количество услуг;</t>
  </si>
  <si>
    <t>P пов кал - цена 1 услуги, определяется с учетом положений статьи 22 Закона  44-ФЗ и рассчитываемая  в ценах на очередной финансовый год и на плановый период.</t>
  </si>
  <si>
    <t>Услуги по сопровождению программы бухгалтерского бюджетного учета 1С и программы зарплаты и кадры</t>
  </si>
  <si>
    <t>Расчет нормативных затрат на содержание общедолевого имущества (НЗ сон) осуществляется по формуле:</t>
  </si>
  <si>
    <t>Приложение  № 4
к распоряжению  Комитета по развитию транспортной инфраструктуры
Санкт-Петербурга
от ___________ № ____________</t>
  </si>
  <si>
    <t>затраты на выполнение работ по выполнению расчетов, подбор арматуры на ветках отопления в границах ИТП, модернизации и автоматизации ИТП.</t>
  </si>
  <si>
    <t xml:space="preserve">затраты на оказание услуг по разработке и изготовлению планов эвакуации по пожарной безопасности и стендов по охране труда и пожарной безопасности. </t>
  </si>
  <si>
    <t>затраты на оказание услуг по постановке на учет учреждения как объекта негативного воздействия на окружающую среду (НВОС)</t>
  </si>
  <si>
    <t>Расчет нормативных затрат на оказание услуг по оформлению декларации о плате за негативное воздействие на окружающую среду (НЗ декл нвос) осуществляется по формуле:</t>
  </si>
  <si>
    <t>НЗ декл нвос = Q декл нвос х P декл нвос, где:</t>
  </si>
  <si>
    <t>Q декл нвос – планируемое к приобретению количество услуг;</t>
  </si>
  <si>
    <t>P декл нвос - цена 1 услуги, определяется с учетом положений статьи 22 Закона  44-ФЗ и рассчитываемая  в ценах на очередной финансовый год и на плановый период.</t>
  </si>
  <si>
    <t xml:space="preserve">затраты на наборы автомобилиста. </t>
  </si>
  <si>
    <t>НМЦК                     на май 2020 г.</t>
  </si>
  <si>
    <r>
      <rPr>
        <b/>
        <sz val="12"/>
        <color theme="1"/>
        <rFont val="Times New Roman"/>
        <family val="1"/>
        <charset val="204"/>
      </rPr>
      <t>Нормативные затраты на обеспечение функций
Санкт-Петербургского государственного казенного учреждения «Дирекция по организации дорожного движения Санкт-Петербурга»
на 2021 год и на плановый период 2022 и 2023 годов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в соответствии с Постановлением Правительства Санкт-Петербурга от 28.04.2016 № 327 «О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Санкт-Петербурга»</t>
    </r>
  </si>
  <si>
    <t>2023 год</t>
  </si>
  <si>
    <t>Затраты на оказание услуг по обслуживанию огнетушителей</t>
  </si>
  <si>
    <t>Затраты на оказание услуг по закупке периодических изданий</t>
  </si>
  <si>
    <t xml:space="preserve">Штатная численность сотрудников = 161 человек. </t>
  </si>
  <si>
    <t>Ком. предложения</t>
  </si>
  <si>
    <t>плиточное покрытие, косметический ремонт кабинетов. Замена противопожарных дверей, частичное утепление стен здания - смета</t>
  </si>
  <si>
    <t>договор 2019 года, 2 счета за 2019 год</t>
  </si>
  <si>
    <t>расчет по форме к распоряжению 49-р от 15.05.2020</t>
  </si>
  <si>
    <t>ЦМЭП</t>
  </si>
  <si>
    <t>Расчет по тарифам Почты</t>
  </si>
  <si>
    <t>Справка согласования ТЭР на 2021-2023 г</t>
  </si>
  <si>
    <t>Скрины</t>
  </si>
  <si>
    <t xml:space="preserve"> ЦМЭЦ</t>
  </si>
  <si>
    <r>
      <t>где: НЗ</t>
    </r>
    <r>
      <rPr>
        <vertAlign val="subscript"/>
        <sz val="12"/>
        <rFont val="Times New Roman"/>
        <family val="1"/>
        <charset val="204"/>
      </rPr>
      <t>сот</t>
    </r>
    <r>
      <rPr>
        <sz val="12"/>
        <rFont val="Times New Roman"/>
        <family val="1"/>
        <charset val="204"/>
      </rPr>
      <t xml:space="preserve"> - нормативные затраты на приобретение средств подвижной связи;</t>
    </r>
  </si>
  <si>
    <r>
      <t>Н</t>
    </r>
    <r>
      <rPr>
        <vertAlign val="subscript"/>
        <sz val="12"/>
        <rFont val="Times New Roman"/>
        <family val="1"/>
        <charset val="204"/>
      </rPr>
      <t>ц сот</t>
    </r>
    <r>
      <rPr>
        <sz val="12"/>
        <rFont val="Times New Roman"/>
        <family val="1"/>
        <charset val="204"/>
      </rPr>
      <t xml:space="preserve"> - норматив цены средства подвижной связи;</t>
    </r>
  </si>
  <si>
    <r>
      <t>Ч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- прогнозируемая численность работников;</t>
    </r>
  </si>
  <si>
    <r>
      <t>Н</t>
    </r>
    <r>
      <rPr>
        <vertAlign val="subscript"/>
        <sz val="12"/>
        <rFont val="Times New Roman"/>
        <family val="1"/>
        <charset val="204"/>
      </rPr>
      <t>спи сот</t>
    </r>
    <r>
      <rPr>
        <sz val="12"/>
        <rFont val="Times New Roman"/>
        <family val="1"/>
        <charset val="204"/>
      </rPr>
      <t xml:space="preserve"> - норматив срока полезного использования средства подвижной связи.</t>
    </r>
  </si>
  <si>
    <r>
      <t>Ч</t>
    </r>
    <r>
      <rPr>
        <vertAlign val="subscript"/>
        <sz val="12"/>
        <rFont val="Times New Roman"/>
        <family val="1"/>
        <charset val="204"/>
      </rPr>
      <t>пл</t>
    </r>
    <r>
      <rPr>
        <sz val="12"/>
        <rFont val="Times New Roman"/>
        <family val="1"/>
        <charset val="204"/>
      </rPr>
      <t xml:space="preserve"> - количество должностей, планируемых к замещению</t>
    </r>
  </si>
  <si>
    <r>
      <t>Расчет нормативных затрат на оплату услуг почтовой связи (НЗ</t>
    </r>
    <r>
      <rPr>
        <vertAlign val="subscript"/>
        <sz val="12"/>
        <rFont val="Times New Roman"/>
        <family val="1"/>
        <charset val="204"/>
      </rPr>
      <t>пус</t>
    </r>
    <r>
      <rPr>
        <sz val="12"/>
        <rFont val="Times New Roman"/>
        <family val="1"/>
        <charset val="204"/>
      </rPr>
      <t>) осуществляется 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</si>
  <si>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пус</t>
    </r>
    <r>
      <rPr>
        <sz val="12"/>
        <rFont val="Times New Roman"/>
        <family val="1"/>
        <charset val="204"/>
      </rPr>
      <t>=∑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Q</t>
    </r>
    <r>
      <rPr>
        <vertAlign val="subscript"/>
        <sz val="12"/>
        <rFont val="Times New Roman"/>
        <family val="1"/>
        <charset val="204"/>
      </rPr>
      <t xml:space="preserve">пусi </t>
    </r>
    <r>
      <rPr>
        <sz val="12"/>
        <rFont val="Times New Roman"/>
        <family val="1"/>
        <charset val="204"/>
      </rPr>
      <t>х P</t>
    </r>
    <r>
      <rPr>
        <vertAlign val="subscript"/>
        <sz val="12"/>
        <rFont val="Times New Roman"/>
        <family val="1"/>
        <charset val="204"/>
      </rPr>
      <t>пусi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</si>
  <si>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пусi</t>
    </r>
    <r>
      <rPr>
        <sz val="12"/>
        <rFont val="Times New Roman"/>
        <family val="1"/>
        <charset val="204"/>
      </rPr>
      <t xml:space="preserve"> - планируемое количество i-ых почтовых отправлений в год;</t>
    </r>
  </si>
  <si>
    <r>
      <t>P</t>
    </r>
    <r>
      <rPr>
        <vertAlign val="subscript"/>
        <sz val="12"/>
        <rFont val="Times New Roman"/>
        <family val="1"/>
        <charset val="204"/>
      </rPr>
      <t>пусi</t>
    </r>
    <r>
      <rPr>
        <sz val="12"/>
        <rFont val="Times New Roman"/>
        <family val="1"/>
        <charset val="204"/>
      </rPr>
      <t xml:space="preserve"> - цена 1 i-ого почтового отправления с учетом его веса, определяемый в соответствии тарифами  на основные</t>
    </r>
  </si>
  <si>
    <r>
      <t>Расчет нормативных затрат на услуги по сервисному обслуживанию внутренних инженерных систем (НЗ</t>
    </r>
    <r>
      <rPr>
        <vertAlign val="subscript"/>
        <sz val="12"/>
        <rFont val="Times New Roman"/>
        <family val="1"/>
        <charset val="204"/>
      </rPr>
      <t>соис</t>
    </r>
    <r>
      <rPr>
        <sz val="12"/>
        <rFont val="Times New Roman"/>
        <family val="1"/>
        <charset val="204"/>
      </rPr>
      <t xml:space="preserve">): электроснабжение, отопление, водопровод холодного и горячего водоснабжения, пожарного водопровода, канализации, вентиляции и дымоудаления  осуществляется по формуле: </t>
    </r>
  </si>
  <si>
    <r>
      <t>НЗ</t>
    </r>
    <r>
      <rPr>
        <vertAlign val="subscript"/>
        <sz val="12"/>
        <rFont val="Times New Roman"/>
        <family val="1"/>
        <charset val="204"/>
      </rPr>
      <t>соис</t>
    </r>
    <r>
      <rPr>
        <sz val="12"/>
        <rFont val="Times New Roman"/>
        <family val="1"/>
        <charset val="204"/>
      </rPr>
      <t xml:space="preserve"> = 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>Q</t>
    </r>
    <r>
      <rPr>
        <vertAlign val="subscript"/>
        <sz val="12"/>
        <rFont val="Times New Roman"/>
        <family val="1"/>
        <charset val="204"/>
      </rPr>
      <t>соисi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соисi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</si>
  <si>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соизi</t>
    </r>
    <r>
      <rPr>
        <sz val="12"/>
        <rFont val="Times New Roman"/>
        <family val="1"/>
        <charset val="204"/>
      </rPr>
      <t xml:space="preserve"> – планируемое к приобретению количество услуг;</t>
    </r>
  </si>
  <si>
    <r>
      <t>P</t>
    </r>
    <r>
      <rPr>
        <vertAlign val="subscript"/>
        <sz val="12"/>
        <rFont val="Times New Roman"/>
        <family val="1"/>
        <charset val="204"/>
      </rPr>
      <t>соизi</t>
    </r>
    <r>
      <rPr>
        <sz val="12"/>
        <rFont val="Times New Roman"/>
        <family val="1"/>
        <charset val="204"/>
      </rPr>
      <t xml:space="preserve"> - цена i услуги, определяется с учетом положений статьи 22 Закона  44-ФЗ и рассчитываемая  в ценах на очередной финансовый год и на плановый период;</t>
    </r>
  </si>
  <si>
    <r>
      <t>Расчет нормативных затрат на дератизацию (НЗ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</si>
  <si>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 xml:space="preserve"> = Q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</si>
  <si>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 xml:space="preserve"> – планируемое к приобретению количество услуг;</t>
    </r>
  </si>
  <si>
    <r>
      <t>P</t>
    </r>
    <r>
      <rPr>
        <vertAlign val="subscript"/>
        <sz val="12"/>
        <rFont val="Times New Roman"/>
        <family val="1"/>
        <charset val="204"/>
      </rPr>
      <t>дер</t>
    </r>
    <r>
      <rPr>
        <sz val="12"/>
        <rFont val="Times New Roman"/>
        <family val="1"/>
        <charset val="204"/>
      </rPr>
      <t xml:space="preserve"> - цена 1 услуги, определяется с учетом положений статьи 22 Закона  44-ФЗ и рассчитываемая  в ценах на очередной финансовый год и на плановый период.</t>
    </r>
  </si>
  <si>
    <r>
      <t>Расчет нормативных затрат на выполнение работ по очистке от сточных вод приямка (НЗ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</si>
  <si>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 xml:space="preserve"> = Q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</si>
  <si>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 xml:space="preserve"> – планируемое к приобретению количество услуг;</t>
    </r>
  </si>
  <si>
    <r>
      <t>P</t>
    </r>
    <r>
      <rPr>
        <vertAlign val="subscript"/>
        <sz val="12"/>
        <rFont val="Times New Roman"/>
        <family val="1"/>
        <charset val="204"/>
      </rPr>
      <t>осв</t>
    </r>
    <r>
      <rPr>
        <sz val="12"/>
        <rFont val="Times New Roman"/>
        <family val="1"/>
        <charset val="204"/>
      </rPr>
      <t xml:space="preserve"> - цена 1 услуги, определяется с учетом положений статьи 22 Закона  44-ФЗ и рассчитываемая  в ценах на очередной финансовый год и на плановый период.</t>
    </r>
  </si>
  <si>
    <r>
      <t>Расчет нормативных затрат на проведение текущего ремонта (НЗ</t>
    </r>
    <r>
      <rPr>
        <vertAlign val="subscript"/>
        <sz val="12"/>
        <rFont val="Times New Roman"/>
        <family val="1"/>
        <charset val="204"/>
      </rPr>
      <t>тр</t>
    </r>
    <r>
      <rPr>
        <sz val="12"/>
        <rFont val="Times New Roman"/>
        <family val="1"/>
        <charset val="204"/>
      </rPr>
      <t>) осуществляется с учетом требований Положения об организации и проведении реконструкции, ремонта и технического обслуживания зданий, объектов коммунального и социально-культурного назначения ВСН 58-88(р), утвержденного приказом Госкомархитектуры от 23.11.1988  № 312 и  в соответствии с положениями пункта 4 части 1 статьи 22 Закона  44-ФЗ,  рассчитываемые  в ценах на очередной финансовый год и на плановый период.</t>
    </r>
  </si>
  <si>
    <r>
      <t>Расчет нормативных затрат на оказание услуг по техническому обслуживанию и текущему ремонту автомобилей (НЗ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</si>
  <si>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 З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 xml:space="preserve"> =∑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Р</t>
    </r>
    <r>
      <rPr>
        <vertAlign val="subscript"/>
        <sz val="12"/>
        <rFont val="Times New Roman"/>
        <family val="1"/>
        <charset val="204"/>
      </rPr>
      <t>торi</t>
    </r>
    <r>
      <rPr>
        <sz val="12"/>
        <rFont val="Times New Roman"/>
        <family val="1"/>
        <charset val="204"/>
      </rPr>
      <t xml:space="preserve"> х Q</t>
    </r>
    <r>
      <rPr>
        <vertAlign val="subscript"/>
        <sz val="12"/>
        <rFont val="Times New Roman"/>
        <family val="1"/>
        <charset val="204"/>
      </rPr>
      <t>торi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</si>
  <si>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торi</t>
    </r>
    <r>
      <rPr>
        <sz val="12"/>
        <rFont val="Times New Roman"/>
        <family val="1"/>
        <charset val="204"/>
      </rPr>
      <t xml:space="preserve"> – количество автомобилей;</t>
    </r>
  </si>
  <si>
    <r>
      <t>P</t>
    </r>
    <r>
      <rPr>
        <vertAlign val="subscript"/>
        <sz val="12"/>
        <rFont val="Times New Roman"/>
        <family val="1"/>
        <charset val="204"/>
      </rPr>
      <t>торi</t>
    </r>
    <r>
      <rPr>
        <sz val="12"/>
        <rFont val="Times New Roman"/>
        <family val="1"/>
        <charset val="204"/>
      </rPr>
      <t xml:space="preserve"> - цена услуги по техническому обслуживанию и текущему ремонту i-ого автомобиля, определяемая в соответствии с положениями статьи 22 Закона 44-ФЗ, рассчитываемая на очередной финансовый год и на плановый период;</t>
    </r>
  </si>
  <si>
    <t>Расчет стоимости ремонта 1 авто. Сделан за период 3 лет</t>
  </si>
  <si>
    <r>
      <t>Расчет нормативных затрат на оказание услуг по техническому осмотру автомобилей (НЗ</t>
    </r>
    <r>
      <rPr>
        <vertAlign val="subscript"/>
        <sz val="12"/>
        <rFont val="Times New Roman"/>
        <family val="1"/>
        <charset val="204"/>
      </rPr>
      <t>то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</si>
  <si>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 НЗ</t>
    </r>
    <r>
      <rPr>
        <vertAlign val="subscript"/>
        <sz val="12"/>
        <rFont val="Times New Roman"/>
        <family val="1"/>
        <charset val="204"/>
      </rPr>
      <t>то</t>
    </r>
    <r>
      <rPr>
        <sz val="12"/>
        <rFont val="Times New Roman"/>
        <family val="1"/>
        <charset val="204"/>
      </rPr>
      <t xml:space="preserve"> =∑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Р</t>
    </r>
    <r>
      <rPr>
        <vertAlign val="subscript"/>
        <sz val="12"/>
        <rFont val="Times New Roman"/>
        <family val="1"/>
        <charset val="204"/>
      </rPr>
      <t>тоi</t>
    </r>
    <r>
      <rPr>
        <sz val="12"/>
        <rFont val="Times New Roman"/>
        <family val="1"/>
        <charset val="204"/>
      </rPr>
      <t xml:space="preserve"> х Q</t>
    </r>
    <r>
      <rPr>
        <vertAlign val="subscript"/>
        <sz val="12"/>
        <rFont val="Times New Roman"/>
        <family val="1"/>
        <charset val="204"/>
      </rPr>
      <t>тоi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</si>
  <si>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тоi</t>
    </r>
    <r>
      <rPr>
        <sz val="12"/>
        <rFont val="Times New Roman"/>
        <family val="1"/>
        <charset val="204"/>
      </rPr>
      <t xml:space="preserve"> – количество автомобилей;</t>
    </r>
  </si>
  <si>
    <r>
      <t>P</t>
    </r>
    <r>
      <rPr>
        <vertAlign val="subscript"/>
        <sz val="12"/>
        <rFont val="Times New Roman"/>
        <family val="1"/>
        <charset val="204"/>
      </rPr>
      <t>тоi</t>
    </r>
    <r>
      <rPr>
        <sz val="12"/>
        <rFont val="Times New Roman"/>
        <family val="1"/>
        <charset val="204"/>
      </rPr>
      <t xml:space="preserve"> - цена услуги по техническому осмотру i-ого автомобиля, определяемая в соответствии с положениями статьи 22 Закона 44-ФЗ, рассчитываемая на очередной финансовый год и на плановый период;</t>
    </r>
  </si>
  <si>
    <t>Затраты на оказание услуг по уборке помещений и мытью окон</t>
  </si>
  <si>
    <r>
      <t>Расчет нормативных затрат на оказание услуг по мытью окон и уборке помещений (НЗ</t>
    </r>
    <r>
      <rPr>
        <vertAlign val="subscript"/>
        <sz val="12"/>
        <rFont val="Times New Roman"/>
        <family val="1"/>
        <charset val="204"/>
      </rPr>
      <t>уб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</si>
  <si>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уб</t>
    </r>
    <r>
      <rPr>
        <sz val="12"/>
        <rFont val="Times New Roman"/>
        <family val="1"/>
        <charset val="204"/>
      </rPr>
      <t xml:space="preserve"> = ∑i Q</t>
    </r>
    <r>
      <rPr>
        <vertAlign val="subscript"/>
        <sz val="12"/>
        <rFont val="Times New Roman"/>
        <family val="1"/>
        <charset val="204"/>
      </rPr>
      <t>убi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убi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</si>
  <si>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убi</t>
    </r>
    <r>
      <rPr>
        <sz val="12"/>
        <rFont val="Times New Roman"/>
        <family val="1"/>
        <charset val="204"/>
      </rPr>
      <t xml:space="preserve"> - количество помещений;</t>
    </r>
  </si>
  <si>
    <r>
      <t>P</t>
    </r>
    <r>
      <rPr>
        <vertAlign val="subscript"/>
        <sz val="12"/>
        <rFont val="Times New Roman"/>
        <family val="1"/>
        <charset val="204"/>
      </rPr>
      <t>убi</t>
    </r>
    <r>
      <rPr>
        <sz val="12"/>
        <rFont val="Times New Roman"/>
        <family val="1"/>
        <charset val="204"/>
      </rPr>
      <t xml:space="preserve"> - цена 1 услуги по мытью окон и уборке помещений, определяется с учетом положений статьи 22 Закона  44-ФЗ и рассчитываемая  в ценах на очередной финансовый год и на плановый период;</t>
    </r>
  </si>
  <si>
    <r>
      <t>Расчет нормативных затрат на техническое обслуживание и ремонт кондиционеров (НЗ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</si>
  <si>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 xml:space="preserve"> = Q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</si>
  <si>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 xml:space="preserve"> - количество установок кондиционирования и элементов систем вентиляции;</t>
    </r>
  </si>
  <si>
    <r>
      <t>P</t>
    </r>
    <r>
      <rPr>
        <vertAlign val="subscript"/>
        <sz val="12"/>
        <rFont val="Times New Roman"/>
        <family val="1"/>
        <charset val="204"/>
      </rPr>
      <t>тор</t>
    </r>
    <r>
      <rPr>
        <sz val="12"/>
        <rFont val="Times New Roman"/>
        <family val="1"/>
        <charset val="204"/>
      </rPr>
      <t xml:space="preserve"> - цена технического обслуживания и регламентно-профилактического ремонта 1 установки кондиционирования и элементов вентиляции, определяемый в соответствии с положениями статьи 22 Закона  44-ФЗ и рассчитываемая  в ценах на очередной финансовый год и на плановый период.</t>
    </r>
  </si>
  <si>
    <r>
      <t>Расчет нормативных затрат на выполнение работ по техническому обслуживанию системы пожарной сигнализации, оповещению людей о пожаре, системы вытяжной противодымной вентиляции и отключения общеобменной вентиляции и кондиционирования в административных зданиях, комплекса технических средств охраны (НЗ</t>
    </r>
    <r>
      <rPr>
        <vertAlign val="subscript"/>
        <sz val="12"/>
        <rFont val="Times New Roman"/>
        <family val="1"/>
        <charset val="204"/>
      </rPr>
      <t>ктсо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</si>
  <si>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ктсо</t>
    </r>
    <r>
      <rPr>
        <sz val="12"/>
        <rFont val="Times New Roman"/>
        <family val="1"/>
        <charset val="204"/>
      </rPr>
      <t xml:space="preserve"> = 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Q</t>
    </r>
    <r>
      <rPr>
        <vertAlign val="subscript"/>
        <sz val="12"/>
        <rFont val="Times New Roman"/>
        <family val="1"/>
        <charset val="204"/>
      </rPr>
      <t>ктсоi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ктсоi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</si>
  <si>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ктсоi</t>
    </r>
    <r>
      <rPr>
        <sz val="12"/>
        <rFont val="Times New Roman"/>
        <family val="1"/>
        <charset val="204"/>
      </rPr>
      <t xml:space="preserve"> - количество обслуживаемых технических средств (устройств);</t>
    </r>
  </si>
  <si>
    <r>
      <t>P</t>
    </r>
    <r>
      <rPr>
        <vertAlign val="subscript"/>
        <sz val="12"/>
        <rFont val="Times New Roman"/>
        <family val="1"/>
        <charset val="204"/>
      </rPr>
      <t>ктсоi</t>
    </r>
    <r>
      <rPr>
        <sz val="12"/>
        <rFont val="Times New Roman"/>
        <family val="1"/>
        <charset val="204"/>
      </rPr>
      <t xml:space="preserve"> - цена обслуживания i-ого устройства, определяемая в соответствии с положениями статьи 22 Закона  44-ФЗ, рассчитываемая  на очередной финансовый год и на плановый период.</t>
    </r>
  </si>
  <si>
    <r>
      <t>Расчет нормативных затрат на услуги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 (НЗ</t>
    </r>
    <r>
      <rPr>
        <vertAlign val="subscript"/>
        <sz val="12"/>
        <rFont val="Times New Roman"/>
        <family val="1"/>
        <charset val="204"/>
      </rPr>
      <t>тспр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</si>
  <si>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тспр</t>
    </r>
    <r>
      <rPr>
        <sz val="12"/>
        <rFont val="Times New Roman"/>
        <family val="1"/>
        <charset val="204"/>
      </rPr>
      <t xml:space="preserve"> = ∑i Q</t>
    </r>
    <r>
      <rPr>
        <vertAlign val="subscript"/>
        <sz val="12"/>
        <rFont val="Times New Roman"/>
        <family val="1"/>
        <charset val="204"/>
      </rPr>
      <t>тспрi</t>
    </r>
    <r>
      <rPr>
        <sz val="12"/>
        <rFont val="Times New Roman"/>
        <family val="1"/>
        <charset val="204"/>
      </rPr>
      <t xml:space="preserve"> × P</t>
    </r>
    <r>
      <rPr>
        <vertAlign val="subscript"/>
        <sz val="12"/>
        <rFont val="Times New Roman"/>
        <family val="1"/>
        <charset val="204"/>
      </rPr>
      <t>тспрi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</si>
  <si>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тспрi</t>
    </r>
    <r>
      <rPr>
        <sz val="12"/>
        <rFont val="Times New Roman"/>
        <family val="1"/>
        <charset val="204"/>
      </rPr>
      <t xml:space="preserve"> - количество i-ых  услуг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ремонт;</t>
    </r>
  </si>
  <si>
    <r>
      <t>P</t>
    </r>
    <r>
      <rPr>
        <vertAlign val="subscript"/>
        <sz val="12"/>
        <rFont val="Times New Roman"/>
        <family val="1"/>
        <charset val="204"/>
      </rPr>
      <t>тспрi</t>
    </r>
    <r>
      <rPr>
        <sz val="12"/>
        <rFont val="Times New Roman"/>
        <family val="1"/>
        <charset val="204"/>
      </rPr>
      <t xml:space="preserve"> - цена 1-ой услуги по проверке технического состояния пожарных рукавов и стволов внутреннего противопожарного водопровода, перемотке пожарных рукавов на новую скатку, испытанию пожарных кранов на водоотдачу, проверку пожарных кранов на работоспособность и ремонт, определяемая в соответствии с положениями статьи 22 Закона 44-ФЗ, рассчитываемая на очередной финансовый год и на плановый период;</t>
    </r>
  </si>
  <si>
    <r>
      <t>Расчет нормативных затрат на выполнение работ по техническому обслуживанию системы вытяжной противодымной вентиляции и отключению общеобменной вентиляции и кондиционирования в административных зданиях.  (НЗ</t>
    </r>
    <r>
      <rPr>
        <vertAlign val="subscript"/>
        <sz val="12"/>
        <rFont val="Times New Roman"/>
        <family val="1"/>
        <charset val="204"/>
      </rPr>
      <t>топв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</si>
  <si>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топв</t>
    </r>
    <r>
      <rPr>
        <sz val="12"/>
        <rFont val="Times New Roman"/>
        <family val="1"/>
        <charset val="204"/>
      </rPr>
      <t xml:space="preserve"> = ∑i Qтопв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× P</t>
    </r>
    <r>
      <rPr>
        <vertAlign val="subscript"/>
        <sz val="12"/>
        <rFont val="Times New Roman"/>
        <family val="1"/>
        <charset val="204"/>
      </rPr>
      <t>топвi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</si>
  <si>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топвi</t>
    </r>
    <r>
      <rPr>
        <sz val="12"/>
        <rFont val="Times New Roman"/>
        <family val="1"/>
        <charset val="204"/>
      </rPr>
      <t xml:space="preserve"> - количество i-ых  работ по техническому обслуживанию системы вытяжной противодымной вентиляции и отключению общеобменной вентиляции и кондиционирования в административных зданиях;</t>
    </r>
  </si>
  <si>
    <r>
      <t>P</t>
    </r>
    <r>
      <rPr>
        <vertAlign val="subscript"/>
        <sz val="12"/>
        <rFont val="Times New Roman"/>
        <family val="1"/>
        <charset val="204"/>
      </rPr>
      <t>топвi</t>
    </r>
    <r>
      <rPr>
        <sz val="12"/>
        <rFont val="Times New Roman"/>
        <family val="1"/>
        <charset val="204"/>
      </rPr>
      <t xml:space="preserve"> - цена i-ой работы по техническому обслуживанию системы вытяжной противодымной вентиляции и отключению общеобменной вентиляции и кондиционирования в административных зданиях, определяемая в соответствии с положениями статьи 22 Закона 44-ФЗ, рассчитываемая на очередной финансовый годи на плановый период;</t>
    </r>
  </si>
  <si>
    <t>НЗ обсл огне = Q обсл огне х P обсл огне, где:</t>
  </si>
  <si>
    <t>Расчет нормативных затрат на оказание услуг по  обслуживанию огнетушителей (НЗ обсл огне) осуществляется по формуле:</t>
  </si>
  <si>
    <t>Q обсл огне – планируемое к приобретению количество услуг;</t>
  </si>
  <si>
    <t>P обсл огне - цена 1 услуги, определяется с учетом положений статьи 22 Закона  44-ФЗ и рассчитываемая  в ценах на очередной финансовый год и на плановый период.</t>
  </si>
  <si>
    <r>
      <t>Расчет нормативных затрат на оказание услуг по ОСАГО (НЗ</t>
    </r>
    <r>
      <rPr>
        <vertAlign val="subscript"/>
        <sz val="12"/>
        <rFont val="Times New Roman"/>
        <family val="1"/>
        <charset val="204"/>
      </rPr>
      <t>осаго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</si>
  <si>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 НЗ</t>
    </r>
    <r>
      <rPr>
        <vertAlign val="subscript"/>
        <sz val="12"/>
        <rFont val="Times New Roman"/>
        <family val="1"/>
        <charset val="204"/>
      </rPr>
      <t>осаго</t>
    </r>
    <r>
      <rPr>
        <sz val="12"/>
        <rFont val="Times New Roman"/>
        <family val="1"/>
        <charset val="204"/>
      </rPr>
      <t xml:space="preserve"> =∑i Р</t>
    </r>
    <r>
      <rPr>
        <vertAlign val="subscript"/>
        <sz val="12"/>
        <rFont val="Times New Roman"/>
        <family val="1"/>
        <charset val="204"/>
      </rPr>
      <t>осагоi</t>
    </r>
    <r>
      <rPr>
        <sz val="12"/>
        <rFont val="Times New Roman"/>
        <family val="1"/>
        <charset val="204"/>
      </rPr>
      <t xml:space="preserve"> х Q</t>
    </r>
    <r>
      <rPr>
        <vertAlign val="subscript"/>
        <sz val="12"/>
        <rFont val="Times New Roman"/>
        <family val="1"/>
        <charset val="204"/>
      </rPr>
      <t>осагоi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</si>
  <si>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осагоi</t>
    </r>
    <r>
      <rPr>
        <sz val="12"/>
        <rFont val="Times New Roman"/>
        <family val="1"/>
        <charset val="204"/>
      </rPr>
      <t xml:space="preserve"> – количество транспортных средств;</t>
    </r>
  </si>
  <si>
    <r>
      <t>P</t>
    </r>
    <r>
      <rPr>
        <vertAlign val="subscript"/>
        <sz val="12"/>
        <rFont val="Times New Roman"/>
        <family val="1"/>
        <charset val="204"/>
      </rPr>
      <t>осагоi</t>
    </r>
    <r>
      <rPr>
        <sz val="12"/>
        <rFont val="Times New Roman"/>
        <family val="1"/>
        <charset val="204"/>
      </rPr>
      <t xml:space="preserve"> - цена услуги по ОСАГО i-ого транспортного средства, определяемая в соответствии с положениями статьи 22 Закона 44-ФЗ, рассчитываемая на очередной финансовый год и на плановый период;</t>
    </r>
  </si>
  <si>
    <r>
      <t xml:space="preserve">НЗ </t>
    </r>
    <r>
      <rPr>
        <vertAlign val="subscript"/>
        <sz val="12"/>
        <rFont val="Times New Roman"/>
        <family val="1"/>
        <charset val="204"/>
      </rPr>
      <t>сан сод конт пл</t>
    </r>
    <r>
      <rPr>
        <sz val="12"/>
        <rFont val="Times New Roman"/>
        <family val="1"/>
        <charset val="204"/>
      </rPr>
      <t xml:space="preserve"> = Q </t>
    </r>
    <r>
      <rPr>
        <vertAlign val="subscript"/>
        <sz val="12"/>
        <rFont val="Times New Roman"/>
        <family val="1"/>
        <charset val="204"/>
      </rPr>
      <t>сан сод конт пл</t>
    </r>
    <r>
      <rPr>
        <sz val="12"/>
        <rFont val="Times New Roman"/>
        <family val="1"/>
        <charset val="204"/>
      </rPr>
      <t xml:space="preserve"> х P </t>
    </r>
    <r>
      <rPr>
        <vertAlign val="subscript"/>
        <sz val="12"/>
        <rFont val="Times New Roman"/>
        <family val="1"/>
        <charset val="204"/>
      </rPr>
      <t>сан сод конт пл</t>
    </r>
    <r>
      <rPr>
        <sz val="12"/>
        <rFont val="Times New Roman"/>
        <family val="1"/>
        <charset val="204"/>
      </rPr>
      <t>, где:</t>
    </r>
  </si>
  <si>
    <r>
      <t xml:space="preserve">Q </t>
    </r>
    <r>
      <rPr>
        <vertAlign val="subscript"/>
        <sz val="12"/>
        <rFont val="Times New Roman"/>
        <family val="1"/>
        <charset val="204"/>
      </rPr>
      <t>сан сод конт пл</t>
    </r>
    <r>
      <rPr>
        <sz val="12"/>
        <rFont val="Times New Roman"/>
        <family val="1"/>
        <charset val="204"/>
      </rPr>
      <t xml:space="preserve"> – планируемое к приобретению количество услуг;</t>
    </r>
  </si>
  <si>
    <r>
      <t xml:space="preserve">P </t>
    </r>
    <r>
      <rPr>
        <vertAlign val="subscript"/>
        <sz val="12"/>
        <rFont val="Times New Roman"/>
        <family val="1"/>
        <charset val="204"/>
      </rPr>
      <t>сан сод конт пл</t>
    </r>
    <r>
      <rPr>
        <sz val="12"/>
        <rFont val="Times New Roman"/>
        <family val="1"/>
        <charset val="204"/>
      </rPr>
      <t xml:space="preserve"> - цена 1 услуги, определяется с учетом положений статьи 22 Закона  44-ФЗ и рассчитываемая  в ценах на очередной финансовый год и на плановый период.</t>
    </r>
  </si>
  <si>
    <r>
      <t>Расчет нормативных затрат на утилизацию пришедшего в негодность имущества (НЗ</t>
    </r>
    <r>
      <rPr>
        <vertAlign val="subscript"/>
        <sz val="12"/>
        <rFont val="Times New Roman"/>
        <family val="1"/>
        <charset val="204"/>
      </rPr>
      <t>утил</t>
    </r>
    <r>
      <rPr>
        <sz val="12"/>
        <rFont val="Times New Roman"/>
        <family val="1"/>
        <charset val="204"/>
      </rPr>
      <t>) осуществляется по формуле:
НЗутил =∑i Рутил х Qутил, где:
Qутил – количество услуг по утилизации пришедшего в негодность имущества;
Pутил - цена услуги по утилизации пришедшего в негодность имущества, определяемая в соответствии с положениями статьи 22 Закона 44-ФЗ, рассчитываемая на очередной финансовый год и на плановый период.</t>
    </r>
  </si>
  <si>
    <r>
      <t xml:space="preserve">Расчет нормативных затрат на проведение предварительных медицинских осмотров (профосмотры) (НЗ </t>
    </r>
    <r>
      <rPr>
        <vertAlign val="subscript"/>
        <sz val="12"/>
        <rFont val="Times New Roman"/>
        <family val="1"/>
        <charset val="204"/>
      </rPr>
      <t>профосм</t>
    </r>
    <r>
      <rPr>
        <sz val="12"/>
        <rFont val="Times New Roman"/>
        <family val="1"/>
        <charset val="204"/>
      </rPr>
      <t>) осуществляется по формуле:</t>
    </r>
  </si>
  <si>
    <r>
      <t>Расчет нормативных затрат на приобретение бытовой техники (НЗ</t>
    </r>
    <r>
      <rPr>
        <vertAlign val="subscript"/>
        <sz val="12"/>
        <rFont val="Times New Roman"/>
        <family val="1"/>
        <charset val="204"/>
      </rPr>
      <t>бт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</si>
  <si>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бт</t>
    </r>
    <r>
      <rPr>
        <sz val="12"/>
        <rFont val="Times New Roman"/>
        <family val="1"/>
        <charset val="204"/>
      </rPr>
      <t xml:space="preserve"> = 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Q</t>
    </r>
    <r>
      <rPr>
        <vertAlign val="subscript"/>
        <sz val="12"/>
        <rFont val="Times New Roman"/>
        <family val="1"/>
        <charset val="204"/>
      </rPr>
      <t>бтi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бтi</t>
    </r>
    <r>
      <rPr>
        <sz val="12"/>
        <rFont val="Times New Roman"/>
        <family val="1"/>
        <charset val="204"/>
      </rPr>
      <t xml:space="preserve"> , где:</t>
    </r>
  </si>
  <si>
    <r>
      <t>Q</t>
    </r>
    <r>
      <rPr>
        <vertAlign val="subscript"/>
        <sz val="12"/>
        <rFont val="Times New Roman"/>
        <family val="1"/>
        <charset val="204"/>
      </rPr>
      <t>бтi</t>
    </r>
    <r>
      <rPr>
        <sz val="12"/>
        <rFont val="Times New Roman"/>
        <family val="1"/>
        <charset val="204"/>
      </rPr>
      <t xml:space="preserve"> - планируемое к приобретению количество i-ых бытовой техники;</t>
    </r>
  </si>
  <si>
    <r>
      <t>P</t>
    </r>
    <r>
      <rPr>
        <vertAlign val="subscript"/>
        <sz val="12"/>
        <rFont val="Times New Roman"/>
        <family val="1"/>
        <charset val="204"/>
      </rPr>
      <t>бтi</t>
    </r>
    <r>
      <rPr>
        <sz val="12"/>
        <rFont val="Times New Roman"/>
        <family val="1"/>
        <charset val="204"/>
      </rPr>
      <t xml:space="preserve"> - цена 1 единицы i-ого бытовой техники, определяется с учетом положений статьи 22 Закона  44-ФЗ), определяемый в соответствии с положениями статьи 22 Закона  44-ФЗ и рассчитываемая  в ценах на очередной финансовый год и на плановый период;</t>
    </r>
  </si>
  <si>
    <r>
      <t>НЗавто = ∑i Q</t>
    </r>
    <r>
      <rPr>
        <vertAlign val="subscript"/>
        <sz val="12"/>
        <rFont val="Times New Roman"/>
        <family val="1"/>
        <charset val="204"/>
      </rPr>
      <t>иi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иi</t>
    </r>
    <r>
      <rPr>
        <sz val="12"/>
        <rFont val="Times New Roman"/>
        <family val="1"/>
        <charset val="204"/>
      </rPr>
      <t xml:space="preserve"> , где:</t>
    </r>
  </si>
  <si>
    <r>
      <t>Qавто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- планируемое к приобретению количество i-ых автотранспортных средств;</t>
    </r>
  </si>
  <si>
    <r>
      <t>Pавто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- цена 1 единицы i-ого автотраспортного средства , определяемого в соответствии с положениями статьи 22 Закона  44-ФЗ и рассчитываемая  в ценах на очередной финансовый год и на плановый период;</t>
    </r>
  </si>
  <si>
    <t>Нз комп меб = Н ц меб x (Ч пр / Н спи меб + Ч пл), где:</t>
  </si>
  <si>
    <t>НЗ комп меб - нормативные затраты на приобретение комплектов мебели;</t>
  </si>
  <si>
    <r>
      <t>Ч п</t>
    </r>
    <r>
      <rPr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 - прогнозируемая численность работников;</t>
    </r>
  </si>
  <si>
    <t>Ч пл - количество должностей, планируемых к замещению.</t>
  </si>
  <si>
    <t>Н спи меб - норматив срока полезного использования комлпекта мебели;</t>
  </si>
  <si>
    <r>
      <t xml:space="preserve">Расчет нормативных затрат на приобретение комплекта мебели (НЗ </t>
    </r>
    <r>
      <rPr>
        <vertAlign val="subscript"/>
        <sz val="12"/>
        <rFont val="Times New Roman"/>
        <family val="1"/>
        <charset val="204"/>
      </rPr>
      <t>комп меб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</si>
  <si>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Расчет нормативных затрат на приобретение канцелярских принадлежностей (НЗ </t>
    </r>
    <r>
      <rPr>
        <vertAlign val="subscript"/>
        <sz val="12"/>
        <rFont val="Times New Roman"/>
        <family val="1"/>
        <charset val="204"/>
      </rPr>
      <t>канц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</si>
  <si>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канц</t>
    </r>
    <r>
      <rPr>
        <sz val="12"/>
        <rFont val="Times New Roman"/>
        <family val="1"/>
        <charset val="204"/>
      </rPr>
      <t xml:space="preserve"> = Ч</t>
    </r>
    <r>
      <rPr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 x Н</t>
    </r>
    <r>
      <rPr>
        <vertAlign val="subscript"/>
        <sz val="12"/>
        <rFont val="Times New Roman"/>
        <family val="1"/>
        <charset val="204"/>
      </rPr>
      <t>ц канц</t>
    </r>
    <r>
      <rPr>
        <sz val="12"/>
        <rFont val="Times New Roman"/>
        <family val="1"/>
        <charset val="204"/>
      </rPr>
      <t>, где:</t>
    </r>
  </si>
  <si>
    <r>
      <t>НЗ</t>
    </r>
    <r>
      <rPr>
        <vertAlign val="subscript"/>
        <sz val="12"/>
        <rFont val="Times New Roman"/>
        <family val="1"/>
        <charset val="204"/>
      </rPr>
      <t>канц</t>
    </r>
    <r>
      <rPr>
        <sz val="12"/>
        <rFont val="Times New Roman"/>
        <family val="1"/>
        <charset val="204"/>
      </rPr>
      <t xml:space="preserve"> - нормативные затраты на приобретение канцелярских принадлежностей;</t>
    </r>
  </si>
  <si>
    <r>
      <t>Ч</t>
    </r>
    <r>
      <rPr>
        <vertAlign val="subscript"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 - расчетная численность работников;</t>
    </r>
  </si>
  <si>
    <r>
      <t>Н</t>
    </r>
    <r>
      <rPr>
        <vertAlign val="subscript"/>
        <sz val="12"/>
        <rFont val="Times New Roman"/>
        <family val="1"/>
        <charset val="204"/>
      </rPr>
      <t>ц канц</t>
    </r>
    <r>
      <rPr>
        <sz val="12"/>
        <rFont val="Times New Roman"/>
        <family val="1"/>
        <charset val="204"/>
      </rPr>
      <t xml:space="preserve"> - норматив цены набора канцелярских принадлежностей для одного работника.</t>
    </r>
  </si>
  <si>
    <r>
      <t xml:space="preserve">Расчет нормативных затрат на приобретение хозяйственных товаров и принадлежностей (НЗ </t>
    </r>
    <r>
      <rPr>
        <vertAlign val="subscript"/>
        <sz val="12"/>
        <rFont val="Times New Roman"/>
        <family val="1"/>
        <charset val="204"/>
      </rPr>
      <t>хоз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</si>
  <si>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хоз</t>
    </r>
    <r>
      <rPr>
        <sz val="12"/>
        <rFont val="Times New Roman"/>
        <family val="1"/>
        <charset val="204"/>
      </rPr>
      <t xml:space="preserve"> = П</t>
    </r>
    <r>
      <rPr>
        <vertAlign val="subscript"/>
        <sz val="12"/>
        <rFont val="Times New Roman"/>
        <family val="1"/>
        <charset val="204"/>
      </rPr>
      <t>пом</t>
    </r>
    <r>
      <rPr>
        <sz val="12"/>
        <rFont val="Times New Roman"/>
        <family val="1"/>
        <charset val="204"/>
      </rPr>
      <t xml:space="preserve"> x Н</t>
    </r>
    <r>
      <rPr>
        <vertAlign val="subscript"/>
        <sz val="12"/>
        <rFont val="Times New Roman"/>
        <family val="1"/>
        <charset val="204"/>
      </rPr>
      <t>ц хоз</t>
    </r>
    <r>
      <rPr>
        <sz val="12"/>
        <rFont val="Times New Roman"/>
        <family val="1"/>
        <charset val="204"/>
      </rPr>
      <t xml:space="preserve"> x М</t>
    </r>
    <r>
      <rPr>
        <vertAlign val="subscript"/>
        <sz val="12"/>
        <rFont val="Times New Roman"/>
        <family val="1"/>
        <charset val="204"/>
      </rPr>
      <t>хоз</t>
    </r>
    <r>
      <rPr>
        <sz val="12"/>
        <rFont val="Times New Roman"/>
        <family val="1"/>
        <charset val="204"/>
      </rPr>
      <t>, где</t>
    </r>
  </si>
  <si>
    <r>
      <t>НЗ</t>
    </r>
    <r>
      <rPr>
        <vertAlign val="subscript"/>
        <sz val="12"/>
        <rFont val="Times New Roman"/>
        <family val="1"/>
        <charset val="204"/>
      </rPr>
      <t>хоз</t>
    </r>
    <r>
      <rPr>
        <sz val="12"/>
        <rFont val="Times New Roman"/>
        <family val="1"/>
        <charset val="204"/>
      </rPr>
      <t xml:space="preserve"> - нормативные затраты на приобретение хозяйственных товаров и принадлежностей;</t>
    </r>
  </si>
  <si>
    <r>
      <t>П</t>
    </r>
    <r>
      <rPr>
        <vertAlign val="subscript"/>
        <sz val="12"/>
        <rFont val="Times New Roman"/>
        <family val="1"/>
        <charset val="204"/>
      </rPr>
      <t>пом</t>
    </r>
    <r>
      <rPr>
        <sz val="12"/>
        <rFont val="Times New Roman"/>
        <family val="1"/>
        <charset val="204"/>
      </rPr>
      <t xml:space="preserve"> - площадь обслуживаемых помещений;</t>
    </r>
  </si>
  <si>
    <r>
      <t>Н</t>
    </r>
    <r>
      <rPr>
        <vertAlign val="subscript"/>
        <sz val="12"/>
        <rFont val="Times New Roman"/>
        <family val="1"/>
        <charset val="204"/>
      </rPr>
      <t>ц хоз</t>
    </r>
    <r>
      <rPr>
        <sz val="12"/>
        <rFont val="Times New Roman"/>
        <family val="1"/>
        <charset val="204"/>
      </rPr>
      <t xml:space="preserve"> - норматив цены набора хозяйственных товаров и принадлежностей в расчете на один кв. м обслуживаемых помещений за один месяц обслуживания;</t>
    </r>
  </si>
  <si>
    <r>
      <t>М</t>
    </r>
    <r>
      <rPr>
        <vertAlign val="subscript"/>
        <sz val="12"/>
        <rFont val="Times New Roman"/>
        <family val="1"/>
        <charset val="204"/>
      </rPr>
      <t>хоз</t>
    </r>
    <r>
      <rPr>
        <sz val="12"/>
        <rFont val="Times New Roman"/>
        <family val="1"/>
        <charset val="204"/>
      </rPr>
      <t xml:space="preserve"> - количество месяцев обслуживания помещений</t>
    </r>
  </si>
  <si>
    <r>
      <t>Расчет нормативных затрат на приобретение средств автохимии (НЗ</t>
    </r>
    <r>
      <rPr>
        <vertAlign val="subscript"/>
        <sz val="12"/>
        <rFont val="Times New Roman"/>
        <family val="1"/>
        <charset val="204"/>
      </rPr>
      <t>са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</si>
  <si>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са</t>
    </r>
    <r>
      <rPr>
        <sz val="12"/>
        <rFont val="Times New Roman"/>
        <family val="1"/>
        <charset val="204"/>
      </rPr>
      <t xml:space="preserve">  = ∑i Q</t>
    </r>
    <r>
      <rPr>
        <vertAlign val="subscript"/>
        <sz val="12"/>
        <rFont val="Times New Roman"/>
        <family val="1"/>
        <charset val="204"/>
      </rPr>
      <t>саi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саi</t>
    </r>
    <r>
      <rPr>
        <sz val="12"/>
        <rFont val="Times New Roman"/>
        <family val="1"/>
        <charset val="204"/>
      </rPr>
      <t xml:space="preserve">  где:</t>
    </r>
  </si>
  <si>
    <r>
      <t>Q</t>
    </r>
    <r>
      <rPr>
        <vertAlign val="subscript"/>
        <sz val="12"/>
        <rFont val="Times New Roman"/>
        <family val="1"/>
        <charset val="204"/>
      </rPr>
      <t>саi</t>
    </r>
    <r>
      <rPr>
        <sz val="12"/>
        <rFont val="Times New Roman"/>
        <family val="1"/>
        <charset val="204"/>
      </rPr>
      <t xml:space="preserve"> - планируемое к приобретению количество i-ых средств автохимии;</t>
    </r>
  </si>
  <si>
    <r>
      <t>P</t>
    </r>
    <r>
      <rPr>
        <vertAlign val="subscript"/>
        <sz val="12"/>
        <rFont val="Times New Roman"/>
        <family val="1"/>
        <charset val="204"/>
      </rPr>
      <t>саi</t>
    </r>
    <r>
      <rPr>
        <sz val="12"/>
        <rFont val="Times New Roman"/>
        <family val="1"/>
        <charset val="204"/>
      </rPr>
      <t xml:space="preserve"> - цена 1 единицы i-ого средств автохимии, определяемая в соответствии с положениями статьи 22 Закона 44-ФЗ и рассчитываемая на очередной финансовый год и на плановый период;</t>
    </r>
  </si>
  <si>
    <r>
      <t>Расчет нормативных затрат на приобретение автошин (НЗ</t>
    </r>
    <r>
      <rPr>
        <vertAlign val="subscript"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</si>
  <si>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 xml:space="preserve">  = ∑i Q</t>
    </r>
    <r>
      <rPr>
        <vertAlign val="subscript"/>
        <sz val="12"/>
        <rFont val="Times New Roman"/>
        <family val="1"/>
        <charset val="204"/>
      </rPr>
      <t>аi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аi</t>
    </r>
    <r>
      <rPr>
        <sz val="12"/>
        <rFont val="Times New Roman"/>
        <family val="1"/>
        <charset val="204"/>
      </rPr>
      <t xml:space="preserve">  где:</t>
    </r>
  </si>
  <si>
    <r>
      <t>Q</t>
    </r>
    <r>
      <rPr>
        <vertAlign val="subscript"/>
        <sz val="12"/>
        <rFont val="Times New Roman"/>
        <family val="1"/>
        <charset val="204"/>
      </rPr>
      <t>аi</t>
    </r>
    <r>
      <rPr>
        <sz val="12"/>
        <rFont val="Times New Roman"/>
        <family val="1"/>
        <charset val="204"/>
      </rPr>
      <t xml:space="preserve"> - планируемое к приобретению количество i-ых автошин;</t>
    </r>
  </si>
  <si>
    <r>
      <t>P</t>
    </r>
    <r>
      <rPr>
        <vertAlign val="subscript"/>
        <sz val="12"/>
        <rFont val="Times New Roman"/>
        <family val="1"/>
        <charset val="204"/>
      </rPr>
      <t>аi</t>
    </r>
    <r>
      <rPr>
        <sz val="12"/>
        <rFont val="Times New Roman"/>
        <family val="1"/>
        <charset val="204"/>
      </rPr>
      <t xml:space="preserve"> - цена 1 единицы i-ого автошин, определяемая в соответствии с положениями статьи 22 Закона 44-ФЗ и рассчитываемая на очередной финансовый год и на плановый период;</t>
    </r>
  </si>
  <si>
    <r>
      <t>Расчет нормативных затрат на поставку питьевой артезианской негазированной воды  (НЗ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</si>
  <si>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 xml:space="preserve">  = Q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 xml:space="preserve">  где:</t>
    </r>
  </si>
  <si>
    <r>
      <t>Q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 xml:space="preserve"> - планируемое к поставке количество питьевой артезианской негазированной воды;  </t>
    </r>
  </si>
  <si>
    <r>
      <t>P</t>
    </r>
    <r>
      <rPr>
        <vertAlign val="subscript"/>
        <sz val="12"/>
        <rFont val="Times New Roman"/>
        <family val="1"/>
        <charset val="204"/>
      </rPr>
      <t>пв</t>
    </r>
    <r>
      <rPr>
        <sz val="12"/>
        <rFont val="Times New Roman"/>
        <family val="1"/>
        <charset val="204"/>
      </rPr>
      <t xml:space="preserve"> - цена 1 единицы</t>
    </r>
    <r>
      <rPr>
        <sz val="11"/>
        <rFont val="Calibri"/>
        <family val="2"/>
        <charset val="204"/>
        <scheme val="minor"/>
      </rPr>
      <t xml:space="preserve"> </t>
    </r>
    <r>
      <rPr>
        <sz val="12"/>
        <rFont val="Times New Roman"/>
        <family val="1"/>
        <charset val="204"/>
      </rPr>
      <t>питьевой артезианской негазированной воды, определяемая в соответствии с положениями статьи 22 Закона 44-ФЗ и рассчитываемая на очередной финансовый год и на плановый период.</t>
    </r>
  </si>
  <si>
    <r>
      <t>Расчет нормативных затрат на поставку офисной бумаги (НЗ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</si>
  <si>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 xml:space="preserve">  = Q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 xml:space="preserve">  где:</t>
    </r>
  </si>
  <si>
    <r>
      <t>Q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 xml:space="preserve"> - планируемое к поставке количество офисной бумаги;  </t>
    </r>
  </si>
  <si>
    <r>
      <t>P</t>
    </r>
    <r>
      <rPr>
        <vertAlign val="subscript"/>
        <sz val="12"/>
        <rFont val="Times New Roman"/>
        <family val="1"/>
        <charset val="204"/>
      </rPr>
      <t>об</t>
    </r>
    <r>
      <rPr>
        <sz val="12"/>
        <rFont val="Times New Roman"/>
        <family val="1"/>
        <charset val="204"/>
      </rPr>
      <t xml:space="preserve"> - цена 1 единицы офисной бумаги, определяемая в соответствии с положениями статьи 22 Закона 44-ФЗ и рассчитываемая на очередной финансовый год и на плановый период.</t>
    </r>
  </si>
  <si>
    <t>Балансовая стоимость вычислительной техники на 01.06.2020г. составляет</t>
  </si>
  <si>
    <t xml:space="preserve">Считаем как п.6 49-р – оргтехника 23243,0*количество штатных сотрудников всех включая вакансии / на 5 лет-срок полезного использования оргтехники *150% ГКУ </t>
  </si>
  <si>
    <r>
      <t xml:space="preserve">Расчет нормативных затрат на оказание услуг по организации поверки и калибровке инструментов.  (НЗ </t>
    </r>
    <r>
      <rPr>
        <vertAlign val="subscript"/>
        <sz val="12"/>
        <rFont val="Times New Roman"/>
        <family val="1"/>
        <charset val="204"/>
      </rPr>
      <t>пов кал</t>
    </r>
    <r>
      <rPr>
        <sz val="12"/>
        <rFont val="Times New Roman"/>
        <family val="1"/>
        <charset val="204"/>
      </rPr>
      <t xml:space="preserve"> ) осуществляется по формуле:</t>
    </r>
  </si>
  <si>
    <r>
      <t>Расчет нормативных затрат на вывоз и размещение твердых коммунальных отходов (НЗ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</si>
  <si>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 xml:space="preserve"> = Q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</si>
  <si>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 xml:space="preserve"> - количество куб. м ТКО в год;</t>
    </r>
  </si>
  <si>
    <r>
      <t>P</t>
    </r>
    <r>
      <rPr>
        <vertAlign val="subscript"/>
        <sz val="12"/>
        <rFont val="Times New Roman"/>
        <family val="1"/>
        <charset val="204"/>
      </rPr>
      <t>тко</t>
    </r>
    <r>
      <rPr>
        <sz val="12"/>
        <rFont val="Times New Roman"/>
        <family val="1"/>
        <charset val="204"/>
      </rPr>
      <t xml:space="preserve"> - цена вывоза 1 куб. м ТКО, определяется с учетом положений статьи 22 Закона  44-ФЗ и рассчитываемая  в ценах на очередной финансовый год и на плановый период.</t>
    </r>
  </si>
  <si>
    <r>
      <t>Расчет нормативных затрат на оказание услуг по КАСКО (НЗ</t>
    </r>
    <r>
      <rPr>
        <vertAlign val="subscript"/>
        <sz val="12"/>
        <rFont val="Times New Roman"/>
        <family val="1"/>
        <charset val="204"/>
      </rPr>
      <t>каско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</si>
  <si>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 НЗ</t>
    </r>
    <r>
      <rPr>
        <vertAlign val="subscript"/>
        <sz val="12"/>
        <rFont val="Times New Roman"/>
        <family val="1"/>
        <charset val="204"/>
      </rPr>
      <t>каско</t>
    </r>
    <r>
      <rPr>
        <sz val="12"/>
        <rFont val="Times New Roman"/>
        <family val="1"/>
        <charset val="204"/>
      </rPr>
      <t xml:space="preserve"> =∑i Р</t>
    </r>
    <r>
      <rPr>
        <vertAlign val="subscript"/>
        <sz val="12"/>
        <rFont val="Times New Roman"/>
        <family val="1"/>
        <charset val="204"/>
      </rPr>
      <t>каскоi</t>
    </r>
    <r>
      <rPr>
        <sz val="12"/>
        <rFont val="Times New Roman"/>
        <family val="1"/>
        <charset val="204"/>
      </rPr>
      <t xml:space="preserve"> х Q</t>
    </r>
    <r>
      <rPr>
        <vertAlign val="subscript"/>
        <sz val="12"/>
        <rFont val="Times New Roman"/>
        <family val="1"/>
        <charset val="204"/>
      </rPr>
      <t>каскоi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</si>
  <si>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каскоi</t>
    </r>
    <r>
      <rPr>
        <sz val="12"/>
        <rFont val="Times New Roman"/>
        <family val="1"/>
        <charset val="204"/>
      </rPr>
      <t xml:space="preserve"> – количество транспортных средств;</t>
    </r>
  </si>
  <si>
    <r>
      <t>P</t>
    </r>
    <r>
      <rPr>
        <vertAlign val="subscript"/>
        <sz val="12"/>
        <rFont val="Times New Roman"/>
        <family val="1"/>
        <charset val="204"/>
      </rPr>
      <t>каскоi</t>
    </r>
    <r>
      <rPr>
        <sz val="12"/>
        <rFont val="Times New Roman"/>
        <family val="1"/>
        <charset val="204"/>
      </rPr>
      <t xml:space="preserve"> - цена услуги по КАСКО i-ого транспортного средства, определяемая в соответствии с положениями статьи 22 Закона 44-ФЗ, рассчитываемая на очередной финансовый год и на плановый период;</t>
    </r>
  </si>
  <si>
    <t>353</t>
  </si>
  <si>
    <r>
      <t>Расчет нормативных затрат на оплату услуг по сопровождению программного обеспечения и приобретению лицензий и программного обеспечения (Smeta Wizard, «Визардсофт») (НЗ</t>
    </r>
    <r>
      <rPr>
        <vertAlign val="subscript"/>
        <sz val="12"/>
        <rFont val="Times New Roman"/>
        <family val="1"/>
        <charset val="204"/>
      </rPr>
      <t>спо</t>
    </r>
    <r>
      <rPr>
        <sz val="12"/>
        <rFont val="Times New Roman"/>
        <family val="1"/>
        <charset val="204"/>
      </rPr>
      <t>)</t>
    </r>
    <r>
      <rPr>
        <sz val="11"/>
        <rFont val="Calibri"/>
        <family val="2"/>
        <charset val="204"/>
        <scheme val="minor"/>
      </rPr>
      <t xml:space="preserve"> </t>
    </r>
    <r>
      <rPr>
        <sz val="12"/>
        <rFont val="Times New Roman"/>
        <family val="1"/>
        <charset val="204"/>
      </rPr>
      <t xml:space="preserve">осуществляются по формуле: </t>
    </r>
  </si>
  <si>
    <r>
      <t>НЗ</t>
    </r>
    <r>
      <rPr>
        <vertAlign val="subscript"/>
        <sz val="12"/>
        <rFont val="Times New Roman"/>
        <family val="1"/>
        <charset val="204"/>
      </rPr>
      <t>спо</t>
    </r>
    <r>
      <rPr>
        <sz val="12"/>
        <rFont val="Times New Roman"/>
        <family val="1"/>
        <charset val="204"/>
      </rPr>
      <t>=∑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P</t>
    </r>
    <r>
      <rPr>
        <vertAlign val="subscript"/>
        <sz val="12"/>
        <rFont val="Times New Roman"/>
        <family val="1"/>
        <charset val="204"/>
      </rPr>
      <t>споi</t>
    </r>
    <r>
      <rPr>
        <sz val="12"/>
        <rFont val="Times New Roman"/>
        <family val="1"/>
        <charset val="204"/>
      </rPr>
      <t>, где:</t>
    </r>
  </si>
  <si>
    <r>
      <t>P</t>
    </r>
    <r>
      <rPr>
        <vertAlign val="subscript"/>
        <sz val="12"/>
        <rFont val="Times New Roman"/>
        <family val="1"/>
        <charset val="204"/>
      </rPr>
      <t>споi</t>
    </r>
    <r>
      <rPr>
        <sz val="12"/>
        <rFont val="Times New Roman"/>
        <family val="1"/>
        <charset val="204"/>
      </rPr>
      <t xml:space="preserve"> - цена сопровождения i-ого программного обеспечения, определяемая согласно перечню работ по сопровождению программного обеспечения и нормативным трудозатратам на их выполнение, установленным в эксплуатационной документации или утвержденном регламенте выполнения работ по сопровождению программного обеспечения, определяемая в соответствии с положениями статьи 22 Закона 44-ФЗ, рассчитываемая на очередной финансовый год и на плановый период;</t>
    </r>
  </si>
  <si>
    <r>
      <t>Расчет нормативных затрат на приобретение топлива (НЗ</t>
    </r>
    <r>
      <rPr>
        <vertAlign val="subscript"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) осуществляется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</si>
  <si>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=∑i Q</t>
    </r>
    <r>
      <rPr>
        <vertAlign val="subscript"/>
        <sz val="12"/>
        <rFont val="Times New Roman"/>
        <family val="1"/>
        <charset val="204"/>
      </rPr>
      <t>тi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тi</t>
    </r>
    <r>
      <rPr>
        <sz val="12"/>
        <rFont val="Times New Roman"/>
        <family val="1"/>
        <charset val="204"/>
      </rPr>
      <t xml:space="preserve">  где:</t>
    </r>
  </si>
  <si>
    <r>
      <t>Q</t>
    </r>
    <r>
      <rPr>
        <vertAlign val="subscript"/>
        <sz val="12"/>
        <rFont val="Times New Roman"/>
        <family val="1"/>
        <charset val="204"/>
      </rPr>
      <t>тi</t>
    </r>
    <r>
      <rPr>
        <sz val="12"/>
        <rFont val="Times New Roman"/>
        <family val="1"/>
        <charset val="204"/>
      </rPr>
      <t xml:space="preserve"> - планируемое к приобретению количество i-ого вида топлива;</t>
    </r>
  </si>
  <si>
    <r>
      <t>P</t>
    </r>
    <r>
      <rPr>
        <vertAlign val="subscript"/>
        <sz val="12"/>
        <rFont val="Times New Roman"/>
        <family val="1"/>
        <charset val="204"/>
      </rPr>
      <t>тi</t>
    </r>
    <r>
      <rPr>
        <sz val="12"/>
        <rFont val="Times New Roman"/>
        <family val="1"/>
        <charset val="204"/>
      </rPr>
      <t xml:space="preserve"> - цена 1 единицы i-ого топлива , определяемая в соответствии с положениями статьи 22 Закона  44-ФЗ и рассчитываемая  в ценах на очередной финансовый год и на плановый период;</t>
    </r>
  </si>
  <si>
    <r>
      <t>НЗ</t>
    </r>
    <r>
      <rPr>
        <vertAlign val="subscript"/>
        <sz val="12"/>
        <rFont val="Times New Roman"/>
        <family val="1"/>
        <charset val="204"/>
      </rPr>
      <t>арх</t>
    </r>
    <r>
      <rPr>
        <sz val="12"/>
        <rFont val="Times New Roman"/>
        <family val="1"/>
        <charset val="204"/>
      </rPr>
      <t xml:space="preserve"> = ∑i Q</t>
    </r>
    <r>
      <rPr>
        <vertAlign val="subscript"/>
        <sz val="12"/>
        <rFont val="Times New Roman"/>
        <family val="1"/>
        <charset val="204"/>
      </rPr>
      <t>архi</t>
    </r>
    <r>
      <rPr>
        <sz val="12"/>
        <rFont val="Times New Roman"/>
        <family val="1"/>
        <charset val="204"/>
      </rPr>
      <t xml:space="preserve"> × P</t>
    </r>
    <r>
      <rPr>
        <vertAlign val="subscript"/>
        <sz val="12"/>
        <rFont val="Times New Roman"/>
        <family val="1"/>
        <charset val="204"/>
      </rPr>
      <t>архi</t>
    </r>
    <r>
      <rPr>
        <sz val="12"/>
        <rFont val="Times New Roman"/>
        <family val="1"/>
        <charset val="204"/>
      </rPr>
      <t>, где:</t>
    </r>
  </si>
  <si>
    <r>
      <t>НЗ</t>
    </r>
    <r>
      <rPr>
        <vertAlign val="subscript"/>
        <sz val="12"/>
        <rFont val="Times New Roman"/>
        <family val="1"/>
        <charset val="204"/>
      </rPr>
      <t>арх</t>
    </r>
    <r>
      <rPr>
        <sz val="12"/>
        <rFont val="Times New Roman"/>
        <family val="1"/>
        <charset val="204"/>
      </rPr>
      <t xml:space="preserve"> - затраты по архивной обработке и уничтожению документов;</t>
    </r>
  </si>
  <si>
    <r>
      <t>Q</t>
    </r>
    <r>
      <rPr>
        <vertAlign val="subscript"/>
        <sz val="12"/>
        <rFont val="Times New Roman"/>
        <family val="1"/>
        <charset val="204"/>
      </rPr>
      <t>архi</t>
    </r>
    <r>
      <rPr>
        <sz val="12"/>
        <rFont val="Times New Roman"/>
        <family val="1"/>
        <charset val="204"/>
      </rPr>
      <t xml:space="preserve"> - количество i-ых услуг по архивной обработке и уничтожению документов;</t>
    </r>
  </si>
  <si>
    <r>
      <t>P</t>
    </r>
    <r>
      <rPr>
        <vertAlign val="subscript"/>
        <sz val="12"/>
        <rFont val="Times New Roman"/>
        <family val="1"/>
        <charset val="204"/>
      </rPr>
      <t>архi</t>
    </r>
    <r>
      <rPr>
        <sz val="12"/>
        <rFont val="Times New Roman"/>
        <family val="1"/>
        <charset val="204"/>
      </rPr>
      <t xml:space="preserve"> - цена i-ых услуг по архивной обработке и уничтожению документов, определяемая в соответствии с положениями статьи 22 Закона 44-ФЗ, рассчитываемая на очередной финансовый год и на плановый период;</t>
    </r>
  </si>
  <si>
    <r>
      <t>Расчет нормативных затрат на услуги по подключению и абонентскому обслуживанию в системе электронного документооборота (З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>) определяются по формуле:</t>
    </r>
  </si>
  <si>
    <r>
      <t>НЗ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 xml:space="preserve"> = Q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</si>
  <si>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 xml:space="preserve"> – планируемое к приобретению количество услуг;</t>
    </r>
  </si>
  <si>
    <r>
      <t>P</t>
    </r>
    <r>
      <rPr>
        <vertAlign val="subscript"/>
        <sz val="12"/>
        <rFont val="Times New Roman"/>
        <family val="1"/>
        <charset val="204"/>
      </rPr>
      <t>аосэд</t>
    </r>
    <r>
      <rPr>
        <sz val="12"/>
        <rFont val="Times New Roman"/>
        <family val="1"/>
        <charset val="204"/>
      </rPr>
      <t xml:space="preserve"> - цена 1 услуги, определяется с учетом положений статьи 22 Закона  44-ФЗ и рассчитываемая  в ценах на очередной финансовый год и на плановый период.</t>
    </r>
  </si>
  <si>
    <t xml:space="preserve"> ЦМЭЦ, ком. Предлож</t>
  </si>
  <si>
    <t>НЗ орг - нормативные затраты на приобретение  оргтехники;</t>
  </si>
  <si>
    <t>Н ц орг - норматив цены оргтехники;</t>
  </si>
  <si>
    <t>Н спи орг - норматив срока полезного использования оргтехники;</t>
  </si>
  <si>
    <r>
      <t xml:space="preserve">Расчет нормативных затрат на приобретение  оргтехники (НЗ </t>
    </r>
    <r>
      <rPr>
        <vertAlign val="subscript"/>
        <sz val="12"/>
        <rFont val="Times New Roman"/>
        <family val="1"/>
        <charset val="204"/>
      </rPr>
      <t>оргтех</t>
    </r>
    <r>
      <rPr>
        <sz val="12"/>
        <rFont val="Times New Roman"/>
        <family val="1"/>
        <charset val="204"/>
      </rPr>
      <t>) осуществляется по формуле:</t>
    </r>
  </si>
  <si>
    <t xml:space="preserve">Расчет выполнен по нормативам, утвержденным распоряжением Комитета по экономической политике и стратегическому планированию Санкт-Петербурга 49-р "Об утверждении нормативов цены товаров, работ, услуг на 2021 год и на  плановый период 2022 и 2023 годов" от 15.05.2020 г. </t>
  </si>
  <si>
    <t>затраты на оказание услугу по уборке помещений и мытью окон ;</t>
  </si>
  <si>
    <r>
      <t>Затраты на оплату услуг вневедомственной охраны (НЗ</t>
    </r>
    <r>
      <rPr>
        <vertAlign val="subscript"/>
        <sz val="12"/>
        <rFont val="Times New Roman"/>
        <family val="1"/>
        <charset val="204"/>
      </rPr>
      <t>вох</t>
    </r>
    <r>
      <rPr>
        <sz val="12"/>
        <rFont val="Times New Roman"/>
        <family val="1"/>
        <charset val="204"/>
      </rPr>
      <t>) осуществляется по формуле:</t>
    </r>
  </si>
  <si>
    <r>
      <t xml:space="preserve"> НЗ</t>
    </r>
    <r>
      <rPr>
        <vertAlign val="subscript"/>
        <sz val="12"/>
        <rFont val="Times New Roman"/>
        <family val="1"/>
        <charset val="204"/>
      </rPr>
      <t>вох</t>
    </r>
    <r>
      <rPr>
        <sz val="12"/>
        <rFont val="Times New Roman"/>
        <family val="1"/>
        <charset val="204"/>
      </rPr>
      <t xml:space="preserve"> = ∑</t>
    </r>
    <r>
      <rPr>
        <vertAlign val="subscript"/>
        <sz val="12"/>
        <rFont val="Times New Roman"/>
        <family val="1"/>
        <charset val="204"/>
      </rPr>
      <t>i</t>
    </r>
    <r>
      <rPr>
        <sz val="12"/>
        <rFont val="Times New Roman"/>
        <family val="1"/>
        <charset val="204"/>
      </rPr>
      <t xml:space="preserve"> Q</t>
    </r>
    <r>
      <rPr>
        <vertAlign val="subscript"/>
        <sz val="12"/>
        <rFont val="Times New Roman"/>
        <family val="1"/>
        <charset val="204"/>
      </rPr>
      <t>вохi</t>
    </r>
    <r>
      <rPr>
        <sz val="12"/>
        <rFont val="Times New Roman"/>
        <family val="1"/>
        <charset val="204"/>
      </rPr>
      <t xml:space="preserve"> х P</t>
    </r>
    <r>
      <rPr>
        <vertAlign val="subscript"/>
        <sz val="12"/>
        <rFont val="Times New Roman"/>
        <family val="1"/>
        <charset val="204"/>
      </rPr>
      <t>вохi</t>
    </r>
    <r>
      <rPr>
        <sz val="12"/>
        <rFont val="Times New Roman"/>
        <family val="1"/>
        <charset val="204"/>
      </rPr>
      <t>,  где:</t>
    </r>
  </si>
  <si>
    <r>
      <t>Q</t>
    </r>
    <r>
      <rPr>
        <vertAlign val="subscript"/>
        <sz val="12"/>
        <rFont val="Times New Roman"/>
        <family val="1"/>
        <charset val="204"/>
      </rPr>
      <t>вохi</t>
    </r>
    <r>
      <rPr>
        <sz val="12"/>
        <rFont val="Times New Roman"/>
        <family val="1"/>
        <charset val="204"/>
      </rPr>
      <t xml:space="preserve"> - цена услуги охраны i-ого здания в месяц, определяемая в соответствии с положениями статьи 22 Закона 44-ФЗ, рассчитываемая на очередной финансовый год и на плановый период;</t>
    </r>
  </si>
  <si>
    <r>
      <t>Р</t>
    </r>
    <r>
      <rPr>
        <vertAlign val="subscript"/>
        <sz val="12"/>
        <rFont val="Times New Roman"/>
        <family val="1"/>
        <charset val="204"/>
      </rPr>
      <t>вoxi</t>
    </r>
    <r>
      <rPr>
        <sz val="12"/>
        <rFont val="Times New Roman"/>
        <family val="1"/>
        <charset val="204"/>
      </rPr>
      <t xml:space="preserve"> – количество административных зданий;</t>
    </r>
  </si>
  <si>
    <r>
      <t>Расчет нормативных затрат на дополнительное профессиональное образование сотрудников (НЗ</t>
    </r>
    <r>
      <rPr>
        <vertAlign val="subscript"/>
        <sz val="12"/>
        <rFont val="Times New Roman"/>
        <family val="1"/>
        <charset val="204"/>
      </rPr>
      <t>дпо</t>
    </r>
    <r>
      <rPr>
        <sz val="12"/>
        <rFont val="Times New Roman"/>
        <family val="1"/>
        <charset val="204"/>
      </rPr>
      <t>) осуществляется по следующей формуле:</t>
    </r>
  </si>
  <si>
    <r>
      <t xml:space="preserve"> НЗ</t>
    </r>
    <r>
      <rPr>
        <vertAlign val="subscript"/>
        <sz val="12"/>
        <rFont val="Times New Roman"/>
        <family val="1"/>
        <charset val="204"/>
      </rPr>
      <t>дпо</t>
    </r>
    <r>
      <rPr>
        <sz val="12"/>
        <rFont val="Times New Roman"/>
        <family val="1"/>
        <charset val="204"/>
      </rPr>
      <t xml:space="preserve"> = ∑i Q</t>
    </r>
    <r>
      <rPr>
        <vertAlign val="subscript"/>
        <sz val="12"/>
        <rFont val="Times New Roman"/>
        <family val="1"/>
        <charset val="204"/>
      </rPr>
      <t>дпоi</t>
    </r>
    <r>
      <rPr>
        <sz val="12"/>
        <rFont val="Times New Roman"/>
        <family val="1"/>
        <charset val="204"/>
      </rPr>
      <t xml:space="preserve"> × P</t>
    </r>
    <r>
      <rPr>
        <vertAlign val="subscript"/>
        <sz val="12"/>
        <rFont val="Times New Roman"/>
        <family val="1"/>
        <charset val="204"/>
      </rPr>
      <t>дпоi</t>
    </r>
    <r>
      <rPr>
        <sz val="12"/>
        <rFont val="Times New Roman"/>
        <family val="1"/>
        <charset val="204"/>
      </rPr>
      <t>, где:</t>
    </r>
  </si>
  <si>
    <r>
      <t>Q</t>
    </r>
    <r>
      <rPr>
        <vertAlign val="subscript"/>
        <sz val="12"/>
        <rFont val="Times New Roman"/>
        <family val="1"/>
        <charset val="204"/>
      </rPr>
      <t>дпоi</t>
    </r>
    <r>
      <rPr>
        <sz val="12"/>
        <rFont val="Times New Roman"/>
        <family val="1"/>
        <charset val="204"/>
      </rPr>
      <t xml:space="preserve"> - количество работников, направляемых на i-ый вид дополнительного профессионального образования;</t>
    </r>
  </si>
  <si>
    <r>
      <t>P</t>
    </r>
    <r>
      <rPr>
        <vertAlign val="subscript"/>
        <sz val="12"/>
        <rFont val="Times New Roman"/>
        <family val="1"/>
        <charset val="204"/>
      </rPr>
      <t>дпоi</t>
    </r>
    <r>
      <rPr>
        <sz val="12"/>
        <rFont val="Times New Roman"/>
        <family val="1"/>
        <charset val="204"/>
      </rPr>
      <t xml:space="preserve"> - цена обучения 1 работника по i-ому виду дополнительного профессионального образования, определяется с учетом положений статьи 22 Закона  44-ФЗ), определяемый в соответствии с положениями статьи 22 Закона  44-ФЗ и рассчитываемая  в ценах на очередной финансовый год и на плановый период;</t>
    </r>
  </si>
  <si>
    <t>Аудит предприятия в области экологической безопасности и охраны окружающей среды</t>
  </si>
  <si>
    <r>
      <t>НЗ</t>
    </r>
    <r>
      <rPr>
        <vertAlign val="subscript"/>
        <sz val="12"/>
        <rFont val="Times New Roman"/>
        <family val="1"/>
        <charset val="204"/>
      </rPr>
      <t>сои</t>
    </r>
    <r>
      <rPr>
        <sz val="12"/>
        <rFont val="Times New Roman"/>
        <family val="1"/>
        <charset val="204"/>
      </rPr>
      <t>= ∑i Н</t>
    </r>
    <r>
      <rPr>
        <vertAlign val="subscript"/>
        <sz val="12"/>
        <rFont val="Times New Roman"/>
        <family val="1"/>
        <charset val="204"/>
      </rPr>
      <t>соиi</t>
    </r>
    <r>
      <rPr>
        <sz val="12"/>
        <rFont val="Times New Roman"/>
        <family val="1"/>
        <charset val="204"/>
      </rPr>
      <t xml:space="preserve">  × V</t>
    </r>
    <r>
      <rPr>
        <vertAlign val="subscript"/>
        <sz val="12"/>
        <rFont val="Times New Roman"/>
        <family val="1"/>
        <charset val="204"/>
      </rPr>
      <t>соиi</t>
    </r>
    <r>
      <rPr>
        <sz val="12"/>
        <rFont val="Times New Roman"/>
        <family val="1"/>
        <charset val="204"/>
      </rPr>
      <t>, где:</t>
    </r>
  </si>
  <si>
    <r>
      <t>НЗ</t>
    </r>
    <r>
      <rPr>
        <vertAlign val="subscript"/>
        <sz val="12"/>
        <rFont val="Times New Roman"/>
        <family val="1"/>
        <charset val="204"/>
      </rPr>
      <t>сои</t>
    </r>
    <r>
      <rPr>
        <sz val="12"/>
        <rFont val="Times New Roman"/>
        <family val="1"/>
        <charset val="204"/>
      </rPr>
      <t xml:space="preserve"> – затраты на содержание общедолевого имущества;</t>
    </r>
  </si>
  <si>
    <r>
      <t>Н</t>
    </r>
    <r>
      <rPr>
        <vertAlign val="subscript"/>
        <sz val="12"/>
        <rFont val="Times New Roman"/>
        <family val="1"/>
        <charset val="204"/>
      </rPr>
      <t>соиi</t>
    </r>
    <r>
      <rPr>
        <sz val="12"/>
        <rFont val="Times New Roman"/>
        <family val="1"/>
        <charset val="204"/>
      </rPr>
      <t xml:space="preserve"> - цена (i-ый тариф на содержание общедолевого имущества), устанавливается распоряжением Комитета по тарифам Санкт-Петербурга;</t>
    </r>
  </si>
  <si>
    <r>
      <t>V</t>
    </r>
    <r>
      <rPr>
        <vertAlign val="subscript"/>
        <sz val="12"/>
        <rFont val="Times New Roman"/>
        <family val="1"/>
        <charset val="204"/>
      </rPr>
      <t>соиi</t>
    </r>
    <r>
      <rPr>
        <sz val="12"/>
        <rFont val="Times New Roman"/>
        <family val="1"/>
        <charset val="204"/>
      </rPr>
      <t xml:space="preserve"> - количества (объем) потребляемых коммунальных ресурсов в натуральных показателях;</t>
    </r>
  </si>
  <si>
    <t>Затраты на оплату услуг по сопровождению программного обеспечения и приобретению лицензий и программного обеспечения (Smeta Wizard, «Визардсофт»,  и.др.)</t>
  </si>
  <si>
    <t>было 3688</t>
  </si>
  <si>
    <t>за что</t>
  </si>
  <si>
    <t>было 64,8 кп хочу</t>
  </si>
  <si>
    <t>договор на 2019 год, ком. Предложения</t>
  </si>
  <si>
    <t>договор на 6 мес 2020 года закрыт</t>
  </si>
  <si>
    <t>договор поквартальный на  2020 года</t>
  </si>
  <si>
    <t>договор 2020 года закр</t>
  </si>
  <si>
    <t>Договора 2019</t>
  </si>
  <si>
    <t>нормативный</t>
  </si>
  <si>
    <t>было 3223,0</t>
  </si>
  <si>
    <t>расшифровка</t>
  </si>
  <si>
    <t>расчет</t>
  </si>
  <si>
    <t>по росписи на 2021</t>
  </si>
  <si>
    <t>перенести к п 1.2 , в 327 п. 1.5.3</t>
  </si>
  <si>
    <t>перенести после п. 1,2, в 327 п. 1,7</t>
  </si>
  <si>
    <t>была формула прошлого года</t>
  </si>
  <si>
    <t>Согласно п. 1.5.3 Распоряжения №327</t>
  </si>
  <si>
    <t>Не поняли.</t>
  </si>
  <si>
    <t>Увеличилась сумма</t>
  </si>
  <si>
    <t>1.3</t>
  </si>
  <si>
    <t>1.3.1</t>
  </si>
  <si>
    <t>1.3.2</t>
  </si>
  <si>
    <t>Затраты на приобретение материальных запасов в сфере информационно-коммуникационных технологий</t>
  </si>
  <si>
    <t>Расчет нормативных затрат на приобретение материальных запасов в сфере информационно-коммуникационных технологий:</t>
  </si>
  <si>
    <t>Перенесли</t>
  </si>
  <si>
    <r>
      <t>Расчет нормативных затрат на оплату коммунальных услуг осуществляется по формуле:
НЗку= ∑</t>
    </r>
    <r>
      <rPr>
        <vertAlign val="superscript"/>
        <sz val="12"/>
        <rFont val="Times New Roman"/>
        <family val="1"/>
        <charset val="204"/>
      </rPr>
      <t>n</t>
    </r>
    <r>
      <rPr>
        <vertAlign val="subscript"/>
        <sz val="12"/>
        <rFont val="Times New Roman"/>
        <family val="1"/>
        <charset val="204"/>
      </rPr>
      <t>i=1</t>
    </r>
    <r>
      <rPr>
        <sz val="12"/>
        <rFont val="Times New Roman"/>
        <family val="1"/>
        <charset val="204"/>
      </rPr>
      <t>Нкуi x Vкуi, где:
НЗку – затраты на оплату коммунальных услуг;
Нкуi - норматив цены (тариф на i-ую коммунальную услугу) устанавливается распоряжением Комитета по тарифам Санкт-Петербурга;
Vкуi - норматив количества (объем) потребляемых i-ых коммунальных ресурсов в натуральных показателях;
i – тип коммунальных услуг.</t>
    </r>
  </si>
  <si>
    <t>1.2.2</t>
  </si>
  <si>
    <r>
      <t>НЗ орг = Н ц орг * (Ч</t>
    </r>
    <r>
      <rPr>
        <vertAlign val="subscript"/>
        <sz val="12"/>
        <rFont val="Times New Roman"/>
        <family val="1"/>
        <charset val="204"/>
      </rPr>
      <t>р / Н спи сот + Ч пл</t>
    </r>
    <r>
      <rPr>
        <sz val="12"/>
        <rFont val="Times New Roman"/>
        <family val="1"/>
        <charset val="204"/>
      </rPr>
      <t>), где:</t>
    </r>
  </si>
  <si>
    <t xml:space="preserve">затраты на оказание услуг по организации поверки и калибровке инструментов; </t>
  </si>
  <si>
    <t>аудит предприятия в области экологической безопасности и охраны окружающей среды;</t>
  </si>
  <si>
    <t>затраты на оказание услуг по обслуживанию огнетушителей.</t>
  </si>
  <si>
    <t>Рсачет нормативных затрат на оплату услуг по сопровождению программы бухгалтерского учета 1С и программы зарплаты и кадры:
Pспоi - цена сопровождения i-ого программного обеспечения, определяемая согласно перечню работ по сопровождению программного обеспечения и нормативным трудозатратам на их выполнение, установленным в эксплуатационной документации или утвержденном регламенте выполнения работ по сопровождению программного обеспечения, определяемая в соответствии с положениями статьи 22 Закона 44-ФЗ, рассчитываемая на очередной финансовый год и на плановый период;
i - наименование программного обеспечения.</t>
  </si>
  <si>
    <t>затраты на приобретение оргтехники (принтер, многофункциональное устройство, копировальный аппарат)</t>
  </si>
  <si>
    <t xml:space="preserve">Расчет нормативных затрат на приобретение периодических печатных изданий (Зпи) осуществляются по формуле   </t>
  </si>
  <si>
    <t xml:space="preserve">  НЗпи = Чр x Нц пи x Мпи, где:       </t>
  </si>
  <si>
    <t xml:space="preserve"> НЗпи - затраты на приобретение периодических печатных изданий;</t>
  </si>
  <si>
    <t>Чр - расчетная численность работников;</t>
  </si>
  <si>
    <t>Нц пи – норматив цены товара;</t>
  </si>
  <si>
    <t>Мпи - количество месяцев приобретения периодических печатных изданий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</si>
</sst>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vertAlign val="sub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49" fontId="0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0" fontId="0" fillId="0" borderId="0" xfId="0" applyFill="1"/>
    <xf numFmtId="0" fontId="6" fillId="0" borderId="0" xfId="0" applyFont="1"/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13" fillId="0" borderId="0" xfId="0" applyFont="1" applyFill="1"/>
    <xf numFmtId="0" fontId="6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wrapText="1"/>
    </xf>
    <xf numFmtId="2" fontId="13" fillId="0" borderId="0" xfId="0" applyNumberFormat="1" applyFont="1" applyFill="1" applyAlignment="1">
      <alignment wrapText="1"/>
    </xf>
    <xf numFmtId="2" fontId="14" fillId="0" borderId="0" xfId="0" applyNumberFormat="1" applyFont="1" applyFill="1" applyAlignment="1">
      <alignment wrapText="1"/>
    </xf>
    <xf numFmtId="0" fontId="6" fillId="0" borderId="0" xfId="0" applyFont="1" applyFill="1"/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" fontId="0" fillId="0" borderId="0" xfId="0" applyNumberFormat="1" applyFill="1"/>
    <xf numFmtId="0" fontId="1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justify" vertical="center" wrapText="1"/>
    </xf>
    <xf numFmtId="2" fontId="14" fillId="0" borderId="0" xfId="0" applyNumberFormat="1" applyFont="1" applyFill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2" fontId="17" fillId="0" borderId="0" xfId="0" applyNumberFormat="1" applyFont="1" applyFill="1" applyAlignment="1">
      <alignment wrapText="1"/>
    </xf>
    <xf numFmtId="0" fontId="7" fillId="0" borderId="0" xfId="0" applyFont="1" applyFill="1"/>
    <xf numFmtId="0" fontId="4" fillId="0" borderId="1" xfId="0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2" fontId="14" fillId="4" borderId="0" xfId="0" applyNumberFormat="1" applyFont="1" applyFill="1" applyAlignment="1">
      <alignment wrapText="1"/>
    </xf>
    <xf numFmtId="1" fontId="3" fillId="0" borderId="0" xfId="0" applyNumberFormat="1" applyFont="1"/>
    <xf numFmtId="0" fontId="3" fillId="0" borderId="0" xfId="0" applyFont="1" applyFill="1"/>
    <xf numFmtId="2" fontId="13" fillId="4" borderId="0" xfId="0" applyNumberFormat="1" applyFont="1" applyFill="1" applyAlignment="1">
      <alignment wrapText="1"/>
    </xf>
    <xf numFmtId="164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2" fontId="14" fillId="5" borderId="0" xfId="0" applyNumberFormat="1" applyFont="1" applyFill="1" applyAlignment="1">
      <alignment wrapText="1"/>
    </xf>
    <xf numFmtId="2" fontId="13" fillId="5" borderId="0" xfId="0" applyNumberFormat="1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/>
    <xf numFmtId="0" fontId="0" fillId="2" borderId="0" xfId="0" applyFont="1" applyFill="1"/>
    <xf numFmtId="0" fontId="4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2" fontId="13" fillId="5" borderId="6" xfId="0" applyNumberFormat="1" applyFont="1" applyFill="1" applyBorder="1" applyAlignment="1">
      <alignment horizontal="center" wrapText="1"/>
    </xf>
    <xf numFmtId="2" fontId="14" fillId="0" borderId="6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27</xdr:row>
      <xdr:rowOff>28575</xdr:rowOff>
    </xdr:from>
    <xdr:to>
      <xdr:col>8</xdr:col>
      <xdr:colOff>4400550</xdr:colOff>
      <xdr:row>29</xdr:row>
      <xdr:rowOff>57150</xdr:rowOff>
    </xdr:to>
    <xdr:pic>
      <xdr:nvPicPr>
        <xdr:cNvPr id="8" name="Рисунок 1" descr="Описание: base_25_173337_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3696950"/>
          <a:ext cx="43910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4"/>
  <sheetViews>
    <sheetView tabSelected="1" topLeftCell="A2" zoomScale="120" zoomScaleNormal="120" workbookViewId="0">
      <selection activeCell="B48" sqref="B48:B50"/>
    </sheetView>
  </sheetViews>
  <sheetFormatPr defaultRowHeight="15" outlineLevelRow="2" outlineLevelCol="2" x14ac:dyDescent="0.25"/>
  <cols>
    <col min="1" max="1" width="10.7109375" style="1" customWidth="1"/>
    <col min="2" max="2" width="45.7109375" customWidth="1"/>
    <col min="3" max="3" width="15" style="9" hidden="1" customWidth="1" outlineLevel="1"/>
    <col min="4" max="4" width="14.7109375" style="9" hidden="1" customWidth="1" outlineLevel="1"/>
    <col min="5" max="5" width="15.7109375" style="48" hidden="1" customWidth="1" outlineLevel="2"/>
    <col min="6" max="6" width="15.7109375" style="74" customWidth="1" collapsed="1"/>
    <col min="7" max="8" width="15.7109375" style="74" customWidth="1"/>
    <col min="9" max="9" width="75.7109375" style="65" customWidth="1"/>
    <col min="10" max="10" width="35.140625" style="18" hidden="1" customWidth="1" outlineLevel="1"/>
    <col min="11" max="11" width="9.140625" collapsed="1"/>
  </cols>
  <sheetData>
    <row r="1" spans="1:11" ht="25.5" hidden="1" customHeight="1" outlineLevel="1" x14ac:dyDescent="0.25">
      <c r="F1" s="68">
        <v>1.0409999999999999</v>
      </c>
      <c r="G1" s="68">
        <v>1.0429999999999999</v>
      </c>
      <c r="H1" s="68">
        <v>1.042</v>
      </c>
    </row>
    <row r="2" spans="1:11" s="2" customFormat="1" collapsed="1" x14ac:dyDescent="0.25">
      <c r="A2" s="45"/>
      <c r="B2" s="46"/>
      <c r="C2" s="46"/>
      <c r="D2" s="46"/>
      <c r="E2" s="49"/>
      <c r="F2" s="10"/>
      <c r="G2" s="10"/>
      <c r="H2" s="10"/>
      <c r="I2" s="66"/>
      <c r="J2" s="19"/>
    </row>
    <row r="3" spans="1:11" s="5" customFormat="1" ht="83.25" customHeight="1" x14ac:dyDescent="0.25">
      <c r="A3" s="34"/>
      <c r="E3" s="50"/>
      <c r="F3" s="97"/>
      <c r="G3" s="97"/>
      <c r="H3" s="97"/>
      <c r="I3" s="64" t="s">
        <v>217</v>
      </c>
      <c r="J3" s="64"/>
      <c r="K3" s="64"/>
    </row>
    <row r="4" spans="1:11" s="5" customFormat="1" ht="99.75" customHeight="1" x14ac:dyDescent="0.25">
      <c r="A4" s="98" t="s">
        <v>227</v>
      </c>
      <c r="B4" s="98"/>
      <c r="C4" s="98"/>
      <c r="D4" s="98"/>
      <c r="E4" s="98"/>
      <c r="F4" s="98"/>
      <c r="G4" s="98"/>
      <c r="H4" s="98"/>
      <c r="I4" s="98"/>
      <c r="J4" s="20"/>
    </row>
    <row r="5" spans="1:11" s="5" customFormat="1" ht="21.75" customHeight="1" x14ac:dyDescent="0.25">
      <c r="A5" s="26"/>
      <c r="B5" s="26"/>
      <c r="C5" s="26"/>
      <c r="D5" s="26"/>
      <c r="E5" s="26"/>
      <c r="F5" s="69"/>
      <c r="G5" s="69"/>
      <c r="H5" s="70"/>
      <c r="I5" s="35" t="s">
        <v>208</v>
      </c>
      <c r="J5" s="20"/>
    </row>
    <row r="6" spans="1:11" s="5" customFormat="1" ht="29.25" customHeight="1" x14ac:dyDescent="0.25">
      <c r="A6" s="122" t="s">
        <v>102</v>
      </c>
      <c r="B6" s="123" t="s">
        <v>0</v>
      </c>
      <c r="C6" s="124" t="s">
        <v>192</v>
      </c>
      <c r="D6" s="124" t="s">
        <v>193</v>
      </c>
      <c r="E6" s="124" t="s">
        <v>226</v>
      </c>
      <c r="F6" s="92" t="s">
        <v>210</v>
      </c>
      <c r="G6" s="92"/>
      <c r="H6" s="92"/>
      <c r="I6" s="120" t="s">
        <v>1</v>
      </c>
      <c r="J6" s="20"/>
    </row>
    <row r="7" spans="1:11" s="5" customFormat="1" ht="26.25" customHeight="1" x14ac:dyDescent="0.25">
      <c r="A7" s="122"/>
      <c r="B7" s="123"/>
      <c r="C7" s="124"/>
      <c r="D7" s="124"/>
      <c r="E7" s="124"/>
      <c r="F7" s="57" t="s">
        <v>158</v>
      </c>
      <c r="G7" s="57" t="s">
        <v>169</v>
      </c>
      <c r="H7" s="57" t="s">
        <v>228</v>
      </c>
      <c r="I7" s="121"/>
      <c r="J7" s="20"/>
    </row>
    <row r="8" spans="1:11" s="5" customFormat="1" ht="18.75" customHeight="1" x14ac:dyDescent="0.25">
      <c r="A8" s="23">
        <v>1</v>
      </c>
      <c r="B8" s="24">
        <v>2</v>
      </c>
      <c r="C8" s="16"/>
      <c r="D8" s="16"/>
      <c r="E8" s="16"/>
      <c r="F8" s="16">
        <v>3</v>
      </c>
      <c r="G8" s="16">
        <v>4</v>
      </c>
      <c r="H8" s="16">
        <v>5</v>
      </c>
      <c r="I8" s="17">
        <v>6</v>
      </c>
      <c r="J8" s="20"/>
    </row>
    <row r="9" spans="1:11" s="29" customFormat="1" ht="36" customHeight="1" x14ac:dyDescent="0.25">
      <c r="A9" s="95" t="s">
        <v>100</v>
      </c>
      <c r="B9" s="115" t="s">
        <v>2</v>
      </c>
      <c r="C9" s="88"/>
      <c r="D9" s="88"/>
      <c r="E9" s="88">
        <f>E12+E24+E42</f>
        <v>811.59999999999991</v>
      </c>
      <c r="F9" s="88">
        <f>F12+F24+F42</f>
        <v>4108.5535</v>
      </c>
      <c r="G9" s="88">
        <f>G12+G24+G42</f>
        <v>4228.5359000000008</v>
      </c>
      <c r="H9" s="88">
        <f>H12+H24+H42</f>
        <v>4350.8123000000005</v>
      </c>
      <c r="I9" s="31" t="s">
        <v>3</v>
      </c>
      <c r="J9" s="27"/>
    </row>
    <row r="10" spans="1:11" s="29" customFormat="1" ht="39.75" customHeight="1" x14ac:dyDescent="0.25">
      <c r="A10" s="95"/>
      <c r="B10" s="115"/>
      <c r="C10" s="88"/>
      <c r="D10" s="88"/>
      <c r="E10" s="88"/>
      <c r="F10" s="88"/>
      <c r="G10" s="88"/>
      <c r="H10" s="88"/>
      <c r="I10" s="31" t="s">
        <v>4</v>
      </c>
      <c r="J10" s="27"/>
    </row>
    <row r="11" spans="1:11" s="29" customFormat="1" ht="22.5" customHeight="1" x14ac:dyDescent="0.25">
      <c r="A11" s="95"/>
      <c r="B11" s="115"/>
      <c r="C11" s="88"/>
      <c r="D11" s="88"/>
      <c r="E11" s="88"/>
      <c r="F11" s="88"/>
      <c r="G11" s="88"/>
      <c r="H11" s="88"/>
      <c r="I11" s="31" t="s">
        <v>5</v>
      </c>
      <c r="J11" s="27"/>
    </row>
    <row r="12" spans="1:11" s="29" customFormat="1" ht="47.25" x14ac:dyDescent="0.25">
      <c r="A12" s="95" t="s">
        <v>101</v>
      </c>
      <c r="B12" s="115" t="s">
        <v>6</v>
      </c>
      <c r="C12" s="88"/>
      <c r="D12" s="88"/>
      <c r="E12" s="88">
        <f>SUM(E15:E23)</f>
        <v>811.59999999999991</v>
      </c>
      <c r="F12" s="88">
        <f>SUM(F15:F23)</f>
        <v>844.90000000000009</v>
      </c>
      <c r="G12" s="88">
        <f>SUM(G15:G23)</f>
        <v>881.2</v>
      </c>
      <c r="H12" s="88">
        <f>SUM(H15:H23)</f>
        <v>918.2</v>
      </c>
      <c r="I12" s="30" t="s">
        <v>7</v>
      </c>
      <c r="J12" s="27"/>
    </row>
    <row r="13" spans="1:11" s="29" customFormat="1" ht="47.25" x14ac:dyDescent="0.25">
      <c r="A13" s="95"/>
      <c r="B13" s="115"/>
      <c r="C13" s="88"/>
      <c r="D13" s="88"/>
      <c r="E13" s="88"/>
      <c r="F13" s="88"/>
      <c r="G13" s="88"/>
      <c r="H13" s="88"/>
      <c r="I13" s="31" t="s">
        <v>8</v>
      </c>
      <c r="J13" s="27"/>
    </row>
    <row r="14" spans="1:11" s="29" customFormat="1" ht="33" customHeight="1" x14ac:dyDescent="0.25">
      <c r="A14" s="95"/>
      <c r="B14" s="115"/>
      <c r="C14" s="88"/>
      <c r="D14" s="88"/>
      <c r="E14" s="88"/>
      <c r="F14" s="88"/>
      <c r="G14" s="88"/>
      <c r="H14" s="88"/>
      <c r="I14" s="38" t="s">
        <v>9</v>
      </c>
      <c r="J14" s="27"/>
    </row>
    <row r="15" spans="1:11" s="5" customFormat="1" ht="66" x14ac:dyDescent="0.25">
      <c r="A15" s="90" t="s">
        <v>103</v>
      </c>
      <c r="B15" s="91" t="s">
        <v>393</v>
      </c>
      <c r="C15" s="90">
        <v>1510096170</v>
      </c>
      <c r="D15" s="90" t="s">
        <v>357</v>
      </c>
      <c r="E15" s="92">
        <v>349.3</v>
      </c>
      <c r="F15" s="92">
        <f>ROUND(E15*$F$1,1)</f>
        <v>363.6</v>
      </c>
      <c r="G15" s="92">
        <f>ROUND(F15*$G$1,1)</f>
        <v>379.2</v>
      </c>
      <c r="H15" s="92">
        <f>ROUND(G15*$H$1,1)</f>
        <v>395.1</v>
      </c>
      <c r="I15" s="31" t="s">
        <v>358</v>
      </c>
      <c r="J15" s="27"/>
    </row>
    <row r="16" spans="1:11" s="5" customFormat="1" ht="30" x14ac:dyDescent="0.25">
      <c r="A16" s="90"/>
      <c r="B16" s="91"/>
      <c r="C16" s="90"/>
      <c r="D16" s="90"/>
      <c r="E16" s="92"/>
      <c r="F16" s="92"/>
      <c r="G16" s="92"/>
      <c r="H16" s="92"/>
      <c r="I16" s="61" t="s">
        <v>359</v>
      </c>
      <c r="J16" s="28" t="s">
        <v>397</v>
      </c>
    </row>
    <row r="17" spans="1:10" s="5" customFormat="1" ht="124.5" customHeight="1" x14ac:dyDescent="0.25">
      <c r="A17" s="90"/>
      <c r="B17" s="91"/>
      <c r="C17" s="90"/>
      <c r="D17" s="90"/>
      <c r="E17" s="92"/>
      <c r="F17" s="92"/>
      <c r="G17" s="92"/>
      <c r="H17" s="92"/>
      <c r="I17" s="36" t="s">
        <v>360</v>
      </c>
      <c r="J17" s="27"/>
    </row>
    <row r="18" spans="1:10" s="5" customFormat="1" ht="29.25" customHeight="1" x14ac:dyDescent="0.25">
      <c r="A18" s="90"/>
      <c r="B18" s="91"/>
      <c r="C18" s="90"/>
      <c r="D18" s="90"/>
      <c r="E18" s="92"/>
      <c r="F18" s="92"/>
      <c r="G18" s="92"/>
      <c r="H18" s="92"/>
      <c r="I18" s="31" t="s">
        <v>10</v>
      </c>
      <c r="J18" s="27"/>
    </row>
    <row r="19" spans="1:10" s="5" customFormat="1" ht="169.5" customHeight="1" x14ac:dyDescent="0.25">
      <c r="A19" s="22" t="s">
        <v>104</v>
      </c>
      <c r="B19" s="25" t="s">
        <v>215</v>
      </c>
      <c r="C19" s="22" t="s">
        <v>196</v>
      </c>
      <c r="D19" s="22" t="s">
        <v>195</v>
      </c>
      <c r="E19" s="43">
        <f>457.5</f>
        <v>457.5</v>
      </c>
      <c r="F19" s="57">
        <f>ROUND(E19*$F$1,1)</f>
        <v>476.3</v>
      </c>
      <c r="G19" s="57">
        <f>ROUND(F19*$G$1,1)</f>
        <v>496.8</v>
      </c>
      <c r="H19" s="57">
        <f>ROUND(G19*$H$1,1)</f>
        <v>517.70000000000005</v>
      </c>
      <c r="I19" s="60" t="s">
        <v>425</v>
      </c>
      <c r="J19" s="37" t="s">
        <v>398</v>
      </c>
    </row>
    <row r="20" spans="1:10" s="29" customFormat="1" ht="50.25" x14ac:dyDescent="0.25">
      <c r="A20" s="90" t="s">
        <v>194</v>
      </c>
      <c r="B20" s="91" t="s">
        <v>11</v>
      </c>
      <c r="C20" s="90" t="s">
        <v>197</v>
      </c>
      <c r="D20" s="90" t="s">
        <v>200</v>
      </c>
      <c r="E20" s="92">
        <v>4.8</v>
      </c>
      <c r="F20" s="92">
        <f>ROUND(E20*$F$1,1)</f>
        <v>5</v>
      </c>
      <c r="G20" s="92">
        <f>ROUND(F20*$G$1,1)</f>
        <v>5.2</v>
      </c>
      <c r="H20" s="92">
        <f>ROUND(G20*$H$1,1)</f>
        <v>5.4</v>
      </c>
      <c r="I20" s="31" t="s">
        <v>369</v>
      </c>
      <c r="J20" s="37" t="s">
        <v>399</v>
      </c>
    </row>
    <row r="21" spans="1:10" s="29" customFormat="1" ht="18.75" x14ac:dyDescent="0.25">
      <c r="A21" s="90"/>
      <c r="B21" s="91"/>
      <c r="C21" s="90"/>
      <c r="D21" s="90"/>
      <c r="E21" s="92"/>
      <c r="F21" s="92"/>
      <c r="G21" s="92"/>
      <c r="H21" s="92"/>
      <c r="I21" s="31" t="s">
        <v>370</v>
      </c>
      <c r="J21" s="27"/>
    </row>
    <row r="22" spans="1:10" s="29" customFormat="1" ht="18.75" x14ac:dyDescent="0.25">
      <c r="A22" s="90"/>
      <c r="B22" s="91"/>
      <c r="C22" s="90"/>
      <c r="D22" s="90"/>
      <c r="E22" s="92"/>
      <c r="F22" s="92"/>
      <c r="G22" s="92"/>
      <c r="H22" s="92"/>
      <c r="I22" s="31" t="s">
        <v>371</v>
      </c>
      <c r="J22" s="27"/>
    </row>
    <row r="23" spans="1:10" s="29" customFormat="1" ht="50.25" x14ac:dyDescent="0.25">
      <c r="A23" s="90"/>
      <c r="B23" s="91"/>
      <c r="C23" s="90"/>
      <c r="D23" s="90"/>
      <c r="E23" s="92"/>
      <c r="F23" s="92"/>
      <c r="G23" s="92"/>
      <c r="H23" s="92"/>
      <c r="I23" s="31" t="s">
        <v>372</v>
      </c>
      <c r="J23" s="27"/>
    </row>
    <row r="24" spans="1:10" s="29" customFormat="1" ht="31.5" x14ac:dyDescent="0.25">
      <c r="A24" s="99" t="s">
        <v>105</v>
      </c>
      <c r="B24" s="102" t="s">
        <v>12</v>
      </c>
      <c r="C24" s="95"/>
      <c r="D24" s="95"/>
      <c r="E24" s="88">
        <f>E27</f>
        <v>0</v>
      </c>
      <c r="F24" s="105">
        <f>F27+F35</f>
        <v>824.4165999999999</v>
      </c>
      <c r="G24" s="105">
        <f>G27+G35</f>
        <v>859.84730000000002</v>
      </c>
      <c r="H24" s="108">
        <f>H27+H35</f>
        <v>895.95429999999999</v>
      </c>
      <c r="I24" s="30" t="s">
        <v>13</v>
      </c>
      <c r="J24" s="27"/>
    </row>
    <row r="25" spans="1:10" s="29" customFormat="1" ht="21.75" customHeight="1" x14ac:dyDescent="0.25">
      <c r="A25" s="100"/>
      <c r="B25" s="103"/>
      <c r="C25" s="95"/>
      <c r="D25" s="95"/>
      <c r="E25" s="88"/>
      <c r="F25" s="106"/>
      <c r="G25" s="106"/>
      <c r="H25" s="109"/>
      <c r="I25" s="31" t="s">
        <v>14</v>
      </c>
      <c r="J25" s="27"/>
    </row>
    <row r="26" spans="1:10" s="29" customFormat="1" ht="30" customHeight="1" x14ac:dyDescent="0.25">
      <c r="A26" s="101"/>
      <c r="B26" s="104"/>
      <c r="C26" s="59"/>
      <c r="D26" s="59"/>
      <c r="E26" s="58"/>
      <c r="F26" s="107"/>
      <c r="G26" s="107"/>
      <c r="H26" s="110"/>
      <c r="I26" s="38" t="s">
        <v>426</v>
      </c>
      <c r="J26" s="27"/>
    </row>
    <row r="27" spans="1:10" s="29" customFormat="1" ht="31.5" x14ac:dyDescent="0.25">
      <c r="A27" s="90" t="s">
        <v>106</v>
      </c>
      <c r="B27" s="91" t="s">
        <v>15</v>
      </c>
      <c r="C27" s="90" t="s">
        <v>198</v>
      </c>
      <c r="D27" s="90" t="s">
        <v>199</v>
      </c>
      <c r="E27" s="92"/>
      <c r="F27" s="92">
        <f>ROUND(0.2*7080*161/3,1)/1000</f>
        <v>75.992000000000004</v>
      </c>
      <c r="G27" s="92">
        <f>ROUND(0.2*7384*161/3,1)/1000</f>
        <v>79.254899999999992</v>
      </c>
      <c r="H27" s="92">
        <f>ROUND(0.2*7694*161/3,1)/1000</f>
        <v>82.582300000000004</v>
      </c>
      <c r="I27" s="31" t="s">
        <v>16</v>
      </c>
      <c r="J27" s="27"/>
    </row>
    <row r="28" spans="1:10" s="29" customFormat="1" ht="15.75" x14ac:dyDescent="0.25">
      <c r="A28" s="90"/>
      <c r="B28" s="91"/>
      <c r="C28" s="90"/>
      <c r="D28" s="90"/>
      <c r="E28" s="92"/>
      <c r="F28" s="92"/>
      <c r="G28" s="92"/>
      <c r="H28" s="92"/>
      <c r="I28" s="31"/>
      <c r="J28" s="27"/>
    </row>
    <row r="29" spans="1:10" s="29" customFormat="1" ht="28.5" customHeight="1" x14ac:dyDescent="0.25">
      <c r="A29" s="90"/>
      <c r="B29" s="91"/>
      <c r="C29" s="90"/>
      <c r="D29" s="90"/>
      <c r="E29" s="92"/>
      <c r="F29" s="92"/>
      <c r="G29" s="92"/>
      <c r="H29" s="92"/>
      <c r="I29" s="39"/>
      <c r="J29" s="28" t="s">
        <v>235</v>
      </c>
    </row>
    <row r="30" spans="1:10" s="29" customFormat="1" ht="34.5" x14ac:dyDescent="0.25">
      <c r="A30" s="90"/>
      <c r="B30" s="91"/>
      <c r="C30" s="90"/>
      <c r="D30" s="90"/>
      <c r="E30" s="92"/>
      <c r="F30" s="92"/>
      <c r="G30" s="92"/>
      <c r="H30" s="92"/>
      <c r="I30" s="31" t="s">
        <v>241</v>
      </c>
      <c r="J30" s="27"/>
    </row>
    <row r="31" spans="1:10" s="29" customFormat="1" ht="18.75" x14ac:dyDescent="0.25">
      <c r="A31" s="90"/>
      <c r="B31" s="91"/>
      <c r="C31" s="90"/>
      <c r="D31" s="90"/>
      <c r="E31" s="92"/>
      <c r="F31" s="92"/>
      <c r="G31" s="92"/>
      <c r="H31" s="92"/>
      <c r="I31" s="31" t="s">
        <v>242</v>
      </c>
      <c r="J31" s="47"/>
    </row>
    <row r="32" spans="1:10" s="29" customFormat="1" ht="30" x14ac:dyDescent="0.25">
      <c r="A32" s="90"/>
      <c r="B32" s="91"/>
      <c r="C32" s="90"/>
      <c r="D32" s="90"/>
      <c r="E32" s="92"/>
      <c r="F32" s="92"/>
      <c r="G32" s="92"/>
      <c r="H32" s="92"/>
      <c r="I32" s="31" t="s">
        <v>243</v>
      </c>
      <c r="J32" s="55" t="s">
        <v>410</v>
      </c>
    </row>
    <row r="33" spans="1:10" s="29" customFormat="1" ht="34.5" x14ac:dyDescent="0.25">
      <c r="A33" s="90"/>
      <c r="B33" s="91"/>
      <c r="C33" s="90"/>
      <c r="D33" s="90"/>
      <c r="E33" s="92"/>
      <c r="F33" s="92"/>
      <c r="G33" s="92"/>
      <c r="H33" s="92"/>
      <c r="I33" s="31" t="s">
        <v>244</v>
      </c>
      <c r="J33" s="27"/>
    </row>
    <row r="34" spans="1:10" s="29" customFormat="1" ht="28.5" customHeight="1" x14ac:dyDescent="0.25">
      <c r="A34" s="90"/>
      <c r="B34" s="91"/>
      <c r="C34" s="90"/>
      <c r="D34" s="90"/>
      <c r="E34" s="92"/>
      <c r="F34" s="92"/>
      <c r="G34" s="92"/>
      <c r="H34" s="92"/>
      <c r="I34" s="38" t="s">
        <v>245</v>
      </c>
      <c r="J34" s="27"/>
    </row>
    <row r="35" spans="1:10" s="5" customFormat="1" ht="34.5" x14ac:dyDescent="0.25">
      <c r="A35" s="90" t="s">
        <v>420</v>
      </c>
      <c r="B35" s="89" t="s">
        <v>159</v>
      </c>
      <c r="C35" s="90" t="s">
        <v>198</v>
      </c>
      <c r="D35" s="119" t="s">
        <v>199</v>
      </c>
      <c r="E35" s="82"/>
      <c r="F35" s="92">
        <f>23243*161/5/1000</f>
        <v>748.42459999999994</v>
      </c>
      <c r="G35" s="92">
        <f>24242*161/5/1000</f>
        <v>780.5924</v>
      </c>
      <c r="H35" s="92">
        <f>25260*161/5/1000</f>
        <v>813.37199999999996</v>
      </c>
      <c r="I35" s="30" t="s">
        <v>377</v>
      </c>
      <c r="J35" s="27"/>
    </row>
    <row r="36" spans="1:10" s="5" customFormat="1" ht="20.100000000000001" customHeight="1" x14ac:dyDescent="0.25">
      <c r="A36" s="90"/>
      <c r="B36" s="89"/>
      <c r="C36" s="90"/>
      <c r="D36" s="119"/>
      <c r="E36" s="83"/>
      <c r="F36" s="92"/>
      <c r="G36" s="92"/>
      <c r="H36" s="92"/>
      <c r="I36" s="31" t="s">
        <v>421</v>
      </c>
      <c r="J36" s="47" t="s">
        <v>407</v>
      </c>
    </row>
    <row r="37" spans="1:10" s="5" customFormat="1" ht="20.100000000000001" customHeight="1" x14ac:dyDescent="0.25">
      <c r="A37" s="90"/>
      <c r="B37" s="89"/>
      <c r="C37" s="90"/>
      <c r="D37" s="119"/>
      <c r="E37" s="83"/>
      <c r="F37" s="92"/>
      <c r="G37" s="92"/>
      <c r="H37" s="92"/>
      <c r="I37" s="31" t="s">
        <v>374</v>
      </c>
      <c r="J37" s="94" t="s">
        <v>235</v>
      </c>
    </row>
    <row r="38" spans="1:10" s="5" customFormat="1" ht="20.100000000000001" customHeight="1" x14ac:dyDescent="0.25">
      <c r="A38" s="90"/>
      <c r="B38" s="89"/>
      <c r="C38" s="90"/>
      <c r="D38" s="119"/>
      <c r="E38" s="83"/>
      <c r="F38" s="92"/>
      <c r="G38" s="92"/>
      <c r="H38" s="92"/>
      <c r="I38" s="31" t="s">
        <v>375</v>
      </c>
      <c r="J38" s="94"/>
    </row>
    <row r="39" spans="1:10" s="5" customFormat="1" ht="20.100000000000001" customHeight="1" x14ac:dyDescent="0.25">
      <c r="A39" s="90"/>
      <c r="B39" s="89"/>
      <c r="C39" s="90"/>
      <c r="D39" s="119"/>
      <c r="E39" s="83"/>
      <c r="F39" s="92"/>
      <c r="G39" s="92"/>
      <c r="H39" s="92"/>
      <c r="I39" s="31" t="s">
        <v>315</v>
      </c>
      <c r="J39" s="93"/>
    </row>
    <row r="40" spans="1:10" s="5" customFormat="1" ht="20.100000000000001" customHeight="1" x14ac:dyDescent="0.25">
      <c r="A40" s="90"/>
      <c r="B40" s="89"/>
      <c r="C40" s="90"/>
      <c r="D40" s="119"/>
      <c r="E40" s="83"/>
      <c r="F40" s="92"/>
      <c r="G40" s="92"/>
      <c r="H40" s="92"/>
      <c r="I40" s="31" t="s">
        <v>376</v>
      </c>
      <c r="J40" s="93"/>
    </row>
    <row r="41" spans="1:10" s="5" customFormat="1" ht="20.100000000000001" customHeight="1" x14ac:dyDescent="0.25">
      <c r="A41" s="90"/>
      <c r="B41" s="89"/>
      <c r="C41" s="90"/>
      <c r="D41" s="119"/>
      <c r="E41" s="84"/>
      <c r="F41" s="92"/>
      <c r="G41" s="92"/>
      <c r="H41" s="92"/>
      <c r="I41" s="38" t="s">
        <v>316</v>
      </c>
      <c r="J41" s="93"/>
    </row>
    <row r="42" spans="1:10" s="29" customFormat="1" ht="29.25" customHeight="1" x14ac:dyDescent="0.25">
      <c r="A42" s="99" t="s">
        <v>413</v>
      </c>
      <c r="B42" s="102" t="s">
        <v>416</v>
      </c>
      <c r="C42" s="99"/>
      <c r="D42" s="99"/>
      <c r="E42" s="105">
        <f>SUM(E45:E50)</f>
        <v>0</v>
      </c>
      <c r="F42" s="105">
        <f t="shared" ref="F42" si="0">SUM(F45:F50)</f>
        <v>2439.2369000000003</v>
      </c>
      <c r="G42" s="105">
        <f>SUM(G45:G50)</f>
        <v>2487.4886000000001</v>
      </c>
      <c r="H42" s="108">
        <f>SUM(H45:H50)</f>
        <v>2536.6580000000004</v>
      </c>
      <c r="I42" s="30" t="s">
        <v>417</v>
      </c>
      <c r="J42" s="27"/>
    </row>
    <row r="43" spans="1:10" s="29" customFormat="1" ht="19.5" customHeight="1" x14ac:dyDescent="0.25">
      <c r="A43" s="100"/>
      <c r="B43" s="103"/>
      <c r="C43" s="100"/>
      <c r="D43" s="100"/>
      <c r="E43" s="106"/>
      <c r="F43" s="106"/>
      <c r="G43" s="106"/>
      <c r="H43" s="109"/>
      <c r="I43" s="31" t="s">
        <v>161</v>
      </c>
      <c r="J43" s="55" t="s">
        <v>418</v>
      </c>
    </row>
    <row r="44" spans="1:10" s="29" customFormat="1" ht="29.25" customHeight="1" x14ac:dyDescent="0.25">
      <c r="A44" s="101"/>
      <c r="B44" s="104"/>
      <c r="C44" s="101"/>
      <c r="D44" s="101"/>
      <c r="E44" s="107"/>
      <c r="F44" s="107"/>
      <c r="G44" s="107"/>
      <c r="H44" s="110"/>
      <c r="I44" s="38" t="s">
        <v>162</v>
      </c>
      <c r="J44" s="27"/>
    </row>
    <row r="45" spans="1:10" s="5" customFormat="1" ht="22.5" customHeight="1" x14ac:dyDescent="0.25">
      <c r="A45" s="90" t="s">
        <v>414</v>
      </c>
      <c r="B45" s="89" t="s">
        <v>161</v>
      </c>
      <c r="C45" s="90" t="s">
        <v>197</v>
      </c>
      <c r="D45" s="90" t="s">
        <v>204</v>
      </c>
      <c r="E45" s="92"/>
      <c r="F45" s="92">
        <f>F292*0.01</f>
        <v>1316.6000000000001</v>
      </c>
      <c r="G45" s="92">
        <f>F292*0.01</f>
        <v>1316.6000000000001</v>
      </c>
      <c r="H45" s="92">
        <f>F292*0.01</f>
        <v>1316.6000000000001</v>
      </c>
      <c r="I45" s="126" t="s">
        <v>378</v>
      </c>
      <c r="J45" s="55" t="s">
        <v>408</v>
      </c>
    </row>
    <row r="46" spans="1:10" s="5" customFormat="1" ht="30.75" customHeight="1" x14ac:dyDescent="0.25">
      <c r="A46" s="90"/>
      <c r="B46" s="89"/>
      <c r="C46" s="90"/>
      <c r="D46" s="90"/>
      <c r="E46" s="92"/>
      <c r="F46" s="92"/>
      <c r="G46" s="92"/>
      <c r="H46" s="92"/>
      <c r="I46" s="126"/>
      <c r="J46" s="54" t="s">
        <v>235</v>
      </c>
    </row>
    <row r="47" spans="1:10" s="5" customFormat="1" ht="14.25" customHeight="1" x14ac:dyDescent="0.25">
      <c r="A47" s="90"/>
      <c r="B47" s="89"/>
      <c r="C47" s="90"/>
      <c r="D47" s="90"/>
      <c r="E47" s="92"/>
      <c r="F47" s="92"/>
      <c r="G47" s="92"/>
      <c r="H47" s="92"/>
      <c r="I47" s="127"/>
      <c r="J47" s="55"/>
    </row>
    <row r="48" spans="1:10" s="5" customFormat="1" ht="27.75" customHeight="1" x14ac:dyDescent="0.25">
      <c r="A48" s="90" t="s">
        <v>415</v>
      </c>
      <c r="B48" s="89" t="s">
        <v>162</v>
      </c>
      <c r="C48" s="90" t="s">
        <v>197</v>
      </c>
      <c r="D48" s="90" t="s">
        <v>204</v>
      </c>
      <c r="E48" s="92"/>
      <c r="F48" s="92">
        <f>(23243*(161/5)*1.5)/1000</f>
        <v>1122.6369000000002</v>
      </c>
      <c r="G48" s="92">
        <f>(24242*(161/5)*1.5)/1000</f>
        <v>1170.8886</v>
      </c>
      <c r="H48" s="92">
        <f>(25260*(161/5)*1.5)/1000</f>
        <v>1220.0580000000002</v>
      </c>
      <c r="I48" s="128" t="s">
        <v>378</v>
      </c>
      <c r="J48" s="125" t="s">
        <v>347</v>
      </c>
    </row>
    <row r="49" spans="1:10" s="5" customFormat="1" ht="31.5" customHeight="1" x14ac:dyDescent="0.25">
      <c r="A49" s="90"/>
      <c r="B49" s="89"/>
      <c r="C49" s="90"/>
      <c r="D49" s="90"/>
      <c r="E49" s="92"/>
      <c r="F49" s="92"/>
      <c r="G49" s="92"/>
      <c r="H49" s="92"/>
      <c r="I49" s="126"/>
      <c r="J49" s="125"/>
    </row>
    <row r="50" spans="1:10" s="5" customFormat="1" ht="8.25" customHeight="1" x14ac:dyDescent="0.25">
      <c r="A50" s="90"/>
      <c r="B50" s="89"/>
      <c r="C50" s="90"/>
      <c r="D50" s="90"/>
      <c r="E50" s="92"/>
      <c r="F50" s="92"/>
      <c r="G50" s="92"/>
      <c r="H50" s="92"/>
      <c r="I50" s="127"/>
      <c r="J50" s="125"/>
    </row>
    <row r="51" spans="1:10" s="29" customFormat="1" ht="82.5" customHeight="1" x14ac:dyDescent="0.25">
      <c r="A51" s="95">
        <v>2</v>
      </c>
      <c r="B51" s="115" t="s">
        <v>17</v>
      </c>
      <c r="C51" s="96"/>
      <c r="D51" s="96"/>
      <c r="E51" s="88">
        <f>E58+E66+E72+E170+E221+E240</f>
        <v>47744.905530000004</v>
      </c>
      <c r="F51" s="88">
        <f>F58+F66+F72+F170+F221+F240</f>
        <v>58271.029125000001</v>
      </c>
      <c r="G51" s="88">
        <f>G58+G66+G72+G170+G221+G240</f>
        <v>58319.045250000003</v>
      </c>
      <c r="H51" s="88">
        <f>H58+H66+H72+H170+H221+H240</f>
        <v>60725.212374999996</v>
      </c>
      <c r="I51" s="30" t="s">
        <v>18</v>
      </c>
      <c r="J51" s="27"/>
    </row>
    <row r="52" spans="1:10" s="29" customFormat="1" ht="18" customHeight="1" x14ac:dyDescent="0.25">
      <c r="A52" s="95"/>
      <c r="B52" s="115"/>
      <c r="C52" s="96"/>
      <c r="D52" s="96"/>
      <c r="E52" s="88"/>
      <c r="F52" s="88"/>
      <c r="G52" s="88"/>
      <c r="H52" s="88"/>
      <c r="I52" s="31" t="s">
        <v>19</v>
      </c>
      <c r="J52" s="27"/>
    </row>
    <row r="53" spans="1:10" s="29" customFormat="1" ht="15" customHeight="1" x14ac:dyDescent="0.25">
      <c r="A53" s="95"/>
      <c r="B53" s="115"/>
      <c r="C53" s="96"/>
      <c r="D53" s="96"/>
      <c r="E53" s="88"/>
      <c r="F53" s="88"/>
      <c r="G53" s="88"/>
      <c r="H53" s="88"/>
      <c r="I53" s="31" t="s">
        <v>20</v>
      </c>
      <c r="J53" s="27"/>
    </row>
    <row r="54" spans="1:10" s="29" customFormat="1" ht="18.75" customHeight="1" x14ac:dyDescent="0.25">
      <c r="A54" s="95"/>
      <c r="B54" s="115"/>
      <c r="C54" s="96"/>
      <c r="D54" s="96"/>
      <c r="E54" s="88"/>
      <c r="F54" s="88"/>
      <c r="G54" s="88"/>
      <c r="H54" s="88"/>
      <c r="I54" s="31" t="s">
        <v>21</v>
      </c>
      <c r="J54" s="27"/>
    </row>
    <row r="55" spans="1:10" s="29" customFormat="1" ht="92.25" customHeight="1" x14ac:dyDescent="0.25">
      <c r="A55" s="95"/>
      <c r="B55" s="115"/>
      <c r="C55" s="96"/>
      <c r="D55" s="96"/>
      <c r="E55" s="88"/>
      <c r="F55" s="88"/>
      <c r="G55" s="88"/>
      <c r="H55" s="88"/>
      <c r="I55" s="31" t="s">
        <v>22</v>
      </c>
      <c r="J55" s="27"/>
    </row>
    <row r="56" spans="1:10" s="29" customFormat="1" ht="18" customHeight="1" x14ac:dyDescent="0.25">
      <c r="A56" s="95"/>
      <c r="B56" s="115"/>
      <c r="C56" s="96"/>
      <c r="D56" s="96"/>
      <c r="E56" s="88"/>
      <c r="F56" s="88"/>
      <c r="G56" s="88"/>
      <c r="H56" s="88"/>
      <c r="I56" s="31" t="s">
        <v>23</v>
      </c>
      <c r="J56" s="27"/>
    </row>
    <row r="57" spans="1:10" s="29" customFormat="1" ht="17.25" customHeight="1" x14ac:dyDescent="0.25">
      <c r="A57" s="95"/>
      <c r="B57" s="115"/>
      <c r="C57" s="96"/>
      <c r="D57" s="96"/>
      <c r="E57" s="88"/>
      <c r="F57" s="88"/>
      <c r="G57" s="88"/>
      <c r="H57" s="88"/>
      <c r="I57" s="38" t="s">
        <v>24</v>
      </c>
      <c r="J57" s="27"/>
    </row>
    <row r="58" spans="1:10" s="29" customFormat="1" ht="30" customHeight="1" x14ac:dyDescent="0.25">
      <c r="A58" s="95" t="s">
        <v>107</v>
      </c>
      <c r="B58" s="115" t="s">
        <v>25</v>
      </c>
      <c r="C58" s="95"/>
      <c r="D58" s="95"/>
      <c r="E58" s="88">
        <f>E60</f>
        <v>0</v>
      </c>
      <c r="F58" s="88">
        <f>F60</f>
        <v>444.2</v>
      </c>
      <c r="G58" s="88">
        <f t="shared" ref="G58" si="1">G60</f>
        <v>459.5</v>
      </c>
      <c r="H58" s="88">
        <f>H60</f>
        <v>466.3</v>
      </c>
      <c r="I58" s="31" t="s">
        <v>26</v>
      </c>
      <c r="J58" s="27"/>
    </row>
    <row r="59" spans="1:10" s="29" customFormat="1" ht="20.25" customHeight="1" x14ac:dyDescent="0.25">
      <c r="A59" s="95"/>
      <c r="B59" s="115"/>
      <c r="C59" s="95"/>
      <c r="D59" s="95"/>
      <c r="E59" s="88"/>
      <c r="F59" s="88"/>
      <c r="G59" s="88"/>
      <c r="H59" s="88"/>
      <c r="I59" s="31" t="s">
        <v>27</v>
      </c>
      <c r="J59" s="27"/>
    </row>
    <row r="60" spans="1:10" s="29" customFormat="1" ht="34.5" x14ac:dyDescent="0.25">
      <c r="A60" s="90" t="s">
        <v>108</v>
      </c>
      <c r="B60" s="91" t="s">
        <v>28</v>
      </c>
      <c r="C60" s="90" t="s">
        <v>198</v>
      </c>
      <c r="D60" s="90" t="s">
        <v>200</v>
      </c>
      <c r="E60" s="92"/>
      <c r="F60" s="92">
        <v>444.2</v>
      </c>
      <c r="G60" s="92">
        <v>459.5</v>
      </c>
      <c r="H60" s="92">
        <v>466.3</v>
      </c>
      <c r="I60" s="30" t="s">
        <v>246</v>
      </c>
      <c r="J60" s="28" t="s">
        <v>237</v>
      </c>
    </row>
    <row r="61" spans="1:10" s="29" customFormat="1" ht="18.75" x14ac:dyDescent="0.25">
      <c r="A61" s="90"/>
      <c r="B61" s="91"/>
      <c r="C61" s="90"/>
      <c r="D61" s="90"/>
      <c r="E61" s="92"/>
      <c r="F61" s="92"/>
      <c r="G61" s="92"/>
      <c r="H61" s="92"/>
      <c r="I61" s="61" t="s">
        <v>247</v>
      </c>
      <c r="J61" s="27"/>
    </row>
    <row r="62" spans="1:10" s="29" customFormat="1" ht="18.75" x14ac:dyDescent="0.25">
      <c r="A62" s="90"/>
      <c r="B62" s="91"/>
      <c r="C62" s="90"/>
      <c r="D62" s="90"/>
      <c r="E62" s="92"/>
      <c r="F62" s="92"/>
      <c r="G62" s="92"/>
      <c r="H62" s="92"/>
      <c r="I62" s="31" t="s">
        <v>248</v>
      </c>
      <c r="J62" s="27"/>
    </row>
    <row r="63" spans="1:10" s="29" customFormat="1" ht="33.75" customHeight="1" x14ac:dyDescent="0.25">
      <c r="A63" s="90"/>
      <c r="B63" s="91"/>
      <c r="C63" s="90"/>
      <c r="D63" s="90"/>
      <c r="E63" s="92"/>
      <c r="F63" s="92"/>
      <c r="G63" s="92"/>
      <c r="H63" s="92"/>
      <c r="I63" s="31" t="s">
        <v>249</v>
      </c>
      <c r="J63" s="27"/>
    </row>
    <row r="64" spans="1:10" s="29" customFormat="1" ht="61.5" customHeight="1" x14ac:dyDescent="0.25">
      <c r="A64" s="90"/>
      <c r="B64" s="91"/>
      <c r="C64" s="90"/>
      <c r="D64" s="90"/>
      <c r="E64" s="92"/>
      <c r="F64" s="92"/>
      <c r="G64" s="92"/>
      <c r="H64" s="92"/>
      <c r="I64" s="31" t="s">
        <v>167</v>
      </c>
      <c r="J64" s="27"/>
    </row>
    <row r="65" spans="1:10" s="29" customFormat="1" ht="15.75" x14ac:dyDescent="0.25">
      <c r="A65" s="90"/>
      <c r="B65" s="91"/>
      <c r="C65" s="90"/>
      <c r="D65" s="90"/>
      <c r="E65" s="92"/>
      <c r="F65" s="92"/>
      <c r="G65" s="92"/>
      <c r="H65" s="92"/>
      <c r="I65" s="38" t="s">
        <v>29</v>
      </c>
      <c r="J65" s="27"/>
    </row>
    <row r="66" spans="1:10" s="5" customFormat="1" ht="30" customHeight="1" x14ac:dyDescent="0.25">
      <c r="A66" s="95" t="s">
        <v>109</v>
      </c>
      <c r="B66" s="115" t="s">
        <v>30</v>
      </c>
      <c r="C66" s="95"/>
      <c r="D66" s="95"/>
      <c r="E66" s="88">
        <f>SUM(E68:E71)</f>
        <v>0</v>
      </c>
      <c r="F66" s="88">
        <f>SUM(F68:F71)</f>
        <v>4971.1000000000004</v>
      </c>
      <c r="G66" s="88">
        <f>SUM(G68:G71)</f>
        <v>5131.2</v>
      </c>
      <c r="H66" s="88">
        <f>SUM(H68:H71)</f>
        <v>5298.6</v>
      </c>
      <c r="I66" s="31" t="s">
        <v>31</v>
      </c>
      <c r="J66" s="27"/>
    </row>
    <row r="67" spans="1:10" s="5" customFormat="1" ht="15.75" x14ac:dyDescent="0.25">
      <c r="A67" s="95"/>
      <c r="B67" s="115"/>
      <c r="C67" s="95"/>
      <c r="D67" s="95"/>
      <c r="E67" s="88"/>
      <c r="F67" s="88"/>
      <c r="G67" s="88"/>
      <c r="H67" s="88"/>
      <c r="I67" s="31" t="s">
        <v>165</v>
      </c>
      <c r="J67" s="27"/>
    </row>
    <row r="68" spans="1:10" s="5" customFormat="1" ht="16.5" customHeight="1" x14ac:dyDescent="0.25">
      <c r="A68" s="90" t="s">
        <v>110</v>
      </c>
      <c r="B68" s="91" t="s">
        <v>30</v>
      </c>
      <c r="C68" s="90" t="s">
        <v>198</v>
      </c>
      <c r="D68" s="90" t="s">
        <v>201</v>
      </c>
      <c r="E68" s="92"/>
      <c r="F68" s="92">
        <v>4971.1000000000004</v>
      </c>
      <c r="G68" s="92">
        <v>5131.2</v>
      </c>
      <c r="H68" s="92">
        <v>5298.6</v>
      </c>
      <c r="I68" s="79" t="s">
        <v>419</v>
      </c>
      <c r="J68" s="27"/>
    </row>
    <row r="69" spans="1:10" s="5" customFormat="1" ht="9.75" customHeight="1" x14ac:dyDescent="0.25">
      <c r="A69" s="90"/>
      <c r="B69" s="91"/>
      <c r="C69" s="90"/>
      <c r="D69" s="90"/>
      <c r="E69" s="92"/>
      <c r="F69" s="92"/>
      <c r="G69" s="92"/>
      <c r="H69" s="92"/>
      <c r="I69" s="80"/>
      <c r="J69" s="94" t="s">
        <v>238</v>
      </c>
    </row>
    <row r="70" spans="1:10" s="5" customFormat="1" ht="30" customHeight="1" x14ac:dyDescent="0.25">
      <c r="A70" s="90"/>
      <c r="B70" s="91"/>
      <c r="C70" s="90"/>
      <c r="D70" s="90"/>
      <c r="E70" s="92"/>
      <c r="F70" s="92"/>
      <c r="G70" s="92"/>
      <c r="H70" s="92"/>
      <c r="I70" s="80"/>
      <c r="J70" s="94"/>
    </row>
    <row r="71" spans="1:10" s="5" customFormat="1" ht="90.75" customHeight="1" x14ac:dyDescent="0.25">
      <c r="A71" s="90"/>
      <c r="B71" s="91"/>
      <c r="C71" s="90"/>
      <c r="D71" s="90"/>
      <c r="E71" s="92"/>
      <c r="F71" s="92"/>
      <c r="G71" s="92"/>
      <c r="H71" s="92"/>
      <c r="I71" s="81"/>
      <c r="J71" s="27"/>
    </row>
    <row r="72" spans="1:10" s="29" customFormat="1" ht="31.5" customHeight="1" x14ac:dyDescent="0.25">
      <c r="A72" s="95" t="s">
        <v>111</v>
      </c>
      <c r="B72" s="112" t="s">
        <v>32</v>
      </c>
      <c r="C72" s="96"/>
      <c r="D72" s="96"/>
      <c r="E72" s="88">
        <f>SUM(E97:E169)</f>
        <v>15705.382259999998</v>
      </c>
      <c r="F72" s="88">
        <f>SUM(F97:F169)</f>
        <v>16349.200000000003</v>
      </c>
      <c r="G72" s="88">
        <f>SUM(G97:G169)</f>
        <v>14657.9</v>
      </c>
      <c r="H72" s="88">
        <f>SUM(H97:H169)</f>
        <v>15273.300000000001</v>
      </c>
      <c r="I72" s="30" t="s">
        <v>33</v>
      </c>
      <c r="J72" s="27"/>
    </row>
    <row r="73" spans="1:10" s="29" customFormat="1" ht="62.25" customHeight="1" x14ac:dyDescent="0.25">
      <c r="A73" s="95"/>
      <c r="B73" s="112"/>
      <c r="C73" s="96"/>
      <c r="D73" s="96"/>
      <c r="E73" s="88"/>
      <c r="F73" s="88"/>
      <c r="G73" s="88"/>
      <c r="H73" s="88"/>
      <c r="I73" s="31" t="s">
        <v>172</v>
      </c>
      <c r="J73" s="27"/>
    </row>
    <row r="74" spans="1:10" s="29" customFormat="1" ht="15" customHeight="1" x14ac:dyDescent="0.25">
      <c r="A74" s="95"/>
      <c r="B74" s="112"/>
      <c r="C74" s="96"/>
      <c r="D74" s="96"/>
      <c r="E74" s="88"/>
      <c r="F74" s="88"/>
      <c r="G74" s="88"/>
      <c r="H74" s="88"/>
      <c r="I74" s="31" t="s">
        <v>34</v>
      </c>
      <c r="J74" s="27"/>
    </row>
    <row r="75" spans="1:10" s="29" customFormat="1" ht="15" customHeight="1" x14ac:dyDescent="0.25">
      <c r="A75" s="95"/>
      <c r="B75" s="112"/>
      <c r="C75" s="96"/>
      <c r="D75" s="96"/>
      <c r="E75" s="88"/>
      <c r="F75" s="88"/>
      <c r="G75" s="88"/>
      <c r="H75" s="88"/>
      <c r="I75" s="31" t="s">
        <v>151</v>
      </c>
      <c r="J75" s="27"/>
    </row>
    <row r="76" spans="1:10" s="29" customFormat="1" ht="15" customHeight="1" x14ac:dyDescent="0.25">
      <c r="A76" s="95"/>
      <c r="B76" s="112"/>
      <c r="C76" s="96"/>
      <c r="D76" s="96"/>
      <c r="E76" s="88"/>
      <c r="F76" s="88"/>
      <c r="G76" s="88"/>
      <c r="H76" s="88"/>
      <c r="I76" s="31" t="s">
        <v>152</v>
      </c>
      <c r="J76" s="27"/>
    </row>
    <row r="77" spans="1:10" s="29" customFormat="1" ht="15" customHeight="1" x14ac:dyDescent="0.25">
      <c r="A77" s="95"/>
      <c r="B77" s="112"/>
      <c r="C77" s="96"/>
      <c r="D77" s="96"/>
      <c r="E77" s="88"/>
      <c r="F77" s="88"/>
      <c r="G77" s="88"/>
      <c r="H77" s="88"/>
      <c r="I77" s="31" t="s">
        <v>35</v>
      </c>
      <c r="J77" s="27"/>
    </row>
    <row r="78" spans="1:10" s="29" customFormat="1" ht="15" customHeight="1" x14ac:dyDescent="0.25">
      <c r="A78" s="95"/>
      <c r="B78" s="112"/>
      <c r="C78" s="96"/>
      <c r="D78" s="96"/>
      <c r="E78" s="88"/>
      <c r="F78" s="88"/>
      <c r="G78" s="88"/>
      <c r="H78" s="88"/>
      <c r="I78" s="31" t="s">
        <v>177</v>
      </c>
      <c r="J78" s="27"/>
    </row>
    <row r="79" spans="1:10" s="29" customFormat="1" ht="33" customHeight="1" x14ac:dyDescent="0.25">
      <c r="A79" s="95"/>
      <c r="B79" s="112"/>
      <c r="C79" s="96"/>
      <c r="D79" s="96"/>
      <c r="E79" s="88"/>
      <c r="F79" s="88"/>
      <c r="G79" s="88"/>
      <c r="H79" s="88"/>
      <c r="I79" s="31" t="s">
        <v>36</v>
      </c>
      <c r="J79" s="27"/>
    </row>
    <row r="80" spans="1:10" s="29" customFormat="1" ht="15" customHeight="1" x14ac:dyDescent="0.25">
      <c r="A80" s="95"/>
      <c r="B80" s="112"/>
      <c r="C80" s="96"/>
      <c r="D80" s="96"/>
      <c r="E80" s="88"/>
      <c r="F80" s="88"/>
      <c r="G80" s="88"/>
      <c r="H80" s="88"/>
      <c r="I80" s="31" t="s">
        <v>37</v>
      </c>
      <c r="J80" s="27"/>
    </row>
    <row r="81" spans="1:10" s="29" customFormat="1" ht="15" customHeight="1" x14ac:dyDescent="0.25">
      <c r="A81" s="95"/>
      <c r="B81" s="112"/>
      <c r="C81" s="96"/>
      <c r="D81" s="96"/>
      <c r="E81" s="88"/>
      <c r="F81" s="88"/>
      <c r="G81" s="88"/>
      <c r="H81" s="88"/>
      <c r="I81" s="31" t="s">
        <v>379</v>
      </c>
      <c r="J81" s="27"/>
    </row>
    <row r="82" spans="1:10" s="29" customFormat="1" ht="15" customHeight="1" x14ac:dyDescent="0.25">
      <c r="A82" s="95"/>
      <c r="B82" s="112"/>
      <c r="C82" s="96"/>
      <c r="D82" s="96"/>
      <c r="E82" s="88"/>
      <c r="F82" s="88"/>
      <c r="G82" s="88"/>
      <c r="H82" s="88"/>
      <c r="I82" s="31" t="s">
        <v>39</v>
      </c>
      <c r="J82" s="27"/>
    </row>
    <row r="83" spans="1:10" s="29" customFormat="1" ht="62.25" customHeight="1" x14ac:dyDescent="0.25">
      <c r="A83" s="95"/>
      <c r="B83" s="112"/>
      <c r="C83" s="96"/>
      <c r="D83" s="96"/>
      <c r="E83" s="88"/>
      <c r="F83" s="88"/>
      <c r="G83" s="88"/>
      <c r="H83" s="88"/>
      <c r="I83" s="38" t="s">
        <v>153</v>
      </c>
      <c r="J83" s="27"/>
    </row>
    <row r="84" spans="1:10" s="29" customFormat="1" ht="31.5" hidden="1" customHeight="1" outlineLevel="1" x14ac:dyDescent="0.25">
      <c r="A84" s="95"/>
      <c r="B84" s="112"/>
      <c r="C84" s="96"/>
      <c r="D84" s="96"/>
      <c r="E84" s="88"/>
      <c r="F84" s="88"/>
      <c r="G84" s="88"/>
      <c r="H84" s="88"/>
      <c r="I84" s="31" t="s">
        <v>178</v>
      </c>
      <c r="J84" s="27"/>
    </row>
    <row r="85" spans="1:10" s="29" customFormat="1" ht="68.25" customHeight="1" collapsed="1" x14ac:dyDescent="0.25">
      <c r="A85" s="95"/>
      <c r="B85" s="112"/>
      <c r="C85" s="96"/>
      <c r="D85" s="96"/>
      <c r="E85" s="88"/>
      <c r="F85" s="88"/>
      <c r="G85" s="88"/>
      <c r="H85" s="88"/>
      <c r="I85" s="30" t="s">
        <v>40</v>
      </c>
      <c r="J85" s="27"/>
    </row>
    <row r="86" spans="1:10" s="29" customFormat="1" ht="53.25" customHeight="1" x14ac:dyDescent="0.25">
      <c r="A86" s="95"/>
      <c r="B86" s="112"/>
      <c r="C86" s="96"/>
      <c r="D86" s="96"/>
      <c r="E86" s="88"/>
      <c r="F86" s="88"/>
      <c r="G86" s="88"/>
      <c r="H86" s="113"/>
      <c r="I86" s="31" t="s">
        <v>154</v>
      </c>
      <c r="J86" s="27"/>
    </row>
    <row r="87" spans="1:10" s="29" customFormat="1" ht="0.75" hidden="1" customHeight="1" outlineLevel="1" x14ac:dyDescent="0.25">
      <c r="A87" s="95"/>
      <c r="B87" s="112"/>
      <c r="C87" s="96"/>
      <c r="D87" s="96"/>
      <c r="E87" s="88"/>
      <c r="F87" s="88"/>
      <c r="G87" s="88"/>
      <c r="H87" s="113"/>
      <c r="I87" s="31" t="s">
        <v>38</v>
      </c>
      <c r="J87" s="27"/>
    </row>
    <row r="88" spans="1:10" s="29" customFormat="1" ht="12" customHeight="1" collapsed="1" x14ac:dyDescent="0.25">
      <c r="A88" s="95"/>
      <c r="B88" s="112"/>
      <c r="C88" s="96"/>
      <c r="D88" s="96"/>
      <c r="E88" s="88"/>
      <c r="F88" s="88"/>
      <c r="G88" s="88"/>
      <c r="H88" s="113"/>
      <c r="I88" s="75" t="s">
        <v>41</v>
      </c>
      <c r="J88" s="27"/>
    </row>
    <row r="89" spans="1:10" s="29" customFormat="1" ht="15.75" hidden="1" customHeight="1" outlineLevel="1" x14ac:dyDescent="0.25">
      <c r="A89" s="95"/>
      <c r="B89" s="112"/>
      <c r="C89" s="96"/>
      <c r="D89" s="96"/>
      <c r="E89" s="88"/>
      <c r="F89" s="88"/>
      <c r="G89" s="88"/>
      <c r="H89" s="113"/>
      <c r="I89" s="31" t="s">
        <v>179</v>
      </c>
      <c r="J89" s="27"/>
    </row>
    <row r="90" spans="1:10" s="29" customFormat="1" ht="31.5" hidden="1" customHeight="1" outlineLevel="1" collapsed="1" x14ac:dyDescent="0.25">
      <c r="A90" s="95"/>
      <c r="B90" s="112"/>
      <c r="C90" s="96"/>
      <c r="D90" s="96"/>
      <c r="E90" s="88"/>
      <c r="F90" s="88"/>
      <c r="G90" s="88"/>
      <c r="H90" s="113"/>
      <c r="I90" s="31" t="s">
        <v>180</v>
      </c>
      <c r="J90" s="27"/>
    </row>
    <row r="91" spans="1:10" s="29" customFormat="1" ht="31.5" collapsed="1" x14ac:dyDescent="0.25">
      <c r="A91" s="95"/>
      <c r="B91" s="112"/>
      <c r="C91" s="96"/>
      <c r="D91" s="96"/>
      <c r="E91" s="88"/>
      <c r="F91" s="88"/>
      <c r="G91" s="88"/>
      <c r="H91" s="113"/>
      <c r="I91" s="31" t="s">
        <v>422</v>
      </c>
      <c r="J91" s="27"/>
    </row>
    <row r="92" spans="1:10" s="29" customFormat="1" ht="51.75" hidden="1" customHeight="1" outlineLevel="1" x14ac:dyDescent="0.25">
      <c r="A92" s="95"/>
      <c r="B92" s="112"/>
      <c r="C92" s="96"/>
      <c r="D92" s="96"/>
      <c r="E92" s="88"/>
      <c r="F92" s="88"/>
      <c r="G92" s="88"/>
      <c r="H92" s="88"/>
      <c r="I92" s="67" t="s">
        <v>218</v>
      </c>
      <c r="J92" s="27"/>
    </row>
    <row r="93" spans="1:10" s="29" customFormat="1" ht="47.25" hidden="1" customHeight="1" outlineLevel="1" x14ac:dyDescent="0.25">
      <c r="A93" s="95"/>
      <c r="B93" s="112"/>
      <c r="C93" s="96"/>
      <c r="D93" s="96"/>
      <c r="E93" s="88"/>
      <c r="F93" s="88"/>
      <c r="G93" s="88"/>
      <c r="H93" s="88"/>
      <c r="I93" s="67" t="s">
        <v>219</v>
      </c>
      <c r="J93" s="27"/>
    </row>
    <row r="94" spans="1:10" s="29" customFormat="1" ht="31.5" hidden="1" customHeight="1" outlineLevel="1" x14ac:dyDescent="0.25">
      <c r="A94" s="95"/>
      <c r="B94" s="112"/>
      <c r="C94" s="96"/>
      <c r="D94" s="96"/>
      <c r="E94" s="88"/>
      <c r="F94" s="88"/>
      <c r="G94" s="88"/>
      <c r="H94" s="88"/>
      <c r="I94" s="67" t="s">
        <v>220</v>
      </c>
      <c r="J94" s="27"/>
    </row>
    <row r="95" spans="1:10" s="29" customFormat="1" ht="35.25" customHeight="1" collapsed="1" x14ac:dyDescent="0.25">
      <c r="A95" s="95"/>
      <c r="B95" s="112"/>
      <c r="C95" s="96"/>
      <c r="D95" s="96"/>
      <c r="E95" s="88"/>
      <c r="F95" s="88"/>
      <c r="G95" s="88"/>
      <c r="H95" s="88"/>
      <c r="I95" s="31" t="s">
        <v>423</v>
      </c>
      <c r="J95" s="27"/>
    </row>
    <row r="96" spans="1:10" s="5" customFormat="1" ht="17.25" customHeight="1" x14ac:dyDescent="0.25">
      <c r="A96" s="95"/>
      <c r="B96" s="112"/>
      <c r="C96" s="96"/>
      <c r="D96" s="96"/>
      <c r="E96" s="88"/>
      <c r="F96" s="88"/>
      <c r="G96" s="88"/>
      <c r="H96" s="88"/>
      <c r="I96" s="38" t="s">
        <v>424</v>
      </c>
      <c r="J96" s="27"/>
    </row>
    <row r="97" spans="1:10" s="5" customFormat="1" ht="76.5" customHeight="1" x14ac:dyDescent="0.25">
      <c r="A97" s="90" t="s">
        <v>112</v>
      </c>
      <c r="B97" s="91" t="s">
        <v>171</v>
      </c>
      <c r="C97" s="90" t="s">
        <v>198</v>
      </c>
      <c r="D97" s="90" t="s">
        <v>202</v>
      </c>
      <c r="E97" s="92">
        <v>2985.5</v>
      </c>
      <c r="F97" s="92">
        <f>ROUND(E97*$F$1,1)</f>
        <v>3107.9</v>
      </c>
      <c r="G97" s="92">
        <f>ROUND(F97*$G$1,1)</f>
        <v>3241.5</v>
      </c>
      <c r="H97" s="92">
        <f>ROUND(G97*$H$1,1)</f>
        <v>3377.6</v>
      </c>
      <c r="I97" s="30" t="s">
        <v>250</v>
      </c>
      <c r="J97" s="27"/>
    </row>
    <row r="98" spans="1:10" s="5" customFormat="1" ht="18.75" x14ac:dyDescent="0.25">
      <c r="A98" s="90"/>
      <c r="B98" s="91"/>
      <c r="C98" s="90"/>
      <c r="D98" s="90"/>
      <c r="E98" s="92"/>
      <c r="F98" s="92"/>
      <c r="G98" s="92"/>
      <c r="H98" s="92"/>
      <c r="I98" s="31" t="s">
        <v>251</v>
      </c>
      <c r="J98" s="28" t="s">
        <v>232</v>
      </c>
    </row>
    <row r="99" spans="1:10" s="5" customFormat="1" ht="18.75" x14ac:dyDescent="0.25">
      <c r="A99" s="90"/>
      <c r="B99" s="91"/>
      <c r="C99" s="90"/>
      <c r="D99" s="90"/>
      <c r="E99" s="92"/>
      <c r="F99" s="92"/>
      <c r="G99" s="92"/>
      <c r="H99" s="92"/>
      <c r="I99" s="31" t="s">
        <v>252</v>
      </c>
      <c r="J99" s="27"/>
    </row>
    <row r="100" spans="1:10" s="5" customFormat="1" ht="50.25" x14ac:dyDescent="0.25">
      <c r="A100" s="90"/>
      <c r="B100" s="91"/>
      <c r="C100" s="90"/>
      <c r="D100" s="90"/>
      <c r="E100" s="92"/>
      <c r="F100" s="92"/>
      <c r="G100" s="92"/>
      <c r="H100" s="92"/>
      <c r="I100" s="31" t="s">
        <v>253</v>
      </c>
      <c r="J100" s="27"/>
    </row>
    <row r="101" spans="1:10" s="5" customFormat="1" ht="22.5" customHeight="1" x14ac:dyDescent="0.25">
      <c r="A101" s="90"/>
      <c r="B101" s="91"/>
      <c r="C101" s="90"/>
      <c r="D101" s="90"/>
      <c r="E101" s="92"/>
      <c r="F101" s="92"/>
      <c r="G101" s="92"/>
      <c r="H101" s="92"/>
      <c r="I101" s="38" t="s">
        <v>42</v>
      </c>
      <c r="J101" s="27"/>
    </row>
    <row r="102" spans="1:10" s="5" customFormat="1" ht="34.5" x14ac:dyDescent="0.25">
      <c r="A102" s="90" t="s">
        <v>113</v>
      </c>
      <c r="B102" s="91" t="s">
        <v>43</v>
      </c>
      <c r="C102" s="90" t="s">
        <v>198</v>
      </c>
      <c r="D102" s="90" t="s">
        <v>202</v>
      </c>
      <c r="E102" s="92">
        <v>35.9</v>
      </c>
      <c r="F102" s="92">
        <f>ROUND(E102*$F$1,1)</f>
        <v>37.4</v>
      </c>
      <c r="G102" s="92">
        <f>ROUND(F102*$G$1,1)</f>
        <v>39</v>
      </c>
      <c r="H102" s="92">
        <f>ROUND(G102*$H$1,1)</f>
        <v>40.6</v>
      </c>
      <c r="I102" s="31" t="s">
        <v>254</v>
      </c>
      <c r="J102" s="27"/>
    </row>
    <row r="103" spans="1:10" s="5" customFormat="1" ht="18.75" x14ac:dyDescent="0.25">
      <c r="A103" s="90"/>
      <c r="B103" s="91"/>
      <c r="C103" s="90"/>
      <c r="D103" s="90"/>
      <c r="E103" s="92"/>
      <c r="F103" s="92"/>
      <c r="G103" s="92"/>
      <c r="H103" s="92"/>
      <c r="I103" s="31" t="s">
        <v>255</v>
      </c>
      <c r="J103" s="28" t="s">
        <v>400</v>
      </c>
    </row>
    <row r="104" spans="1:10" s="5" customFormat="1" ht="18.75" x14ac:dyDescent="0.25">
      <c r="A104" s="90"/>
      <c r="B104" s="91"/>
      <c r="C104" s="90"/>
      <c r="D104" s="90"/>
      <c r="E104" s="92"/>
      <c r="F104" s="92"/>
      <c r="G104" s="92"/>
      <c r="H104" s="92"/>
      <c r="I104" s="31" t="s">
        <v>256</v>
      </c>
      <c r="J104" s="27"/>
    </row>
    <row r="105" spans="1:10" s="5" customFormat="1" ht="50.25" x14ac:dyDescent="0.25">
      <c r="A105" s="90"/>
      <c r="B105" s="91"/>
      <c r="C105" s="90"/>
      <c r="D105" s="90"/>
      <c r="E105" s="92"/>
      <c r="F105" s="92"/>
      <c r="G105" s="92"/>
      <c r="H105" s="92"/>
      <c r="I105" s="31" t="s">
        <v>257</v>
      </c>
      <c r="J105" s="27"/>
    </row>
    <row r="106" spans="1:10" s="5" customFormat="1" ht="34.5" x14ac:dyDescent="0.25">
      <c r="A106" s="90" t="s">
        <v>114</v>
      </c>
      <c r="B106" s="91" t="s">
        <v>44</v>
      </c>
      <c r="C106" s="90" t="s">
        <v>198</v>
      </c>
      <c r="D106" s="90" t="s">
        <v>202</v>
      </c>
      <c r="E106" s="92">
        <v>99.7</v>
      </c>
      <c r="F106" s="92">
        <f>ROUND(E106*$F$1,1)</f>
        <v>103.8</v>
      </c>
      <c r="G106" s="92">
        <f>ROUND(F106*$G$1,1)</f>
        <v>108.3</v>
      </c>
      <c r="H106" s="92">
        <f>ROUND(G106*$H$1,1)</f>
        <v>112.8</v>
      </c>
      <c r="I106" s="30" t="s">
        <v>258</v>
      </c>
      <c r="J106" s="27"/>
    </row>
    <row r="107" spans="1:10" s="5" customFormat="1" ht="18.75" x14ac:dyDescent="0.25">
      <c r="A107" s="90"/>
      <c r="B107" s="91"/>
      <c r="C107" s="90"/>
      <c r="D107" s="90"/>
      <c r="E107" s="92"/>
      <c r="F107" s="92"/>
      <c r="G107" s="92"/>
      <c r="H107" s="92"/>
      <c r="I107" s="31" t="s">
        <v>259</v>
      </c>
      <c r="J107" s="28" t="s">
        <v>232</v>
      </c>
    </row>
    <row r="108" spans="1:10" s="5" customFormat="1" ht="18.75" x14ac:dyDescent="0.25">
      <c r="A108" s="90"/>
      <c r="B108" s="91"/>
      <c r="C108" s="90"/>
      <c r="D108" s="90"/>
      <c r="E108" s="92"/>
      <c r="F108" s="92"/>
      <c r="G108" s="92"/>
      <c r="H108" s="92"/>
      <c r="I108" s="31" t="s">
        <v>260</v>
      </c>
      <c r="J108" s="27"/>
    </row>
    <row r="109" spans="1:10" s="5" customFormat="1" ht="50.25" x14ac:dyDescent="0.25">
      <c r="A109" s="90"/>
      <c r="B109" s="91"/>
      <c r="C109" s="90"/>
      <c r="D109" s="90"/>
      <c r="E109" s="92"/>
      <c r="F109" s="92"/>
      <c r="G109" s="92"/>
      <c r="H109" s="92"/>
      <c r="I109" s="38" t="s">
        <v>261</v>
      </c>
      <c r="J109" s="27"/>
    </row>
    <row r="110" spans="1:10" s="5" customFormat="1" ht="129" x14ac:dyDescent="0.25">
      <c r="A110" s="22" t="s">
        <v>115</v>
      </c>
      <c r="B110" s="25" t="s">
        <v>45</v>
      </c>
      <c r="C110" s="22" t="s">
        <v>198</v>
      </c>
      <c r="D110" s="22" t="s">
        <v>202</v>
      </c>
      <c r="E110" s="43">
        <v>2205.1</v>
      </c>
      <c r="F110" s="57">
        <f>ROUND(E110*$F$1,1)</f>
        <v>2295.5</v>
      </c>
      <c r="G110" s="57">
        <v>0</v>
      </c>
      <c r="H110" s="57">
        <f>ROUND(G110*$H$1,1)</f>
        <v>0</v>
      </c>
      <c r="I110" s="31" t="s">
        <v>262</v>
      </c>
      <c r="J110" s="28" t="s">
        <v>233</v>
      </c>
    </row>
    <row r="111" spans="1:10" s="5" customFormat="1" ht="34.5" x14ac:dyDescent="0.25">
      <c r="A111" s="90" t="s">
        <v>116</v>
      </c>
      <c r="B111" s="91" t="s">
        <v>46</v>
      </c>
      <c r="C111" s="90" t="s">
        <v>198</v>
      </c>
      <c r="D111" s="90" t="s">
        <v>202</v>
      </c>
      <c r="E111" s="92">
        <f>165.8*1.0397</f>
        <v>172.38226000000003</v>
      </c>
      <c r="F111" s="92">
        <f>ROUND(E111*$F$1,1)</f>
        <v>179.4</v>
      </c>
      <c r="G111" s="92">
        <f>ROUND(F111*$G$1,1)</f>
        <v>187.1</v>
      </c>
      <c r="H111" s="92">
        <f>ROUND(G111*$H$1,1)</f>
        <v>195</v>
      </c>
      <c r="I111" s="30" t="s">
        <v>349</v>
      </c>
      <c r="J111" s="27"/>
    </row>
    <row r="112" spans="1:10" s="5" customFormat="1" ht="18.75" x14ac:dyDescent="0.25">
      <c r="A112" s="90"/>
      <c r="B112" s="91"/>
      <c r="C112" s="90"/>
      <c r="D112" s="90"/>
      <c r="E112" s="92"/>
      <c r="F112" s="92"/>
      <c r="G112" s="92"/>
      <c r="H112" s="92"/>
      <c r="I112" s="31" t="s">
        <v>350</v>
      </c>
      <c r="J112" s="28" t="s">
        <v>401</v>
      </c>
    </row>
    <row r="113" spans="1:10" s="5" customFormat="1" ht="18.75" x14ac:dyDescent="0.25">
      <c r="A113" s="90"/>
      <c r="B113" s="91"/>
      <c r="C113" s="90"/>
      <c r="D113" s="90"/>
      <c r="E113" s="92"/>
      <c r="F113" s="92"/>
      <c r="G113" s="92"/>
      <c r="H113" s="92"/>
      <c r="I113" s="31" t="s">
        <v>351</v>
      </c>
      <c r="J113" s="27"/>
    </row>
    <row r="114" spans="1:10" s="5" customFormat="1" ht="50.25" x14ac:dyDescent="0.25">
      <c r="A114" s="90"/>
      <c r="B114" s="91"/>
      <c r="C114" s="90"/>
      <c r="D114" s="90"/>
      <c r="E114" s="92"/>
      <c r="F114" s="92"/>
      <c r="G114" s="92"/>
      <c r="H114" s="92"/>
      <c r="I114" s="38" t="s">
        <v>352</v>
      </c>
      <c r="J114" s="27"/>
    </row>
    <row r="115" spans="1:10" s="5" customFormat="1" ht="47.25" x14ac:dyDescent="0.25">
      <c r="A115" s="90" t="s">
        <v>117</v>
      </c>
      <c r="B115" s="89" t="s">
        <v>170</v>
      </c>
      <c r="C115" s="90" t="s">
        <v>198</v>
      </c>
      <c r="D115" s="90" t="s">
        <v>202</v>
      </c>
      <c r="E115" s="92">
        <f>ROUND(1.3*1.0397,1)</f>
        <v>1.4</v>
      </c>
      <c r="F115" s="92">
        <f>ROUND(E115*$F$1,1)</f>
        <v>1.5</v>
      </c>
      <c r="G115" s="92">
        <f>ROUND(F115*$G$1,1)</f>
        <v>1.6</v>
      </c>
      <c r="H115" s="92">
        <f>ROUND(G115*$H$1,1)</f>
        <v>1.7</v>
      </c>
      <c r="I115" s="31" t="s">
        <v>188</v>
      </c>
      <c r="J115" s="27"/>
    </row>
    <row r="116" spans="1:10" s="5" customFormat="1" ht="18.75" x14ac:dyDescent="0.25">
      <c r="A116" s="90"/>
      <c r="B116" s="89"/>
      <c r="C116" s="90"/>
      <c r="D116" s="90"/>
      <c r="E116" s="92"/>
      <c r="F116" s="92"/>
      <c r="G116" s="92"/>
      <c r="H116" s="92"/>
      <c r="I116" s="31" t="s">
        <v>301</v>
      </c>
      <c r="J116" s="28" t="s">
        <v>401</v>
      </c>
    </row>
    <row r="117" spans="1:10" s="5" customFormat="1" ht="18.75" x14ac:dyDescent="0.25">
      <c r="A117" s="90"/>
      <c r="B117" s="89"/>
      <c r="C117" s="90"/>
      <c r="D117" s="90"/>
      <c r="E117" s="92"/>
      <c r="F117" s="92"/>
      <c r="G117" s="92"/>
      <c r="H117" s="92"/>
      <c r="I117" s="31" t="s">
        <v>302</v>
      </c>
      <c r="J117" s="27"/>
    </row>
    <row r="118" spans="1:10" s="5" customFormat="1" ht="50.25" x14ac:dyDescent="0.25">
      <c r="A118" s="90"/>
      <c r="B118" s="89"/>
      <c r="C118" s="90"/>
      <c r="D118" s="90"/>
      <c r="E118" s="92"/>
      <c r="F118" s="92"/>
      <c r="G118" s="92"/>
      <c r="H118" s="92"/>
      <c r="I118" s="31" t="s">
        <v>303</v>
      </c>
      <c r="J118" s="27"/>
    </row>
    <row r="119" spans="1:10" s="5" customFormat="1" ht="50.25" x14ac:dyDescent="0.25">
      <c r="A119" s="90" t="s">
        <v>118</v>
      </c>
      <c r="B119" s="91" t="s">
        <v>47</v>
      </c>
      <c r="C119" s="90" t="s">
        <v>198</v>
      </c>
      <c r="D119" s="90" t="s">
        <v>202</v>
      </c>
      <c r="E119" s="92">
        <v>4866.7</v>
      </c>
      <c r="F119" s="92">
        <f>ROUND(E119*$F$1,1)</f>
        <v>5066.2</v>
      </c>
      <c r="G119" s="92">
        <f>ROUND(F119*$G$1,1)</f>
        <v>5284</v>
      </c>
      <c r="H119" s="92">
        <f>ROUND(G119*$H$1,1)</f>
        <v>5505.9</v>
      </c>
      <c r="I119" s="30" t="s">
        <v>263</v>
      </c>
      <c r="J119" s="27"/>
    </row>
    <row r="120" spans="1:10" s="5" customFormat="1" ht="30" x14ac:dyDescent="0.25">
      <c r="A120" s="90"/>
      <c r="B120" s="91"/>
      <c r="C120" s="90"/>
      <c r="D120" s="90"/>
      <c r="E120" s="92"/>
      <c r="F120" s="92"/>
      <c r="G120" s="92"/>
      <c r="H120" s="92"/>
      <c r="I120" s="31" t="s">
        <v>264</v>
      </c>
      <c r="J120" s="44" t="s">
        <v>267</v>
      </c>
    </row>
    <row r="121" spans="1:10" s="5" customFormat="1" ht="18.75" x14ac:dyDescent="0.25">
      <c r="A121" s="90"/>
      <c r="B121" s="91"/>
      <c r="C121" s="90"/>
      <c r="D121" s="90"/>
      <c r="E121" s="92"/>
      <c r="F121" s="92"/>
      <c r="G121" s="92"/>
      <c r="H121" s="92"/>
      <c r="I121" s="31" t="s">
        <v>265</v>
      </c>
      <c r="J121" s="27"/>
    </row>
    <row r="122" spans="1:10" s="5" customFormat="1" ht="66" x14ac:dyDescent="0.25">
      <c r="A122" s="90"/>
      <c r="B122" s="91"/>
      <c r="C122" s="90"/>
      <c r="D122" s="90"/>
      <c r="E122" s="92"/>
      <c r="F122" s="92"/>
      <c r="G122" s="92"/>
      <c r="H122" s="92"/>
      <c r="I122" s="31" t="s">
        <v>266</v>
      </c>
      <c r="J122" s="27"/>
    </row>
    <row r="123" spans="1:10" s="5" customFormat="1" ht="15.75" x14ac:dyDescent="0.25">
      <c r="A123" s="90"/>
      <c r="B123" s="91"/>
      <c r="C123" s="90"/>
      <c r="D123" s="90"/>
      <c r="E123" s="92"/>
      <c r="F123" s="92"/>
      <c r="G123" s="92"/>
      <c r="H123" s="92"/>
      <c r="I123" s="38" t="s">
        <v>48</v>
      </c>
      <c r="J123" s="27"/>
    </row>
    <row r="124" spans="1:10" s="5" customFormat="1" ht="34.5" x14ac:dyDescent="0.25">
      <c r="A124" s="90" t="s">
        <v>119</v>
      </c>
      <c r="B124" s="91" t="s">
        <v>49</v>
      </c>
      <c r="C124" s="90" t="s">
        <v>198</v>
      </c>
      <c r="D124" s="90" t="s">
        <v>202</v>
      </c>
      <c r="E124" s="92">
        <v>66.400000000000006</v>
      </c>
      <c r="F124" s="92">
        <f>ROUND(E124*$F$1,1)</f>
        <v>69.099999999999994</v>
      </c>
      <c r="G124" s="92">
        <f>ROUND(F124*$G$1,1)</f>
        <v>72.099999999999994</v>
      </c>
      <c r="H124" s="92">
        <f>ROUND(G124*$H$1,1)</f>
        <v>75.099999999999994</v>
      </c>
      <c r="I124" s="30" t="s">
        <v>268</v>
      </c>
      <c r="J124" s="27"/>
    </row>
    <row r="125" spans="1:10" s="5" customFormat="1" ht="18.75" x14ac:dyDescent="0.25">
      <c r="A125" s="90"/>
      <c r="B125" s="91"/>
      <c r="C125" s="90"/>
      <c r="D125" s="90"/>
      <c r="E125" s="92"/>
      <c r="F125" s="92"/>
      <c r="G125" s="92"/>
      <c r="H125" s="92"/>
      <c r="I125" s="31" t="s">
        <v>269</v>
      </c>
      <c r="J125" s="28" t="s">
        <v>232</v>
      </c>
    </row>
    <row r="126" spans="1:10" s="5" customFormat="1" ht="18.75" x14ac:dyDescent="0.25">
      <c r="A126" s="90"/>
      <c r="B126" s="91"/>
      <c r="C126" s="90"/>
      <c r="D126" s="90"/>
      <c r="E126" s="92"/>
      <c r="F126" s="92"/>
      <c r="G126" s="92"/>
      <c r="H126" s="92"/>
      <c r="I126" s="31" t="s">
        <v>270</v>
      </c>
      <c r="J126" s="27"/>
    </row>
    <row r="127" spans="1:10" s="5" customFormat="1" ht="50.25" x14ac:dyDescent="0.25">
      <c r="A127" s="90"/>
      <c r="B127" s="91"/>
      <c r="C127" s="90"/>
      <c r="D127" s="90"/>
      <c r="E127" s="92"/>
      <c r="F127" s="92"/>
      <c r="G127" s="92"/>
      <c r="H127" s="92"/>
      <c r="I127" s="31" t="s">
        <v>271</v>
      </c>
      <c r="J127" s="27"/>
    </row>
    <row r="128" spans="1:10" s="5" customFormat="1" ht="15.75" x14ac:dyDescent="0.25">
      <c r="A128" s="90"/>
      <c r="B128" s="91"/>
      <c r="C128" s="90"/>
      <c r="D128" s="90"/>
      <c r="E128" s="92"/>
      <c r="F128" s="92"/>
      <c r="G128" s="92"/>
      <c r="H128" s="92"/>
      <c r="I128" s="38" t="s">
        <v>48</v>
      </c>
      <c r="J128" s="27"/>
    </row>
    <row r="129" spans="1:10" s="5" customFormat="1" ht="34.5" x14ac:dyDescent="0.25">
      <c r="A129" s="90" t="s">
        <v>120</v>
      </c>
      <c r="B129" s="91" t="s">
        <v>272</v>
      </c>
      <c r="C129" s="90" t="s">
        <v>198</v>
      </c>
      <c r="D129" s="90" t="s">
        <v>202</v>
      </c>
      <c r="E129" s="92">
        <v>4013</v>
      </c>
      <c r="F129" s="92">
        <f>ROUND(E129*$F$1,1)</f>
        <v>4177.5</v>
      </c>
      <c r="G129" s="92">
        <f>ROUND(F129*$G$1,1)</f>
        <v>4357.1000000000004</v>
      </c>
      <c r="H129" s="92">
        <f>ROUND(G129*$H$1,1)</f>
        <v>4540.1000000000004</v>
      </c>
      <c r="I129" s="30" t="s">
        <v>273</v>
      </c>
      <c r="J129" s="27"/>
    </row>
    <row r="130" spans="1:10" s="5" customFormat="1" ht="18.75" x14ac:dyDescent="0.25">
      <c r="A130" s="90"/>
      <c r="B130" s="91"/>
      <c r="C130" s="90"/>
      <c r="D130" s="90"/>
      <c r="E130" s="92"/>
      <c r="F130" s="92"/>
      <c r="G130" s="92"/>
      <c r="H130" s="92"/>
      <c r="I130" s="31" t="s">
        <v>274</v>
      </c>
      <c r="J130" s="28" t="s">
        <v>232</v>
      </c>
    </row>
    <row r="131" spans="1:10" s="5" customFormat="1" ht="18.75" x14ac:dyDescent="0.25">
      <c r="A131" s="90"/>
      <c r="B131" s="91"/>
      <c r="C131" s="90"/>
      <c r="D131" s="90"/>
      <c r="E131" s="92"/>
      <c r="F131" s="92"/>
      <c r="G131" s="92"/>
      <c r="H131" s="92"/>
      <c r="I131" s="31" t="s">
        <v>275</v>
      </c>
      <c r="J131" s="27" t="s">
        <v>394</v>
      </c>
    </row>
    <row r="132" spans="1:10" s="5" customFormat="1" ht="50.25" x14ac:dyDescent="0.25">
      <c r="A132" s="90"/>
      <c r="B132" s="91"/>
      <c r="C132" s="90"/>
      <c r="D132" s="90"/>
      <c r="E132" s="92"/>
      <c r="F132" s="92"/>
      <c r="G132" s="92"/>
      <c r="H132" s="92"/>
      <c r="I132" s="31" t="s">
        <v>276</v>
      </c>
      <c r="J132" s="27"/>
    </row>
    <row r="133" spans="1:10" s="5" customFormat="1" ht="22.5" customHeight="1" x14ac:dyDescent="0.25">
      <c r="A133" s="90"/>
      <c r="B133" s="91"/>
      <c r="C133" s="90"/>
      <c r="D133" s="90"/>
      <c r="E133" s="92"/>
      <c r="F133" s="92"/>
      <c r="G133" s="92"/>
      <c r="H133" s="92"/>
      <c r="I133" s="38" t="s">
        <v>50</v>
      </c>
      <c r="J133" s="27"/>
    </row>
    <row r="134" spans="1:10" s="5" customFormat="1" ht="34.5" x14ac:dyDescent="0.25">
      <c r="A134" s="90" t="s">
        <v>121</v>
      </c>
      <c r="B134" s="89" t="s">
        <v>51</v>
      </c>
      <c r="C134" s="90" t="s">
        <v>198</v>
      </c>
      <c r="D134" s="90" t="s">
        <v>202</v>
      </c>
      <c r="E134" s="92">
        <v>118.2</v>
      </c>
      <c r="F134" s="92">
        <f>ROUND(E134*$F$1,1)</f>
        <v>123</v>
      </c>
      <c r="G134" s="92">
        <f>ROUND(F134*$G$1,1)</f>
        <v>128.30000000000001</v>
      </c>
      <c r="H134" s="92">
        <f>ROUND(G134*$H$1,1)</f>
        <v>133.69999999999999</v>
      </c>
      <c r="I134" s="31" t="s">
        <v>277</v>
      </c>
      <c r="J134" s="27"/>
    </row>
    <row r="135" spans="1:10" s="5" customFormat="1" ht="18.75" x14ac:dyDescent="0.25">
      <c r="A135" s="90"/>
      <c r="B135" s="89"/>
      <c r="C135" s="90"/>
      <c r="D135" s="90"/>
      <c r="E135" s="92"/>
      <c r="F135" s="92"/>
      <c r="G135" s="92"/>
      <c r="H135" s="92"/>
      <c r="I135" s="31" t="s">
        <v>278</v>
      </c>
      <c r="J135" s="28" t="s">
        <v>232</v>
      </c>
    </row>
    <row r="136" spans="1:10" s="5" customFormat="1" ht="34.5" x14ac:dyDescent="0.25">
      <c r="A136" s="90"/>
      <c r="B136" s="89"/>
      <c r="C136" s="90"/>
      <c r="D136" s="90"/>
      <c r="E136" s="92"/>
      <c r="F136" s="92"/>
      <c r="G136" s="92"/>
      <c r="H136" s="92"/>
      <c r="I136" s="31" t="s">
        <v>279</v>
      </c>
      <c r="J136" s="27"/>
    </row>
    <row r="137" spans="1:10" s="5" customFormat="1" ht="81.75" x14ac:dyDescent="0.25">
      <c r="A137" s="90"/>
      <c r="B137" s="89"/>
      <c r="C137" s="90"/>
      <c r="D137" s="90"/>
      <c r="E137" s="92"/>
      <c r="F137" s="92"/>
      <c r="G137" s="92"/>
      <c r="H137" s="92"/>
      <c r="I137" s="31" t="s">
        <v>280</v>
      </c>
      <c r="J137" s="27"/>
    </row>
    <row r="138" spans="1:10" s="5" customFormat="1" ht="97.5" x14ac:dyDescent="0.25">
      <c r="A138" s="90" t="s">
        <v>122</v>
      </c>
      <c r="B138" s="91" t="s">
        <v>149</v>
      </c>
      <c r="C138" s="90" t="s">
        <v>198</v>
      </c>
      <c r="D138" s="90" t="s">
        <v>202</v>
      </c>
      <c r="E138" s="92">
        <v>669.6</v>
      </c>
      <c r="F138" s="92">
        <f>ROUND(E138*$F$1,1)</f>
        <v>697.1</v>
      </c>
      <c r="G138" s="92">
        <f>ROUND(F138*$G$1,1)</f>
        <v>727.1</v>
      </c>
      <c r="H138" s="92">
        <f>ROUND(G138*$H$1,1)</f>
        <v>757.6</v>
      </c>
      <c r="I138" s="30" t="s">
        <v>281</v>
      </c>
      <c r="J138" s="28" t="s">
        <v>232</v>
      </c>
    </row>
    <row r="139" spans="1:10" s="5" customFormat="1" ht="18.75" customHeight="1" x14ac:dyDescent="0.25">
      <c r="A139" s="90"/>
      <c r="B139" s="91"/>
      <c r="C139" s="90"/>
      <c r="D139" s="90"/>
      <c r="E139" s="92"/>
      <c r="F139" s="92"/>
      <c r="G139" s="92"/>
      <c r="H139" s="92"/>
      <c r="I139" s="31" t="s">
        <v>282</v>
      </c>
      <c r="J139" s="27"/>
    </row>
    <row r="140" spans="1:10" s="5" customFormat="1" ht="18.75" customHeight="1" x14ac:dyDescent="0.25">
      <c r="A140" s="90"/>
      <c r="B140" s="91"/>
      <c r="C140" s="90"/>
      <c r="D140" s="90"/>
      <c r="E140" s="92"/>
      <c r="F140" s="92"/>
      <c r="G140" s="92"/>
      <c r="H140" s="92"/>
      <c r="I140" s="31" t="s">
        <v>283</v>
      </c>
      <c r="J140" s="27" t="s">
        <v>395</v>
      </c>
    </row>
    <row r="141" spans="1:10" s="5" customFormat="1" ht="50.25" x14ac:dyDescent="0.25">
      <c r="A141" s="90"/>
      <c r="B141" s="91"/>
      <c r="C141" s="90"/>
      <c r="D141" s="90"/>
      <c r="E141" s="92"/>
      <c r="F141" s="92"/>
      <c r="G141" s="92"/>
      <c r="H141" s="92"/>
      <c r="I141" s="38" t="s">
        <v>284</v>
      </c>
      <c r="J141" s="27"/>
    </row>
    <row r="142" spans="1:10" s="5" customFormat="1" ht="81.75" x14ac:dyDescent="0.25">
      <c r="A142" s="90" t="s">
        <v>123</v>
      </c>
      <c r="B142" s="91" t="s">
        <v>52</v>
      </c>
      <c r="C142" s="90" t="s">
        <v>198</v>
      </c>
      <c r="D142" s="90" t="s">
        <v>202</v>
      </c>
      <c r="E142" s="92">
        <v>104.9</v>
      </c>
      <c r="F142" s="92">
        <f>ROUND(E142*$F$1,1)</f>
        <v>109.2</v>
      </c>
      <c r="G142" s="92">
        <f>ROUND(F142*$G$1,1)</f>
        <v>113.9</v>
      </c>
      <c r="H142" s="92">
        <f>ROUND(G142*$H$1,1)</f>
        <v>118.7</v>
      </c>
      <c r="I142" s="30" t="s">
        <v>285</v>
      </c>
      <c r="J142" s="28" t="s">
        <v>232</v>
      </c>
    </row>
    <row r="143" spans="1:10" s="5" customFormat="1" ht="18.75" x14ac:dyDescent="0.25">
      <c r="A143" s="90"/>
      <c r="B143" s="91"/>
      <c r="C143" s="90"/>
      <c r="D143" s="90"/>
      <c r="E143" s="92"/>
      <c r="F143" s="92"/>
      <c r="G143" s="92"/>
      <c r="H143" s="92"/>
      <c r="I143" s="31" t="s">
        <v>286</v>
      </c>
      <c r="J143" s="27"/>
    </row>
    <row r="144" spans="1:10" s="5" customFormat="1" ht="62.25" customHeight="1" x14ac:dyDescent="0.25">
      <c r="A144" s="90"/>
      <c r="B144" s="91"/>
      <c r="C144" s="90"/>
      <c r="D144" s="90"/>
      <c r="E144" s="92"/>
      <c r="F144" s="92"/>
      <c r="G144" s="92"/>
      <c r="H144" s="92"/>
      <c r="I144" s="31" t="s">
        <v>287</v>
      </c>
      <c r="J144" s="27"/>
    </row>
    <row r="145" spans="1:10" s="5" customFormat="1" ht="99.75" customHeight="1" x14ac:dyDescent="0.25">
      <c r="A145" s="90"/>
      <c r="B145" s="91"/>
      <c r="C145" s="90"/>
      <c r="D145" s="90"/>
      <c r="E145" s="92"/>
      <c r="F145" s="92"/>
      <c r="G145" s="92"/>
      <c r="H145" s="92"/>
      <c r="I145" s="31" t="s">
        <v>288</v>
      </c>
      <c r="J145" s="27"/>
    </row>
    <row r="146" spans="1:10" s="5" customFormat="1" ht="63" x14ac:dyDescent="0.25">
      <c r="A146" s="90"/>
      <c r="B146" s="91"/>
      <c r="C146" s="90"/>
      <c r="D146" s="90"/>
      <c r="E146" s="92"/>
      <c r="F146" s="92"/>
      <c r="G146" s="92"/>
      <c r="H146" s="92"/>
      <c r="I146" s="38" t="s">
        <v>53</v>
      </c>
      <c r="J146" s="27"/>
    </row>
    <row r="147" spans="1:10" s="5" customFormat="1" ht="66" x14ac:dyDescent="0.25">
      <c r="A147" s="90" t="s">
        <v>124</v>
      </c>
      <c r="B147" s="89" t="s">
        <v>155</v>
      </c>
      <c r="C147" s="90" t="s">
        <v>198</v>
      </c>
      <c r="D147" s="90" t="s">
        <v>202</v>
      </c>
      <c r="E147" s="92">
        <v>106</v>
      </c>
      <c r="F147" s="92">
        <f>ROUND(E147*$F$1,1)</f>
        <v>110.3</v>
      </c>
      <c r="G147" s="92">
        <f>ROUND(F147*$G$1,1)</f>
        <v>115</v>
      </c>
      <c r="H147" s="92">
        <f>ROUND(G147*$H$1,1)</f>
        <v>119.8</v>
      </c>
      <c r="I147" s="31" t="s">
        <v>289</v>
      </c>
      <c r="J147" s="28" t="s">
        <v>232</v>
      </c>
    </row>
    <row r="148" spans="1:10" s="5" customFormat="1" ht="18.75" x14ac:dyDescent="0.25">
      <c r="A148" s="90"/>
      <c r="B148" s="89"/>
      <c r="C148" s="90"/>
      <c r="D148" s="90"/>
      <c r="E148" s="92"/>
      <c r="F148" s="92"/>
      <c r="G148" s="92"/>
      <c r="H148" s="92"/>
      <c r="I148" s="31" t="s">
        <v>290</v>
      </c>
      <c r="J148" s="27"/>
    </row>
    <row r="149" spans="1:10" s="5" customFormat="1" ht="50.25" x14ac:dyDescent="0.25">
      <c r="A149" s="90"/>
      <c r="B149" s="89"/>
      <c r="C149" s="90"/>
      <c r="D149" s="90"/>
      <c r="E149" s="92"/>
      <c r="F149" s="92"/>
      <c r="G149" s="92"/>
      <c r="H149" s="92"/>
      <c r="I149" s="31" t="s">
        <v>291</v>
      </c>
      <c r="J149" s="47" t="s">
        <v>396</v>
      </c>
    </row>
    <row r="150" spans="1:10" s="5" customFormat="1" ht="81.75" x14ac:dyDescent="0.25">
      <c r="A150" s="90"/>
      <c r="B150" s="89"/>
      <c r="C150" s="90"/>
      <c r="D150" s="90"/>
      <c r="E150" s="92"/>
      <c r="F150" s="92"/>
      <c r="G150" s="92"/>
      <c r="H150" s="92"/>
      <c r="I150" s="31" t="s">
        <v>292</v>
      </c>
      <c r="J150" s="27"/>
    </row>
    <row r="151" spans="1:10" s="5" customFormat="1" ht="47.25" x14ac:dyDescent="0.25">
      <c r="A151" s="90"/>
      <c r="B151" s="89"/>
      <c r="C151" s="90"/>
      <c r="D151" s="90"/>
      <c r="E151" s="92"/>
      <c r="F151" s="92"/>
      <c r="G151" s="92"/>
      <c r="H151" s="92"/>
      <c r="I151" s="31" t="s">
        <v>156</v>
      </c>
      <c r="J151" s="27"/>
    </row>
    <row r="152" spans="1:10" s="5" customFormat="1" ht="31.5" x14ac:dyDescent="0.25">
      <c r="A152" s="90" t="s">
        <v>174</v>
      </c>
      <c r="B152" s="91" t="s">
        <v>54</v>
      </c>
      <c r="C152" s="90" t="s">
        <v>198</v>
      </c>
      <c r="D152" s="90" t="s">
        <v>202</v>
      </c>
      <c r="E152" s="92">
        <f>69+30.4</f>
        <v>99.4</v>
      </c>
      <c r="F152" s="92">
        <f>ROUND(E152*$F$1,1)</f>
        <v>103.5</v>
      </c>
      <c r="G152" s="92">
        <f>ROUND(F152*$G$1,1)</f>
        <v>108</v>
      </c>
      <c r="H152" s="92">
        <f>ROUND(G152*$H$1,1)</f>
        <v>112.5</v>
      </c>
      <c r="I152" s="30" t="s">
        <v>216</v>
      </c>
      <c r="J152" s="27"/>
    </row>
    <row r="153" spans="1:10" s="5" customFormat="1" ht="18.75" x14ac:dyDescent="0.25">
      <c r="A153" s="90"/>
      <c r="B153" s="91"/>
      <c r="C153" s="90"/>
      <c r="D153" s="90"/>
      <c r="E153" s="92"/>
      <c r="F153" s="92"/>
      <c r="G153" s="92"/>
      <c r="H153" s="92"/>
      <c r="I153" s="31" t="s">
        <v>389</v>
      </c>
      <c r="J153" s="27"/>
    </row>
    <row r="154" spans="1:10" s="5" customFormat="1" ht="18.75" x14ac:dyDescent="0.25">
      <c r="A154" s="90"/>
      <c r="B154" s="91"/>
      <c r="C154" s="90"/>
      <c r="D154" s="90"/>
      <c r="E154" s="92"/>
      <c r="F154" s="92"/>
      <c r="G154" s="92"/>
      <c r="H154" s="92"/>
      <c r="I154" s="31" t="s">
        <v>390</v>
      </c>
      <c r="J154" s="27"/>
    </row>
    <row r="155" spans="1:10" s="5" customFormat="1" ht="37.5" customHeight="1" x14ac:dyDescent="0.25">
      <c r="A155" s="90"/>
      <c r="B155" s="91"/>
      <c r="C155" s="90"/>
      <c r="D155" s="90"/>
      <c r="E155" s="92"/>
      <c r="F155" s="92"/>
      <c r="G155" s="92"/>
      <c r="H155" s="92"/>
      <c r="I155" s="31" t="s">
        <v>391</v>
      </c>
      <c r="J155" s="28" t="s">
        <v>401</v>
      </c>
    </row>
    <row r="156" spans="1:10" s="5" customFormat="1" ht="34.5" x14ac:dyDescent="0.25">
      <c r="A156" s="90"/>
      <c r="B156" s="91"/>
      <c r="C156" s="90"/>
      <c r="D156" s="90"/>
      <c r="E156" s="92"/>
      <c r="F156" s="92"/>
      <c r="G156" s="92"/>
      <c r="H156" s="92"/>
      <c r="I156" s="31" t="s">
        <v>392</v>
      </c>
      <c r="J156" s="27"/>
    </row>
    <row r="157" spans="1:10" s="5" customFormat="1" ht="17.25" customHeight="1" x14ac:dyDescent="0.25">
      <c r="A157" s="90"/>
      <c r="B157" s="91"/>
      <c r="C157" s="90"/>
      <c r="D157" s="90"/>
      <c r="E157" s="92"/>
      <c r="F157" s="92"/>
      <c r="G157" s="92"/>
      <c r="H157" s="92"/>
      <c r="I157" s="38" t="s">
        <v>55</v>
      </c>
      <c r="J157" s="27"/>
    </row>
    <row r="158" spans="1:10" s="5" customFormat="1" ht="34.5" x14ac:dyDescent="0.25">
      <c r="A158" s="90" t="s">
        <v>125</v>
      </c>
      <c r="B158" s="89" t="s">
        <v>211</v>
      </c>
      <c r="C158" s="90" t="s">
        <v>198</v>
      </c>
      <c r="D158" s="90" t="s">
        <v>202</v>
      </c>
      <c r="E158" s="92">
        <v>105.8</v>
      </c>
      <c r="F158" s="92">
        <f>ROUND(E158*$F$1,1)</f>
        <v>110.1</v>
      </c>
      <c r="G158" s="92">
        <f>ROUND(F158*$G$1,1)</f>
        <v>114.8</v>
      </c>
      <c r="H158" s="92">
        <f>ROUND(G158*$H$1,1)</f>
        <v>119.6</v>
      </c>
      <c r="I158" s="30" t="s">
        <v>348</v>
      </c>
      <c r="J158" s="27"/>
    </row>
    <row r="159" spans="1:10" s="5" customFormat="1" ht="15.75" x14ac:dyDescent="0.25">
      <c r="A159" s="90"/>
      <c r="B159" s="89"/>
      <c r="C159" s="90"/>
      <c r="D159" s="90"/>
      <c r="E159" s="92"/>
      <c r="F159" s="92"/>
      <c r="G159" s="92"/>
      <c r="H159" s="92"/>
      <c r="I159" s="31" t="s">
        <v>212</v>
      </c>
      <c r="J159" s="27"/>
    </row>
    <row r="160" spans="1:10" s="5" customFormat="1" ht="15.75" x14ac:dyDescent="0.25">
      <c r="A160" s="90"/>
      <c r="B160" s="89"/>
      <c r="C160" s="90"/>
      <c r="D160" s="90"/>
      <c r="E160" s="92"/>
      <c r="F160" s="92"/>
      <c r="G160" s="92"/>
      <c r="H160" s="92"/>
      <c r="I160" s="31" t="s">
        <v>213</v>
      </c>
      <c r="J160" s="37" t="s">
        <v>232</v>
      </c>
    </row>
    <row r="161" spans="1:10" s="5" customFormat="1" ht="47.25" x14ac:dyDescent="0.25">
      <c r="A161" s="90"/>
      <c r="B161" s="89"/>
      <c r="C161" s="90"/>
      <c r="D161" s="90"/>
      <c r="E161" s="92"/>
      <c r="F161" s="92"/>
      <c r="G161" s="92"/>
      <c r="H161" s="92"/>
      <c r="I161" s="38" t="s">
        <v>214</v>
      </c>
      <c r="J161" s="27"/>
    </row>
    <row r="162" spans="1:10" s="5" customFormat="1" ht="50.1" customHeight="1" x14ac:dyDescent="0.25">
      <c r="A162" s="76" t="s">
        <v>175</v>
      </c>
      <c r="B162" s="79" t="s">
        <v>388</v>
      </c>
      <c r="C162" s="116"/>
      <c r="D162" s="116"/>
      <c r="E162" s="82">
        <v>12</v>
      </c>
      <c r="F162" s="92">
        <f>ROUND(E162*$F$1,1)</f>
        <v>12.5</v>
      </c>
      <c r="G162" s="92">
        <f t="shared" ref="G162" si="2">ROUND(F162*$G$1,1)</f>
        <v>13</v>
      </c>
      <c r="H162" s="111">
        <f t="shared" ref="H162" si="3">ROUND(G162*$H$1,1)</f>
        <v>13.5</v>
      </c>
      <c r="I162" s="30" t="s">
        <v>221</v>
      </c>
      <c r="J162" s="27"/>
    </row>
    <row r="163" spans="1:10" s="5" customFormat="1" ht="20.100000000000001" customHeight="1" x14ac:dyDescent="0.25">
      <c r="A163" s="77"/>
      <c r="B163" s="80"/>
      <c r="C163" s="117"/>
      <c r="D163" s="117"/>
      <c r="E163" s="83"/>
      <c r="F163" s="92"/>
      <c r="G163" s="92"/>
      <c r="H163" s="111"/>
      <c r="I163" s="31" t="s">
        <v>222</v>
      </c>
      <c r="J163" s="37" t="s">
        <v>232</v>
      </c>
    </row>
    <row r="164" spans="1:10" s="5" customFormat="1" ht="20.100000000000001" customHeight="1" x14ac:dyDescent="0.25">
      <c r="A164" s="77"/>
      <c r="B164" s="80"/>
      <c r="C164" s="117"/>
      <c r="D164" s="117"/>
      <c r="E164" s="83"/>
      <c r="F164" s="92"/>
      <c r="G164" s="92"/>
      <c r="H164" s="111"/>
      <c r="I164" s="31" t="s">
        <v>223</v>
      </c>
      <c r="J164" s="47" t="s">
        <v>402</v>
      </c>
    </row>
    <row r="165" spans="1:10" s="5" customFormat="1" ht="50.1" customHeight="1" x14ac:dyDescent="0.25">
      <c r="A165" s="78"/>
      <c r="B165" s="81"/>
      <c r="C165" s="118"/>
      <c r="D165" s="118"/>
      <c r="E165" s="84"/>
      <c r="F165" s="92"/>
      <c r="G165" s="92"/>
      <c r="H165" s="111"/>
      <c r="I165" s="38" t="s">
        <v>224</v>
      </c>
      <c r="J165" s="55" t="s">
        <v>411</v>
      </c>
    </row>
    <row r="166" spans="1:10" s="5" customFormat="1" ht="36.75" customHeight="1" x14ac:dyDescent="0.25">
      <c r="A166" s="76" t="s">
        <v>176</v>
      </c>
      <c r="B166" s="79" t="s">
        <v>229</v>
      </c>
      <c r="C166" s="76" t="s">
        <v>198</v>
      </c>
      <c r="D166" s="76" t="s">
        <v>202</v>
      </c>
      <c r="E166" s="82">
        <v>43.4</v>
      </c>
      <c r="F166" s="82">
        <f>ROUND(E166*$F$1,1)</f>
        <v>45.2</v>
      </c>
      <c r="G166" s="82">
        <f>ROUND(F166*$G$1,1)</f>
        <v>47.1</v>
      </c>
      <c r="H166" s="85">
        <f>ROUND(G166*$H$1,1)</f>
        <v>49.1</v>
      </c>
      <c r="I166" s="30" t="s">
        <v>294</v>
      </c>
      <c r="J166" s="28" t="s">
        <v>239</v>
      </c>
    </row>
    <row r="167" spans="1:10" s="5" customFormat="1" ht="25.5" customHeight="1" x14ac:dyDescent="0.25">
      <c r="A167" s="77"/>
      <c r="B167" s="80"/>
      <c r="C167" s="77"/>
      <c r="D167" s="77"/>
      <c r="E167" s="83"/>
      <c r="F167" s="83"/>
      <c r="G167" s="83"/>
      <c r="H167" s="86"/>
      <c r="I167" s="31" t="s">
        <v>293</v>
      </c>
      <c r="J167" s="28"/>
    </row>
    <row r="168" spans="1:10" s="5" customFormat="1" ht="30" customHeight="1" x14ac:dyDescent="0.25">
      <c r="A168" s="77"/>
      <c r="B168" s="80"/>
      <c r="C168" s="77"/>
      <c r="D168" s="77"/>
      <c r="E168" s="83"/>
      <c r="F168" s="83"/>
      <c r="G168" s="83"/>
      <c r="H168" s="86"/>
      <c r="I168" s="31" t="s">
        <v>295</v>
      </c>
      <c r="J168" s="28"/>
    </row>
    <row r="169" spans="1:10" s="5" customFormat="1" ht="50.1" customHeight="1" x14ac:dyDescent="0.25">
      <c r="A169" s="78"/>
      <c r="B169" s="81"/>
      <c r="C169" s="78"/>
      <c r="D169" s="78"/>
      <c r="E169" s="84"/>
      <c r="F169" s="84"/>
      <c r="G169" s="84"/>
      <c r="H169" s="87"/>
      <c r="I169" s="38" t="s">
        <v>296</v>
      </c>
      <c r="J169" s="28"/>
    </row>
    <row r="170" spans="1:10" s="41" customFormat="1" ht="116.25" customHeight="1" x14ac:dyDescent="0.25">
      <c r="A170" s="95" t="s">
        <v>126</v>
      </c>
      <c r="B170" s="115" t="s">
        <v>56</v>
      </c>
      <c r="C170" s="95"/>
      <c r="D170" s="95"/>
      <c r="E170" s="88">
        <f>SUM(E184:E218)</f>
        <v>11552.623270000002</v>
      </c>
      <c r="F170" s="88">
        <f>SUM(F184:F220)</f>
        <v>12026.199999999997</v>
      </c>
      <c r="G170" s="88">
        <f>SUM(G184:G220)</f>
        <v>12543.4</v>
      </c>
      <c r="H170" s="88">
        <f>SUM(H184:H220)</f>
        <v>13070.2</v>
      </c>
      <c r="I170" s="31" t="s">
        <v>57</v>
      </c>
      <c r="J170" s="40"/>
    </row>
    <row r="171" spans="1:10" s="41" customFormat="1" ht="15.75" hidden="1" customHeight="1" outlineLevel="1" x14ac:dyDescent="0.25">
      <c r="A171" s="95"/>
      <c r="B171" s="115"/>
      <c r="C171" s="95"/>
      <c r="D171" s="95"/>
      <c r="E171" s="88"/>
      <c r="F171" s="88"/>
      <c r="G171" s="88"/>
      <c r="H171" s="88"/>
      <c r="I171" s="31" t="s">
        <v>58</v>
      </c>
      <c r="J171" s="40"/>
    </row>
    <row r="172" spans="1:10" s="41" customFormat="1" ht="15.75" collapsed="1" x14ac:dyDescent="0.25">
      <c r="A172" s="95"/>
      <c r="B172" s="115"/>
      <c r="C172" s="95"/>
      <c r="D172" s="95"/>
      <c r="E172" s="88"/>
      <c r="F172" s="88"/>
      <c r="G172" s="88"/>
      <c r="H172" s="88"/>
      <c r="I172" s="31" t="s">
        <v>59</v>
      </c>
      <c r="J172" s="40"/>
    </row>
    <row r="173" spans="1:10" s="41" customFormat="1" ht="15.75" x14ac:dyDescent="0.25">
      <c r="A173" s="95"/>
      <c r="B173" s="115"/>
      <c r="C173" s="95"/>
      <c r="D173" s="95"/>
      <c r="E173" s="88"/>
      <c r="F173" s="88"/>
      <c r="G173" s="88"/>
      <c r="H173" s="88"/>
      <c r="I173" s="31" t="s">
        <v>60</v>
      </c>
      <c r="J173" s="40"/>
    </row>
    <row r="174" spans="1:10" s="41" customFormat="1" ht="15.75" hidden="1" customHeight="1" outlineLevel="1" x14ac:dyDescent="0.25">
      <c r="A174" s="95"/>
      <c r="B174" s="115"/>
      <c r="C174" s="95"/>
      <c r="D174" s="95"/>
      <c r="E174" s="88"/>
      <c r="F174" s="88"/>
      <c r="G174" s="88"/>
      <c r="H174" s="88"/>
      <c r="I174" s="31" t="s">
        <v>61</v>
      </c>
      <c r="J174" s="40"/>
    </row>
    <row r="175" spans="1:10" s="41" customFormat="1" ht="15.75" hidden="1" customHeight="1" outlineLevel="1" x14ac:dyDescent="0.25">
      <c r="A175" s="95"/>
      <c r="B175" s="115"/>
      <c r="C175" s="95"/>
      <c r="D175" s="95"/>
      <c r="E175" s="88"/>
      <c r="F175" s="88"/>
      <c r="G175" s="88"/>
      <c r="H175" s="88"/>
      <c r="I175" s="31" t="s">
        <v>181</v>
      </c>
      <c r="J175" s="40"/>
    </row>
    <row r="176" spans="1:10" s="41" customFormat="1" ht="15.75" collapsed="1" x14ac:dyDescent="0.25">
      <c r="A176" s="95"/>
      <c r="B176" s="115"/>
      <c r="C176" s="95"/>
      <c r="D176" s="95"/>
      <c r="E176" s="88"/>
      <c r="F176" s="88"/>
      <c r="G176" s="88"/>
      <c r="H176" s="88"/>
      <c r="I176" s="31" t="s">
        <v>62</v>
      </c>
      <c r="J176" s="40"/>
    </row>
    <row r="177" spans="1:10" s="41" customFormat="1" ht="15.75" x14ac:dyDescent="0.25">
      <c r="A177" s="95"/>
      <c r="B177" s="115"/>
      <c r="C177" s="95"/>
      <c r="D177" s="95"/>
      <c r="E177" s="88"/>
      <c r="F177" s="88"/>
      <c r="G177" s="88"/>
      <c r="H177" s="88"/>
      <c r="I177" s="31" t="s">
        <v>63</v>
      </c>
      <c r="J177" s="40"/>
    </row>
    <row r="178" spans="1:10" s="41" customFormat="1" ht="15.75" x14ac:dyDescent="0.25">
      <c r="A178" s="95"/>
      <c r="B178" s="115"/>
      <c r="C178" s="95"/>
      <c r="D178" s="95"/>
      <c r="E178" s="88"/>
      <c r="F178" s="88"/>
      <c r="G178" s="88"/>
      <c r="H178" s="88"/>
      <c r="I178" s="31" t="s">
        <v>209</v>
      </c>
      <c r="J178" s="40"/>
    </row>
    <row r="179" spans="1:10" s="41" customFormat="1" ht="31.5" hidden="1" customHeight="1" outlineLevel="1" x14ac:dyDescent="0.25">
      <c r="A179" s="95"/>
      <c r="B179" s="115"/>
      <c r="C179" s="95"/>
      <c r="D179" s="95"/>
      <c r="E179" s="88"/>
      <c r="F179" s="88"/>
      <c r="G179" s="88"/>
      <c r="H179" s="88"/>
      <c r="I179" s="31" t="s">
        <v>64</v>
      </c>
      <c r="J179" s="40"/>
    </row>
    <row r="180" spans="1:10" s="41" customFormat="1" ht="15.75" collapsed="1" x14ac:dyDescent="0.25">
      <c r="A180" s="95"/>
      <c r="B180" s="115"/>
      <c r="C180" s="95"/>
      <c r="D180" s="95"/>
      <c r="E180" s="88"/>
      <c r="F180" s="88"/>
      <c r="G180" s="88"/>
      <c r="H180" s="88"/>
      <c r="I180" s="31" t="s">
        <v>150</v>
      </c>
      <c r="J180" s="40"/>
    </row>
    <row r="181" spans="1:10" s="41" customFormat="1" ht="31.5" customHeight="1" x14ac:dyDescent="0.25">
      <c r="A181" s="95"/>
      <c r="B181" s="115"/>
      <c r="C181" s="95"/>
      <c r="D181" s="95"/>
      <c r="E181" s="88"/>
      <c r="F181" s="88"/>
      <c r="G181" s="88"/>
      <c r="H181" s="88"/>
      <c r="I181" s="31" t="s">
        <v>182</v>
      </c>
      <c r="J181" s="40"/>
    </row>
    <row r="182" spans="1:10" s="41" customFormat="1" ht="20.25" customHeight="1" x14ac:dyDescent="0.25">
      <c r="A182" s="95"/>
      <c r="B182" s="115"/>
      <c r="C182" s="95"/>
      <c r="D182" s="95"/>
      <c r="E182" s="88"/>
      <c r="F182" s="88"/>
      <c r="G182" s="88"/>
      <c r="H182" s="88"/>
      <c r="I182" s="38" t="s">
        <v>230</v>
      </c>
      <c r="J182" s="40"/>
    </row>
    <row r="183" spans="1:10" s="5" customFormat="1" ht="19.5" hidden="1" customHeight="1" outlineLevel="1" thickBot="1" x14ac:dyDescent="0.3">
      <c r="A183" s="95"/>
      <c r="B183" s="115"/>
      <c r="C183" s="95"/>
      <c r="D183" s="95"/>
      <c r="E183" s="88"/>
      <c r="F183" s="88"/>
      <c r="G183" s="88"/>
      <c r="H183" s="88"/>
      <c r="I183" s="15" t="s">
        <v>65</v>
      </c>
      <c r="J183" s="27"/>
    </row>
    <row r="184" spans="1:10" s="5" customFormat="1" ht="34.5" collapsed="1" x14ac:dyDescent="0.25">
      <c r="A184" s="90" t="s">
        <v>127</v>
      </c>
      <c r="B184" s="91" t="s">
        <v>67</v>
      </c>
      <c r="C184" s="90" t="s">
        <v>198</v>
      </c>
      <c r="D184" s="90" t="s">
        <v>203</v>
      </c>
      <c r="E184" s="92">
        <f>469.1*1.0397</f>
        <v>487.72327000000007</v>
      </c>
      <c r="F184" s="92">
        <f>ROUND(E184*$F$1,1)</f>
        <v>507.7</v>
      </c>
      <c r="G184" s="92">
        <f>ROUND(F184*$G$1,1)</f>
        <v>529.5</v>
      </c>
      <c r="H184" s="92">
        <f>ROUND(G184*$H$1,1)</f>
        <v>551.70000000000005</v>
      </c>
      <c r="I184" s="30" t="s">
        <v>297</v>
      </c>
      <c r="J184" s="27"/>
    </row>
    <row r="185" spans="1:10" s="5" customFormat="1" ht="30" x14ac:dyDescent="0.25">
      <c r="A185" s="90"/>
      <c r="B185" s="91"/>
      <c r="C185" s="90"/>
      <c r="D185" s="90"/>
      <c r="E185" s="92"/>
      <c r="F185" s="92"/>
      <c r="G185" s="92"/>
      <c r="H185" s="92"/>
      <c r="I185" s="31" t="s">
        <v>298</v>
      </c>
      <c r="J185" s="28" t="s">
        <v>234</v>
      </c>
    </row>
    <row r="186" spans="1:10" s="5" customFormat="1" ht="18.75" x14ac:dyDescent="0.25">
      <c r="A186" s="90"/>
      <c r="B186" s="91"/>
      <c r="C186" s="90"/>
      <c r="D186" s="90"/>
      <c r="E186" s="92"/>
      <c r="F186" s="92"/>
      <c r="G186" s="92"/>
      <c r="H186" s="92"/>
      <c r="I186" s="31" t="s">
        <v>299</v>
      </c>
      <c r="J186" s="27"/>
    </row>
    <row r="187" spans="1:10" s="5" customFormat="1" ht="50.25" x14ac:dyDescent="0.25">
      <c r="A187" s="90"/>
      <c r="B187" s="91"/>
      <c r="C187" s="90"/>
      <c r="D187" s="90"/>
      <c r="E187" s="92"/>
      <c r="F187" s="92"/>
      <c r="G187" s="92"/>
      <c r="H187" s="92"/>
      <c r="I187" s="31" t="s">
        <v>300</v>
      </c>
      <c r="J187" s="27"/>
    </row>
    <row r="188" spans="1:10" s="5" customFormat="1" ht="15.75" x14ac:dyDescent="0.25">
      <c r="A188" s="90"/>
      <c r="B188" s="91"/>
      <c r="C188" s="90"/>
      <c r="D188" s="90"/>
      <c r="E188" s="92"/>
      <c r="F188" s="92"/>
      <c r="G188" s="92"/>
      <c r="H188" s="92"/>
      <c r="I188" s="38" t="s">
        <v>68</v>
      </c>
      <c r="J188" s="27"/>
    </row>
    <row r="189" spans="1:10" s="5" customFormat="1" ht="34.5" x14ac:dyDescent="0.25">
      <c r="A189" s="90" t="s">
        <v>128</v>
      </c>
      <c r="B189" s="91" t="s">
        <v>69</v>
      </c>
      <c r="C189" s="90" t="s">
        <v>198</v>
      </c>
      <c r="D189" s="90" t="s">
        <v>203</v>
      </c>
      <c r="E189" s="92">
        <v>5034.5</v>
      </c>
      <c r="F189" s="92">
        <f>ROUND(E189*$F$1,1)</f>
        <v>5240.8999999999996</v>
      </c>
      <c r="G189" s="92">
        <f>ROUND(F189*$G$1,1)</f>
        <v>5466.3</v>
      </c>
      <c r="H189" s="92">
        <f>ROUND(G189*$H$1,1)</f>
        <v>5695.9</v>
      </c>
      <c r="I189" s="31" t="s">
        <v>353</v>
      </c>
      <c r="J189" s="27"/>
    </row>
    <row r="190" spans="1:10" s="5" customFormat="1" ht="18.75" x14ac:dyDescent="0.25">
      <c r="A190" s="90"/>
      <c r="B190" s="91"/>
      <c r="C190" s="90"/>
      <c r="D190" s="90"/>
      <c r="E190" s="92"/>
      <c r="F190" s="92"/>
      <c r="G190" s="92"/>
      <c r="H190" s="92"/>
      <c r="I190" s="31" t="s">
        <v>354</v>
      </c>
      <c r="J190" s="27"/>
    </row>
    <row r="191" spans="1:10" s="5" customFormat="1" ht="18.75" x14ac:dyDescent="0.25">
      <c r="A191" s="90"/>
      <c r="B191" s="91"/>
      <c r="C191" s="90"/>
      <c r="D191" s="90"/>
      <c r="E191" s="92"/>
      <c r="F191" s="92"/>
      <c r="G191" s="92"/>
      <c r="H191" s="92"/>
      <c r="I191" s="31" t="s">
        <v>355</v>
      </c>
      <c r="J191" s="28" t="s">
        <v>232</v>
      </c>
    </row>
    <row r="192" spans="1:10" s="5" customFormat="1" ht="50.25" x14ac:dyDescent="0.25">
      <c r="A192" s="90"/>
      <c r="B192" s="91"/>
      <c r="C192" s="90"/>
      <c r="D192" s="90"/>
      <c r="E192" s="92"/>
      <c r="F192" s="92"/>
      <c r="G192" s="92"/>
      <c r="H192" s="92"/>
      <c r="I192" s="31" t="s">
        <v>356</v>
      </c>
      <c r="J192" s="28" t="s">
        <v>207</v>
      </c>
    </row>
    <row r="193" spans="1:10" s="5" customFormat="1" ht="15.75" x14ac:dyDescent="0.25">
      <c r="A193" s="90"/>
      <c r="B193" s="91"/>
      <c r="C193" s="90"/>
      <c r="D193" s="90"/>
      <c r="E193" s="92"/>
      <c r="F193" s="92"/>
      <c r="G193" s="92"/>
      <c r="H193" s="92"/>
      <c r="I193" s="31" t="s">
        <v>68</v>
      </c>
      <c r="J193" s="27"/>
    </row>
    <row r="194" spans="1:10" s="5" customFormat="1" ht="34.5" x14ac:dyDescent="0.25">
      <c r="A194" s="90" t="s">
        <v>129</v>
      </c>
      <c r="B194" s="91" t="s">
        <v>70</v>
      </c>
      <c r="C194" s="90" t="s">
        <v>198</v>
      </c>
      <c r="D194" s="90" t="s">
        <v>195</v>
      </c>
      <c r="E194" s="92">
        <v>5099.8</v>
      </c>
      <c r="F194" s="92">
        <f>ROUND(E194*$F$1,1)</f>
        <v>5308.9</v>
      </c>
      <c r="G194" s="92">
        <f>ROUND(F194*$G$1,1)</f>
        <v>5537.2</v>
      </c>
      <c r="H194" s="92">
        <f>ROUND(G194*$H$1,1)</f>
        <v>5769.8</v>
      </c>
      <c r="I194" s="30" t="s">
        <v>380</v>
      </c>
      <c r="J194" s="27"/>
    </row>
    <row r="195" spans="1:10" s="5" customFormat="1" ht="18.75" x14ac:dyDescent="0.25">
      <c r="A195" s="90"/>
      <c r="B195" s="91"/>
      <c r="C195" s="90"/>
      <c r="D195" s="90"/>
      <c r="E195" s="92"/>
      <c r="F195" s="92"/>
      <c r="G195" s="92"/>
      <c r="H195" s="92"/>
      <c r="I195" s="31" t="s">
        <v>381</v>
      </c>
      <c r="J195" s="44" t="s">
        <v>232</v>
      </c>
    </row>
    <row r="196" spans="1:10" s="5" customFormat="1" ht="50.25" x14ac:dyDescent="0.25">
      <c r="A196" s="90"/>
      <c r="B196" s="91"/>
      <c r="C196" s="90"/>
      <c r="D196" s="90"/>
      <c r="E196" s="92"/>
      <c r="F196" s="92"/>
      <c r="G196" s="92"/>
      <c r="H196" s="92"/>
      <c r="I196" s="31" t="s">
        <v>382</v>
      </c>
      <c r="J196" s="27" t="s">
        <v>403</v>
      </c>
    </row>
    <row r="197" spans="1:10" s="5" customFormat="1" ht="18.75" x14ac:dyDescent="0.25">
      <c r="A197" s="90"/>
      <c r="B197" s="91"/>
      <c r="C197" s="90"/>
      <c r="D197" s="90"/>
      <c r="E197" s="92"/>
      <c r="F197" s="92"/>
      <c r="G197" s="92"/>
      <c r="H197" s="92"/>
      <c r="I197" s="31" t="s">
        <v>383</v>
      </c>
      <c r="J197" s="27"/>
    </row>
    <row r="198" spans="1:10" s="5" customFormat="1" ht="15.75" x14ac:dyDescent="0.25">
      <c r="A198" s="90"/>
      <c r="B198" s="91"/>
      <c r="C198" s="90"/>
      <c r="D198" s="90"/>
      <c r="E198" s="92"/>
      <c r="F198" s="92"/>
      <c r="G198" s="92"/>
      <c r="H198" s="92"/>
      <c r="I198" s="38" t="s">
        <v>66</v>
      </c>
      <c r="J198" s="27"/>
    </row>
    <row r="199" spans="1:10" s="5" customFormat="1" ht="31.5" x14ac:dyDescent="0.25">
      <c r="A199" s="90" t="s">
        <v>130</v>
      </c>
      <c r="B199" s="91" t="s">
        <v>71</v>
      </c>
      <c r="C199" s="90" t="s">
        <v>198</v>
      </c>
      <c r="D199" s="90" t="s">
        <v>195</v>
      </c>
      <c r="E199" s="92">
        <v>180</v>
      </c>
      <c r="F199" s="92">
        <f>ROUND(E199*$F$1,1)</f>
        <v>187.4</v>
      </c>
      <c r="G199" s="92">
        <f>ROUND(F199*$G$1,1)</f>
        <v>195.5</v>
      </c>
      <c r="H199" s="92">
        <f>ROUND(G199*$H$1,1)</f>
        <v>203.7</v>
      </c>
      <c r="I199" s="31" t="s">
        <v>72</v>
      </c>
      <c r="J199" s="27"/>
    </row>
    <row r="200" spans="1:10" s="5" customFormat="1" ht="18.75" x14ac:dyDescent="0.25">
      <c r="A200" s="90"/>
      <c r="B200" s="91"/>
      <c r="C200" s="90"/>
      <c r="D200" s="90"/>
      <c r="E200" s="92"/>
      <c r="F200" s="92"/>
      <c r="G200" s="92"/>
      <c r="H200" s="92"/>
      <c r="I200" s="31" t="s">
        <v>365</v>
      </c>
      <c r="J200" s="28" t="s">
        <v>232</v>
      </c>
    </row>
    <row r="201" spans="1:10" s="5" customFormat="1" ht="18.75" x14ac:dyDescent="0.25">
      <c r="A201" s="90"/>
      <c r="B201" s="91"/>
      <c r="C201" s="90"/>
      <c r="D201" s="90"/>
      <c r="E201" s="92"/>
      <c r="F201" s="92"/>
      <c r="G201" s="92"/>
      <c r="H201" s="92"/>
      <c r="I201" s="31" t="s">
        <v>366</v>
      </c>
      <c r="J201" s="27"/>
    </row>
    <row r="202" spans="1:10" s="5" customFormat="1" ht="34.5" x14ac:dyDescent="0.25">
      <c r="A202" s="90"/>
      <c r="B202" s="91"/>
      <c r="C202" s="90"/>
      <c r="D202" s="90"/>
      <c r="E202" s="92"/>
      <c r="F202" s="92"/>
      <c r="G202" s="92"/>
      <c r="H202" s="92"/>
      <c r="I202" s="31" t="s">
        <v>367</v>
      </c>
      <c r="J202" s="27"/>
    </row>
    <row r="203" spans="1:10" s="5" customFormat="1" ht="50.25" x14ac:dyDescent="0.25">
      <c r="A203" s="90"/>
      <c r="B203" s="91"/>
      <c r="C203" s="90"/>
      <c r="D203" s="90"/>
      <c r="E203" s="92"/>
      <c r="F203" s="92"/>
      <c r="G203" s="92"/>
      <c r="H203" s="92"/>
      <c r="I203" s="31" t="s">
        <v>368</v>
      </c>
      <c r="J203" s="27"/>
    </row>
    <row r="204" spans="1:10" s="5" customFormat="1" ht="15.75" x14ac:dyDescent="0.25">
      <c r="A204" s="90"/>
      <c r="B204" s="91"/>
      <c r="C204" s="90"/>
      <c r="D204" s="90"/>
      <c r="E204" s="92"/>
      <c r="F204" s="92"/>
      <c r="G204" s="92"/>
      <c r="H204" s="92"/>
      <c r="I204" s="31" t="s">
        <v>73</v>
      </c>
      <c r="J204" s="27"/>
    </row>
    <row r="205" spans="1:10" s="5" customFormat="1" ht="34.5" x14ac:dyDescent="0.25">
      <c r="A205" s="90" t="s">
        <v>131</v>
      </c>
      <c r="B205" s="91" t="s">
        <v>74</v>
      </c>
      <c r="C205" s="90" t="s">
        <v>198</v>
      </c>
      <c r="D205" s="90" t="s">
        <v>195</v>
      </c>
      <c r="E205" s="114">
        <v>264.5</v>
      </c>
      <c r="F205" s="92">
        <f>ROUND(E205*$F$1,1)</f>
        <v>275.3</v>
      </c>
      <c r="G205" s="92">
        <f>ROUND(F205*$G$1,1)</f>
        <v>287.10000000000002</v>
      </c>
      <c r="H205" s="92">
        <f>ROUND(G205*$H$1,1)</f>
        <v>299.2</v>
      </c>
      <c r="I205" s="30" t="s">
        <v>384</v>
      </c>
      <c r="J205" s="27"/>
    </row>
    <row r="206" spans="1:10" s="5" customFormat="1" ht="18.75" x14ac:dyDescent="0.25">
      <c r="A206" s="90"/>
      <c r="B206" s="91"/>
      <c r="C206" s="90"/>
      <c r="D206" s="90"/>
      <c r="E206" s="114"/>
      <c r="F206" s="92"/>
      <c r="G206" s="92"/>
      <c r="H206" s="92"/>
      <c r="I206" s="31" t="s">
        <v>385</v>
      </c>
      <c r="J206" s="54" t="s">
        <v>412</v>
      </c>
    </row>
    <row r="207" spans="1:10" s="5" customFormat="1" ht="34.5" x14ac:dyDescent="0.25">
      <c r="A207" s="90"/>
      <c r="B207" s="91"/>
      <c r="C207" s="90"/>
      <c r="D207" s="90"/>
      <c r="E207" s="114"/>
      <c r="F207" s="92"/>
      <c r="G207" s="92"/>
      <c r="H207" s="92"/>
      <c r="I207" s="31" t="s">
        <v>386</v>
      </c>
      <c r="J207" s="37" t="s">
        <v>232</v>
      </c>
    </row>
    <row r="208" spans="1:10" s="5" customFormat="1" ht="81.75" x14ac:dyDescent="0.25">
      <c r="A208" s="90"/>
      <c r="B208" s="91"/>
      <c r="C208" s="90"/>
      <c r="D208" s="90"/>
      <c r="E208" s="114"/>
      <c r="F208" s="92"/>
      <c r="G208" s="92"/>
      <c r="H208" s="92"/>
      <c r="I208" s="31" t="s">
        <v>387</v>
      </c>
      <c r="J208" s="27"/>
    </row>
    <row r="209" spans="1:10" s="5" customFormat="1" ht="15.75" x14ac:dyDescent="0.25">
      <c r="A209" s="90"/>
      <c r="B209" s="91"/>
      <c r="C209" s="90"/>
      <c r="D209" s="90"/>
      <c r="E209" s="114"/>
      <c r="F209" s="92"/>
      <c r="G209" s="92"/>
      <c r="H209" s="92"/>
      <c r="I209" s="38" t="s">
        <v>75</v>
      </c>
      <c r="J209" s="27"/>
    </row>
    <row r="210" spans="1:10" s="5" customFormat="1" ht="134.25" customHeight="1" x14ac:dyDescent="0.25">
      <c r="A210" s="56" t="s">
        <v>132</v>
      </c>
      <c r="B210" s="62" t="s">
        <v>147</v>
      </c>
      <c r="C210" s="56" t="s">
        <v>198</v>
      </c>
      <c r="D210" s="56" t="s">
        <v>202</v>
      </c>
      <c r="E210" s="57">
        <v>163.1</v>
      </c>
      <c r="F210" s="57">
        <f>ROUND(E210*$F$1,1)</f>
        <v>169.8</v>
      </c>
      <c r="G210" s="57">
        <f>ROUND(F210*$G$1,1)</f>
        <v>177.1</v>
      </c>
      <c r="H210" s="57">
        <f>ROUND(G210*$H$1,1)</f>
        <v>184.5</v>
      </c>
      <c r="I210" s="42" t="s">
        <v>304</v>
      </c>
      <c r="J210" s="37" t="s">
        <v>232</v>
      </c>
    </row>
    <row r="211" spans="1:10" s="5" customFormat="1" ht="33.75" customHeight="1" x14ac:dyDescent="0.25">
      <c r="A211" s="90" t="s">
        <v>133</v>
      </c>
      <c r="B211" s="89" t="s">
        <v>173</v>
      </c>
      <c r="C211" s="90" t="s">
        <v>198</v>
      </c>
      <c r="D211" s="90" t="s">
        <v>195</v>
      </c>
      <c r="E211" s="92">
        <v>276.10000000000002</v>
      </c>
      <c r="F211" s="92">
        <f>ROUND(E211*$F$1,1)</f>
        <v>287.39999999999998</v>
      </c>
      <c r="G211" s="92">
        <f>ROUND(F211*$G$1,1)</f>
        <v>299.8</v>
      </c>
      <c r="H211" s="92">
        <f>ROUND(G211*$H$1,1)</f>
        <v>312.39999999999998</v>
      </c>
      <c r="I211" s="30" t="s">
        <v>305</v>
      </c>
      <c r="J211" s="28" t="s">
        <v>232</v>
      </c>
    </row>
    <row r="212" spans="1:10" s="5" customFormat="1" ht="15.75" x14ac:dyDescent="0.25">
      <c r="A212" s="90"/>
      <c r="B212" s="89"/>
      <c r="C212" s="90"/>
      <c r="D212" s="90"/>
      <c r="E212" s="92"/>
      <c r="F212" s="92"/>
      <c r="G212" s="92"/>
      <c r="H212" s="92"/>
      <c r="I212" s="31" t="s">
        <v>189</v>
      </c>
      <c r="J212" s="28"/>
    </row>
    <row r="213" spans="1:10" s="5" customFormat="1" ht="15.75" x14ac:dyDescent="0.25">
      <c r="A213" s="90"/>
      <c r="B213" s="89"/>
      <c r="C213" s="90"/>
      <c r="D213" s="90"/>
      <c r="E213" s="92"/>
      <c r="F213" s="92"/>
      <c r="G213" s="92"/>
      <c r="H213" s="92"/>
      <c r="I213" s="31" t="s">
        <v>190</v>
      </c>
      <c r="J213" s="28"/>
    </row>
    <row r="214" spans="1:10" s="5" customFormat="1" ht="47.25" x14ac:dyDescent="0.25">
      <c r="A214" s="90"/>
      <c r="B214" s="89"/>
      <c r="C214" s="90"/>
      <c r="D214" s="90"/>
      <c r="E214" s="92"/>
      <c r="F214" s="92"/>
      <c r="G214" s="92"/>
      <c r="H214" s="92"/>
      <c r="I214" s="31" t="s">
        <v>191</v>
      </c>
      <c r="J214" s="28"/>
    </row>
    <row r="215" spans="1:10" s="5" customFormat="1" ht="39" customHeight="1" x14ac:dyDescent="0.25">
      <c r="A215" s="76" t="s">
        <v>134</v>
      </c>
      <c r="B215" s="79" t="s">
        <v>230</v>
      </c>
      <c r="C215" s="90" t="s">
        <v>198</v>
      </c>
      <c r="D215" s="90" t="s">
        <v>195</v>
      </c>
      <c r="E215" s="82">
        <v>46.9</v>
      </c>
      <c r="F215" s="82">
        <f t="shared" ref="F215" si="4">ROUND(E215*$F$1,1)</f>
        <v>48.8</v>
      </c>
      <c r="G215" s="82">
        <f t="shared" ref="G215" si="5">ROUND(F215*$G$1,1)</f>
        <v>50.9</v>
      </c>
      <c r="H215" s="85">
        <f t="shared" ref="H215" si="6">ROUND(G215*$H$1,1)</f>
        <v>53</v>
      </c>
      <c r="I215" s="30" t="s">
        <v>427</v>
      </c>
      <c r="J215" s="27"/>
    </row>
    <row r="216" spans="1:10" s="5" customFormat="1" ht="15.75" customHeight="1" x14ac:dyDescent="0.25">
      <c r="A216" s="77"/>
      <c r="B216" s="80"/>
      <c r="C216" s="90"/>
      <c r="D216" s="90"/>
      <c r="E216" s="83"/>
      <c r="F216" s="83"/>
      <c r="G216" s="83"/>
      <c r="H216" s="86"/>
      <c r="I216" s="31" t="s">
        <v>428</v>
      </c>
      <c r="J216" s="27"/>
    </row>
    <row r="217" spans="1:10" s="5" customFormat="1" ht="15.75" x14ac:dyDescent="0.25">
      <c r="A217" s="77"/>
      <c r="B217" s="80"/>
      <c r="C217" s="90"/>
      <c r="D217" s="90"/>
      <c r="E217" s="83"/>
      <c r="F217" s="83"/>
      <c r="G217" s="83"/>
      <c r="H217" s="86"/>
      <c r="I217" s="31" t="s">
        <v>429</v>
      </c>
      <c r="J217" s="37" t="s">
        <v>232</v>
      </c>
    </row>
    <row r="218" spans="1:10" s="5" customFormat="1" ht="17.25" customHeight="1" x14ac:dyDescent="0.25">
      <c r="A218" s="77"/>
      <c r="B218" s="80"/>
      <c r="C218" s="90"/>
      <c r="D218" s="90"/>
      <c r="E218" s="84"/>
      <c r="F218" s="83"/>
      <c r="G218" s="83"/>
      <c r="H218" s="86"/>
      <c r="I218" s="31" t="s">
        <v>430</v>
      </c>
      <c r="J218" s="27"/>
    </row>
    <row r="219" spans="1:10" s="5" customFormat="1" ht="18" customHeight="1" x14ac:dyDescent="0.25">
      <c r="A219" s="77"/>
      <c r="B219" s="80"/>
      <c r="C219" s="56"/>
      <c r="D219" s="56"/>
      <c r="E219" s="63"/>
      <c r="F219" s="83"/>
      <c r="G219" s="83"/>
      <c r="H219" s="86"/>
      <c r="I219" s="31" t="s">
        <v>431</v>
      </c>
      <c r="J219" s="27"/>
    </row>
    <row r="220" spans="1:10" s="5" customFormat="1" ht="15.75" customHeight="1" x14ac:dyDescent="0.25">
      <c r="A220" s="78"/>
      <c r="B220" s="81"/>
      <c r="C220" s="56"/>
      <c r="D220" s="56"/>
      <c r="E220" s="63"/>
      <c r="F220" s="84"/>
      <c r="G220" s="84"/>
      <c r="H220" s="87"/>
      <c r="I220" s="38" t="s">
        <v>432</v>
      </c>
      <c r="J220" s="27"/>
    </row>
    <row r="221" spans="1:10" s="41" customFormat="1" ht="31.5" x14ac:dyDescent="0.25">
      <c r="A221" s="95" t="s">
        <v>135</v>
      </c>
      <c r="B221" s="112" t="s">
        <v>12</v>
      </c>
      <c r="C221" s="95"/>
      <c r="D221" s="95"/>
      <c r="E221" s="88">
        <f>SUM(E225:E239)</f>
        <v>9236.8000000000011</v>
      </c>
      <c r="F221" s="88">
        <f>SUM(F225:F239)</f>
        <v>10428.409125</v>
      </c>
      <c r="G221" s="88">
        <f>SUM(G225:G239)</f>
        <v>10876.866249999999</v>
      </c>
      <c r="H221" s="88">
        <f>SUM(H225:H239)</f>
        <v>11333.667375000001</v>
      </c>
      <c r="I221" s="31" t="s">
        <v>76</v>
      </c>
      <c r="J221" s="40"/>
    </row>
    <row r="222" spans="1:10" s="41" customFormat="1" ht="15.75" x14ac:dyDescent="0.25">
      <c r="A222" s="95"/>
      <c r="B222" s="112"/>
      <c r="C222" s="95"/>
      <c r="D222" s="95"/>
      <c r="E222" s="88"/>
      <c r="F222" s="88"/>
      <c r="G222" s="88"/>
      <c r="H222" s="88"/>
      <c r="I222" s="31" t="s">
        <v>77</v>
      </c>
      <c r="J222" s="40"/>
    </row>
    <row r="223" spans="1:10" s="41" customFormat="1" ht="15.75" x14ac:dyDescent="0.25">
      <c r="A223" s="95"/>
      <c r="B223" s="112"/>
      <c r="C223" s="95"/>
      <c r="D223" s="95"/>
      <c r="E223" s="88"/>
      <c r="F223" s="88"/>
      <c r="G223" s="88"/>
      <c r="H223" s="88"/>
      <c r="I223" s="31" t="s">
        <v>157</v>
      </c>
      <c r="J223" s="40"/>
    </row>
    <row r="224" spans="1:10" s="41" customFormat="1" ht="15.75" x14ac:dyDescent="0.25">
      <c r="A224" s="95"/>
      <c r="B224" s="112"/>
      <c r="C224" s="95"/>
      <c r="D224" s="95"/>
      <c r="E224" s="88"/>
      <c r="F224" s="88"/>
      <c r="G224" s="88"/>
      <c r="H224" s="88"/>
      <c r="I224" s="61" t="s">
        <v>184</v>
      </c>
      <c r="J224" s="40"/>
    </row>
    <row r="225" spans="1:10" s="5" customFormat="1" ht="34.5" x14ac:dyDescent="0.25">
      <c r="A225" s="90" t="s">
        <v>136</v>
      </c>
      <c r="B225" s="91" t="s">
        <v>78</v>
      </c>
      <c r="C225" s="90" t="s">
        <v>198</v>
      </c>
      <c r="D225" s="90" t="s">
        <v>199</v>
      </c>
      <c r="E225" s="92">
        <v>128.69999999999999</v>
      </c>
      <c r="F225" s="92">
        <f>ROUND(E225*$F$1,1)</f>
        <v>134</v>
      </c>
      <c r="G225" s="92">
        <f>ROUND(F225*$G$1,1)</f>
        <v>139.80000000000001</v>
      </c>
      <c r="H225" s="92">
        <f>ROUND(G225*$H$1,1)</f>
        <v>145.69999999999999</v>
      </c>
      <c r="I225" s="30" t="s">
        <v>306</v>
      </c>
      <c r="J225" s="27"/>
    </row>
    <row r="226" spans="1:10" s="5" customFormat="1" ht="18.75" x14ac:dyDescent="0.25">
      <c r="A226" s="90"/>
      <c r="B226" s="91"/>
      <c r="C226" s="90"/>
      <c r="D226" s="90"/>
      <c r="E226" s="92"/>
      <c r="F226" s="92"/>
      <c r="G226" s="92"/>
      <c r="H226" s="92"/>
      <c r="I226" s="31" t="s">
        <v>307</v>
      </c>
      <c r="J226" s="27"/>
    </row>
    <row r="227" spans="1:10" s="5" customFormat="1" ht="18.75" x14ac:dyDescent="0.25">
      <c r="A227" s="90"/>
      <c r="B227" s="91"/>
      <c r="C227" s="90"/>
      <c r="D227" s="90"/>
      <c r="E227" s="92"/>
      <c r="F227" s="92"/>
      <c r="G227" s="92"/>
      <c r="H227" s="92"/>
      <c r="I227" s="31" t="s">
        <v>308</v>
      </c>
      <c r="J227" s="28" t="s">
        <v>236</v>
      </c>
    </row>
    <row r="228" spans="1:10" s="5" customFormat="1" ht="66" x14ac:dyDescent="0.25">
      <c r="A228" s="90"/>
      <c r="B228" s="91"/>
      <c r="C228" s="90"/>
      <c r="D228" s="90"/>
      <c r="E228" s="92"/>
      <c r="F228" s="92"/>
      <c r="G228" s="92"/>
      <c r="H228" s="92"/>
      <c r="I228" s="31" t="s">
        <v>309</v>
      </c>
      <c r="J228" s="47" t="s">
        <v>404</v>
      </c>
    </row>
    <row r="229" spans="1:10" s="5" customFormat="1" ht="21" customHeight="1" x14ac:dyDescent="0.25">
      <c r="A229" s="90"/>
      <c r="B229" s="91"/>
      <c r="C229" s="90"/>
      <c r="D229" s="90"/>
      <c r="E229" s="92"/>
      <c r="F229" s="92"/>
      <c r="G229" s="92"/>
      <c r="H229" s="92"/>
      <c r="I229" s="38" t="s">
        <v>79</v>
      </c>
      <c r="J229" s="27"/>
    </row>
    <row r="230" spans="1:10" s="5" customFormat="1" ht="31.5" x14ac:dyDescent="0.25">
      <c r="A230" s="90" t="s">
        <v>137</v>
      </c>
      <c r="B230" s="89" t="s">
        <v>148</v>
      </c>
      <c r="C230" s="90" t="s">
        <v>198</v>
      </c>
      <c r="D230" s="90" t="s">
        <v>199</v>
      </c>
      <c r="E230" s="92">
        <v>9108.1</v>
      </c>
      <c r="F230" s="92">
        <f>ROUND(E230*$F$1,1)</f>
        <v>9481.5</v>
      </c>
      <c r="G230" s="92">
        <f>ROUND(F230*$G$1,1)</f>
        <v>9889.2000000000007</v>
      </c>
      <c r="H230" s="92">
        <f>ROUND(G230*H1,1)</f>
        <v>10304.5</v>
      </c>
      <c r="I230" s="30" t="s">
        <v>168</v>
      </c>
      <c r="J230" s="27"/>
    </row>
    <row r="231" spans="1:10" s="5" customFormat="1" ht="18.75" x14ac:dyDescent="0.25">
      <c r="A231" s="90"/>
      <c r="B231" s="89"/>
      <c r="C231" s="90"/>
      <c r="D231" s="90"/>
      <c r="E231" s="92"/>
      <c r="F231" s="92"/>
      <c r="G231" s="92"/>
      <c r="H231" s="92"/>
      <c r="I231" s="31" t="s">
        <v>310</v>
      </c>
      <c r="J231" s="28" t="s">
        <v>236</v>
      </c>
    </row>
    <row r="232" spans="1:10" s="5" customFormat="1" ht="34.5" x14ac:dyDescent="0.25">
      <c r="A232" s="90"/>
      <c r="B232" s="89"/>
      <c r="C232" s="90"/>
      <c r="D232" s="90"/>
      <c r="E232" s="92"/>
      <c r="F232" s="92"/>
      <c r="G232" s="92"/>
      <c r="H232" s="92"/>
      <c r="I232" s="31" t="s">
        <v>311</v>
      </c>
      <c r="J232" s="47" t="s">
        <v>405</v>
      </c>
    </row>
    <row r="233" spans="1:10" s="5" customFormat="1" ht="55.5" customHeight="1" x14ac:dyDescent="0.25">
      <c r="A233" s="90"/>
      <c r="B233" s="89"/>
      <c r="C233" s="90"/>
      <c r="D233" s="90"/>
      <c r="E233" s="92"/>
      <c r="F233" s="92"/>
      <c r="G233" s="92"/>
      <c r="H233" s="92"/>
      <c r="I233" s="38" t="s">
        <v>312</v>
      </c>
      <c r="J233" s="27"/>
    </row>
    <row r="234" spans="1:10" s="5" customFormat="1" ht="37.5" x14ac:dyDescent="0.25">
      <c r="A234" s="90" t="s">
        <v>138</v>
      </c>
      <c r="B234" s="89" t="s">
        <v>183</v>
      </c>
      <c r="C234" s="90" t="s">
        <v>198</v>
      </c>
      <c r="D234" s="90" t="s">
        <v>199</v>
      </c>
      <c r="E234" s="92"/>
      <c r="F234" s="92">
        <f>40393*(161/8+0)/1000</f>
        <v>812.90912500000002</v>
      </c>
      <c r="G234" s="92">
        <f>42130*(161/8+0)/1000</f>
        <v>847.86625000000004</v>
      </c>
      <c r="H234" s="92">
        <f>43899*(161/8+0)/1000</f>
        <v>883.46737499999995</v>
      </c>
      <c r="I234" s="31" t="s">
        <v>318</v>
      </c>
      <c r="J234" s="28" t="s">
        <v>235</v>
      </c>
    </row>
    <row r="235" spans="1:10" s="5" customFormat="1" ht="20.100000000000001" customHeight="1" x14ac:dyDescent="0.25">
      <c r="A235" s="90"/>
      <c r="B235" s="89"/>
      <c r="C235" s="90"/>
      <c r="D235" s="90"/>
      <c r="E235" s="92"/>
      <c r="F235" s="92"/>
      <c r="G235" s="92"/>
      <c r="H235" s="92"/>
      <c r="I235" s="31" t="s">
        <v>313</v>
      </c>
      <c r="J235" s="27"/>
    </row>
    <row r="236" spans="1:10" s="5" customFormat="1" ht="20.100000000000001" customHeight="1" x14ac:dyDescent="0.25">
      <c r="A236" s="90"/>
      <c r="B236" s="89"/>
      <c r="C236" s="90"/>
      <c r="D236" s="90"/>
      <c r="E236" s="92"/>
      <c r="F236" s="92"/>
      <c r="G236" s="92"/>
      <c r="H236" s="92"/>
      <c r="I236" s="31" t="s">
        <v>314</v>
      </c>
      <c r="J236" s="27"/>
    </row>
    <row r="237" spans="1:10" s="5" customFormat="1" ht="20.100000000000001" customHeight="1" x14ac:dyDescent="0.25">
      <c r="A237" s="90"/>
      <c r="B237" s="89"/>
      <c r="C237" s="90"/>
      <c r="D237" s="90"/>
      <c r="E237" s="92"/>
      <c r="F237" s="92"/>
      <c r="G237" s="92"/>
      <c r="H237" s="92"/>
      <c r="I237" s="31" t="s">
        <v>315</v>
      </c>
      <c r="J237" s="27"/>
    </row>
    <row r="238" spans="1:10" s="5" customFormat="1" ht="20.100000000000001" customHeight="1" x14ac:dyDescent="0.25">
      <c r="A238" s="90"/>
      <c r="B238" s="89"/>
      <c r="C238" s="90"/>
      <c r="D238" s="90"/>
      <c r="E238" s="92"/>
      <c r="F238" s="92"/>
      <c r="G238" s="92"/>
      <c r="H238" s="92"/>
      <c r="I238" s="31" t="s">
        <v>317</v>
      </c>
      <c r="J238" s="27"/>
    </row>
    <row r="239" spans="1:10" s="5" customFormat="1" ht="20.100000000000001" customHeight="1" x14ac:dyDescent="0.25">
      <c r="A239" s="90"/>
      <c r="B239" s="89"/>
      <c r="C239" s="90"/>
      <c r="D239" s="90"/>
      <c r="E239" s="92"/>
      <c r="F239" s="92"/>
      <c r="G239" s="92"/>
      <c r="H239" s="92"/>
      <c r="I239" s="31" t="s">
        <v>316</v>
      </c>
      <c r="J239" s="27"/>
    </row>
    <row r="240" spans="1:10" s="29" customFormat="1" ht="47.25" customHeight="1" x14ac:dyDescent="0.25">
      <c r="A240" s="99" t="s">
        <v>139</v>
      </c>
      <c r="B240" s="102" t="s">
        <v>80</v>
      </c>
      <c r="C240" s="95"/>
      <c r="D240" s="95"/>
      <c r="E240" s="88">
        <f>SUM(E251:E286)</f>
        <v>11250.1</v>
      </c>
      <c r="F240" s="88">
        <f>SUM(F251:F286)</f>
        <v>14051.920000000002</v>
      </c>
      <c r="G240" s="88">
        <f>SUM(G251:G286)</f>
        <v>14650.179000000002</v>
      </c>
      <c r="H240" s="88">
        <f>SUM(H251:H286)</f>
        <v>15283.144999999999</v>
      </c>
      <c r="I240" s="30" t="s">
        <v>81</v>
      </c>
      <c r="J240" s="27"/>
    </row>
    <row r="241" spans="1:10" s="29" customFormat="1" ht="15.75" x14ac:dyDescent="0.25">
      <c r="A241" s="100"/>
      <c r="B241" s="103"/>
      <c r="C241" s="95"/>
      <c r="D241" s="95"/>
      <c r="E241" s="88"/>
      <c r="F241" s="88"/>
      <c r="G241" s="88"/>
      <c r="H241" s="88"/>
      <c r="I241" s="31" t="s">
        <v>82</v>
      </c>
      <c r="J241" s="27"/>
    </row>
    <row r="242" spans="1:10" s="29" customFormat="1" ht="15.75" x14ac:dyDescent="0.25">
      <c r="A242" s="100"/>
      <c r="B242" s="103"/>
      <c r="C242" s="95"/>
      <c r="D242" s="95"/>
      <c r="E242" s="88"/>
      <c r="F242" s="88"/>
      <c r="G242" s="88"/>
      <c r="H242" s="88"/>
      <c r="I242" s="31" t="s">
        <v>83</v>
      </c>
      <c r="J242" s="27"/>
    </row>
    <row r="243" spans="1:10" s="29" customFormat="1" ht="15.75" x14ac:dyDescent="0.25">
      <c r="A243" s="100"/>
      <c r="B243" s="103"/>
      <c r="C243" s="95"/>
      <c r="D243" s="95"/>
      <c r="E243" s="88"/>
      <c r="F243" s="88"/>
      <c r="G243" s="88"/>
      <c r="H243" s="88"/>
      <c r="I243" s="31" t="s">
        <v>84</v>
      </c>
      <c r="J243" s="27"/>
    </row>
    <row r="244" spans="1:10" s="29" customFormat="1" ht="15.75" x14ac:dyDescent="0.25">
      <c r="A244" s="100"/>
      <c r="B244" s="103"/>
      <c r="C244" s="95"/>
      <c r="D244" s="95"/>
      <c r="E244" s="88"/>
      <c r="F244" s="88"/>
      <c r="G244" s="88"/>
      <c r="H244" s="88"/>
      <c r="I244" s="31" t="s">
        <v>85</v>
      </c>
      <c r="J244" s="27"/>
    </row>
    <row r="245" spans="1:10" s="29" customFormat="1" ht="15.75" x14ac:dyDescent="0.25">
      <c r="A245" s="100"/>
      <c r="B245" s="103"/>
      <c r="C245" s="95"/>
      <c r="D245" s="95"/>
      <c r="E245" s="88"/>
      <c r="F245" s="88"/>
      <c r="G245" s="88"/>
      <c r="H245" s="88"/>
      <c r="I245" s="31" t="s">
        <v>86</v>
      </c>
      <c r="J245" s="27"/>
    </row>
    <row r="246" spans="1:10" s="29" customFormat="1" ht="15.75" x14ac:dyDescent="0.25">
      <c r="A246" s="100"/>
      <c r="B246" s="103"/>
      <c r="C246" s="95"/>
      <c r="D246" s="95"/>
      <c r="E246" s="88"/>
      <c r="F246" s="88"/>
      <c r="G246" s="88"/>
      <c r="H246" s="88"/>
      <c r="I246" s="31" t="s">
        <v>87</v>
      </c>
      <c r="J246" s="27"/>
    </row>
    <row r="247" spans="1:10" s="29" customFormat="1" ht="15.75" x14ac:dyDescent="0.25">
      <c r="A247" s="100"/>
      <c r="B247" s="103"/>
      <c r="C247" s="95"/>
      <c r="D247" s="95"/>
      <c r="E247" s="88"/>
      <c r="F247" s="88"/>
      <c r="G247" s="88"/>
      <c r="H247" s="88"/>
      <c r="I247" s="31" t="s">
        <v>88</v>
      </c>
      <c r="J247" s="27"/>
    </row>
    <row r="248" spans="1:10" s="29" customFormat="1" ht="15.75" hidden="1" x14ac:dyDescent="0.25">
      <c r="A248" s="100"/>
      <c r="B248" s="103"/>
      <c r="C248" s="95"/>
      <c r="D248" s="95"/>
      <c r="E248" s="88"/>
      <c r="F248" s="88"/>
      <c r="G248" s="88"/>
      <c r="H248" s="88"/>
      <c r="I248" s="31" t="s">
        <v>166</v>
      </c>
      <c r="J248" s="27"/>
    </row>
    <row r="249" spans="1:10" s="29" customFormat="1" ht="31.5" hidden="1" x14ac:dyDescent="0.25">
      <c r="A249" s="100"/>
      <c r="B249" s="103"/>
      <c r="C249" s="95"/>
      <c r="D249" s="95"/>
      <c r="E249" s="88"/>
      <c r="F249" s="88"/>
      <c r="G249" s="88"/>
      <c r="H249" s="88"/>
      <c r="I249" s="31" t="s">
        <v>187</v>
      </c>
      <c r="J249" s="27"/>
    </row>
    <row r="250" spans="1:10" s="29" customFormat="1" ht="15.75" hidden="1" customHeight="1" outlineLevel="2" x14ac:dyDescent="0.25">
      <c r="A250" s="101"/>
      <c r="B250" s="104"/>
      <c r="C250" s="95"/>
      <c r="D250" s="95"/>
      <c r="E250" s="88"/>
      <c r="F250" s="88"/>
      <c r="G250" s="88"/>
      <c r="H250" s="88"/>
      <c r="I250" s="38" t="s">
        <v>225</v>
      </c>
      <c r="J250" s="27"/>
    </row>
    <row r="251" spans="1:10" s="5" customFormat="1" ht="34.5" collapsed="1" x14ac:dyDescent="0.25">
      <c r="A251" s="90" t="s">
        <v>140</v>
      </c>
      <c r="B251" s="91" t="s">
        <v>89</v>
      </c>
      <c r="C251" s="90" t="s">
        <v>198</v>
      </c>
      <c r="D251" s="90" t="s">
        <v>205</v>
      </c>
      <c r="E251" s="92">
        <v>8911.9</v>
      </c>
      <c r="F251" s="92">
        <f>ROUND(E251*$F$1,1)</f>
        <v>9277.2999999999993</v>
      </c>
      <c r="G251" s="92">
        <f>ROUND(F251*$G$1,1)</f>
        <v>9676.2000000000007</v>
      </c>
      <c r="H251" s="92">
        <f>ROUND(G251*$H$1,1)</f>
        <v>10082.6</v>
      </c>
      <c r="I251" s="30" t="s">
        <v>361</v>
      </c>
      <c r="J251" s="27"/>
    </row>
    <row r="252" spans="1:10" s="5" customFormat="1" ht="24.75" customHeight="1" x14ac:dyDescent="0.25">
      <c r="A252" s="90"/>
      <c r="B252" s="91"/>
      <c r="C252" s="90"/>
      <c r="D252" s="90"/>
      <c r="E252" s="92"/>
      <c r="F252" s="92"/>
      <c r="G252" s="92"/>
      <c r="H252" s="92"/>
      <c r="I252" s="31" t="s">
        <v>362</v>
      </c>
      <c r="J252" s="54" t="s">
        <v>409</v>
      </c>
    </row>
    <row r="253" spans="1:10" s="5" customFormat="1" ht="24.75" customHeight="1" x14ac:dyDescent="0.25">
      <c r="A253" s="90"/>
      <c r="B253" s="91"/>
      <c r="C253" s="90"/>
      <c r="D253" s="90"/>
      <c r="E253" s="92"/>
      <c r="F253" s="92"/>
      <c r="G253" s="92"/>
      <c r="H253" s="92"/>
      <c r="I253" s="31" t="s">
        <v>363</v>
      </c>
      <c r="J253" s="28" t="s">
        <v>240</v>
      </c>
    </row>
    <row r="254" spans="1:10" s="5" customFormat="1" ht="50.25" x14ac:dyDescent="0.25">
      <c r="A254" s="90"/>
      <c r="B254" s="91"/>
      <c r="C254" s="90"/>
      <c r="D254" s="90"/>
      <c r="E254" s="92"/>
      <c r="F254" s="92"/>
      <c r="G254" s="92"/>
      <c r="H254" s="92"/>
      <c r="I254" s="31" t="s">
        <v>364</v>
      </c>
      <c r="J254" s="47" t="s">
        <v>405</v>
      </c>
    </row>
    <row r="255" spans="1:10" s="5" customFormat="1" ht="21.75" customHeight="1" x14ac:dyDescent="0.25">
      <c r="A255" s="90"/>
      <c r="B255" s="91"/>
      <c r="C255" s="90"/>
      <c r="D255" s="90"/>
      <c r="E255" s="92"/>
      <c r="F255" s="92"/>
      <c r="G255" s="92"/>
      <c r="H255" s="92"/>
      <c r="I255" s="38" t="s">
        <v>90</v>
      </c>
      <c r="J255" s="27"/>
    </row>
    <row r="256" spans="1:10" s="5" customFormat="1" ht="42.75" customHeight="1" x14ac:dyDescent="0.25">
      <c r="A256" s="90" t="s">
        <v>141</v>
      </c>
      <c r="B256" s="91" t="s">
        <v>91</v>
      </c>
      <c r="C256" s="90" t="s">
        <v>198</v>
      </c>
      <c r="D256" s="90" t="s">
        <v>204</v>
      </c>
      <c r="E256" s="92"/>
      <c r="F256" s="92">
        <f>(161*10229)/1000</f>
        <v>1646.8689999999999</v>
      </c>
      <c r="G256" s="92">
        <f>(161*10669)/1000</f>
        <v>1717.7090000000001</v>
      </c>
      <c r="H256" s="92">
        <f>(161*11117)/1000</f>
        <v>1789.837</v>
      </c>
      <c r="I256" s="30" t="s">
        <v>319</v>
      </c>
      <c r="J256" s="28" t="s">
        <v>235</v>
      </c>
    </row>
    <row r="257" spans="1:10" s="5" customFormat="1" ht="24.75" customHeight="1" x14ac:dyDescent="0.25">
      <c r="A257" s="90"/>
      <c r="B257" s="91"/>
      <c r="C257" s="90"/>
      <c r="D257" s="90"/>
      <c r="E257" s="92"/>
      <c r="F257" s="92"/>
      <c r="G257" s="92"/>
      <c r="H257" s="92"/>
      <c r="I257" s="31" t="s">
        <v>320</v>
      </c>
      <c r="J257" s="27"/>
    </row>
    <row r="258" spans="1:10" s="5" customFormat="1" ht="34.5" x14ac:dyDescent="0.25">
      <c r="A258" s="90"/>
      <c r="B258" s="91"/>
      <c r="C258" s="90"/>
      <c r="D258" s="90"/>
      <c r="E258" s="92"/>
      <c r="F258" s="92"/>
      <c r="G258" s="92"/>
      <c r="H258" s="92"/>
      <c r="I258" s="31" t="s">
        <v>321</v>
      </c>
      <c r="J258" s="27"/>
    </row>
    <row r="259" spans="1:10" s="5" customFormat="1" ht="18.75" x14ac:dyDescent="0.25">
      <c r="A259" s="90"/>
      <c r="B259" s="91"/>
      <c r="C259" s="90"/>
      <c r="D259" s="90"/>
      <c r="E259" s="92"/>
      <c r="F259" s="92"/>
      <c r="G259" s="92"/>
      <c r="H259" s="92"/>
      <c r="I259" s="31" t="s">
        <v>322</v>
      </c>
      <c r="J259" s="27"/>
    </row>
    <row r="260" spans="1:10" s="5" customFormat="1" ht="45.75" customHeight="1" x14ac:dyDescent="0.25">
      <c r="A260" s="90"/>
      <c r="B260" s="91"/>
      <c r="C260" s="90"/>
      <c r="D260" s="90"/>
      <c r="E260" s="92"/>
      <c r="F260" s="92"/>
      <c r="G260" s="92"/>
      <c r="H260" s="92"/>
      <c r="I260" s="38" t="s">
        <v>323</v>
      </c>
      <c r="J260" s="27"/>
    </row>
    <row r="261" spans="1:10" s="5" customFormat="1" ht="34.5" x14ac:dyDescent="0.25">
      <c r="A261" s="90" t="s">
        <v>142</v>
      </c>
      <c r="B261" s="91" t="s">
        <v>92</v>
      </c>
      <c r="C261" s="90" t="s">
        <v>198</v>
      </c>
      <c r="D261" s="90" t="s">
        <v>204</v>
      </c>
      <c r="E261" s="92"/>
      <c r="F261" s="92">
        <f>(3986.5*14.5*12)/1000</f>
        <v>693.65099999999995</v>
      </c>
      <c r="G261" s="92">
        <f>(3986.5*15*12)/1000</f>
        <v>717.57</v>
      </c>
      <c r="H261" s="92">
        <f>(3986.5*16*12)/1000</f>
        <v>765.40800000000002</v>
      </c>
      <c r="I261" s="30" t="s">
        <v>324</v>
      </c>
      <c r="J261" s="27"/>
    </row>
    <row r="262" spans="1:10" s="5" customFormat="1" ht="24" customHeight="1" x14ac:dyDescent="0.25">
      <c r="A262" s="90"/>
      <c r="B262" s="91"/>
      <c r="C262" s="90"/>
      <c r="D262" s="90"/>
      <c r="E262" s="92"/>
      <c r="F262" s="92"/>
      <c r="G262" s="92"/>
      <c r="H262" s="92"/>
      <c r="I262" s="31"/>
      <c r="J262" s="27"/>
    </row>
    <row r="263" spans="1:10" s="5" customFormat="1" ht="30" x14ac:dyDescent="0.25">
      <c r="A263" s="90"/>
      <c r="B263" s="91"/>
      <c r="C263" s="90"/>
      <c r="D263" s="90"/>
      <c r="E263" s="92"/>
      <c r="F263" s="92"/>
      <c r="G263" s="92"/>
      <c r="H263" s="92"/>
      <c r="I263" s="31" t="s">
        <v>325</v>
      </c>
      <c r="J263" s="28" t="s">
        <v>235</v>
      </c>
    </row>
    <row r="264" spans="1:10" s="5" customFormat="1" ht="0.75" customHeight="1" x14ac:dyDescent="0.25">
      <c r="A264" s="90"/>
      <c r="B264" s="91"/>
      <c r="C264" s="90"/>
      <c r="D264" s="90"/>
      <c r="E264" s="92"/>
      <c r="F264" s="92"/>
      <c r="G264" s="92"/>
      <c r="H264" s="92"/>
      <c r="I264" s="31"/>
      <c r="J264" s="27"/>
    </row>
    <row r="265" spans="1:10" s="5" customFormat="1" ht="40.5" customHeight="1" x14ac:dyDescent="0.25">
      <c r="A265" s="90"/>
      <c r="B265" s="91"/>
      <c r="C265" s="90"/>
      <c r="D265" s="90"/>
      <c r="E265" s="92"/>
      <c r="F265" s="92"/>
      <c r="G265" s="92"/>
      <c r="H265" s="92"/>
      <c r="I265" s="31" t="s">
        <v>326</v>
      </c>
      <c r="J265" s="27"/>
    </row>
    <row r="266" spans="1:10" s="5" customFormat="1" ht="18.75" x14ac:dyDescent="0.25">
      <c r="A266" s="90"/>
      <c r="B266" s="91"/>
      <c r="C266" s="90"/>
      <c r="D266" s="90"/>
      <c r="E266" s="92"/>
      <c r="F266" s="92"/>
      <c r="G266" s="92"/>
      <c r="H266" s="92"/>
      <c r="I266" s="31" t="s">
        <v>327</v>
      </c>
      <c r="J266" s="27"/>
    </row>
    <row r="267" spans="1:10" s="5" customFormat="1" ht="50.25" x14ac:dyDescent="0.25">
      <c r="A267" s="90"/>
      <c r="B267" s="91"/>
      <c r="C267" s="90"/>
      <c r="D267" s="90"/>
      <c r="E267" s="92"/>
      <c r="F267" s="92"/>
      <c r="G267" s="92"/>
      <c r="H267" s="92"/>
      <c r="I267" s="31" t="s">
        <v>328</v>
      </c>
      <c r="J267" s="27"/>
    </row>
    <row r="268" spans="1:10" s="5" customFormat="1" ht="18.75" x14ac:dyDescent="0.25">
      <c r="A268" s="90"/>
      <c r="B268" s="91"/>
      <c r="C268" s="90"/>
      <c r="D268" s="90"/>
      <c r="E268" s="92"/>
      <c r="F268" s="92"/>
      <c r="G268" s="92"/>
      <c r="H268" s="92"/>
      <c r="I268" s="38" t="s">
        <v>329</v>
      </c>
      <c r="J268" s="27"/>
    </row>
    <row r="269" spans="1:10" s="5" customFormat="1" ht="34.5" x14ac:dyDescent="0.25">
      <c r="A269" s="90" t="s">
        <v>143</v>
      </c>
      <c r="B269" s="91" t="s">
        <v>93</v>
      </c>
      <c r="C269" s="90" t="s">
        <v>198</v>
      </c>
      <c r="D269" s="90" t="s">
        <v>206</v>
      </c>
      <c r="E269" s="92">
        <v>210.5</v>
      </c>
      <c r="F269" s="92">
        <f>ROUND(E269*$F$1,1)</f>
        <v>219.1</v>
      </c>
      <c r="G269" s="92">
        <f>ROUND(F269*$G$1,1)</f>
        <v>228.5</v>
      </c>
      <c r="H269" s="92">
        <f>ROUND(G269*$H$1,1)</f>
        <v>238.1</v>
      </c>
      <c r="I269" s="30" t="s">
        <v>330</v>
      </c>
      <c r="J269" s="27"/>
    </row>
    <row r="270" spans="1:10" s="5" customFormat="1" ht="18.75" x14ac:dyDescent="0.25">
      <c r="A270" s="90"/>
      <c r="B270" s="91"/>
      <c r="C270" s="90"/>
      <c r="D270" s="90"/>
      <c r="E270" s="92"/>
      <c r="F270" s="92"/>
      <c r="G270" s="92"/>
      <c r="H270" s="92"/>
      <c r="I270" s="31" t="s">
        <v>331</v>
      </c>
      <c r="J270" s="27"/>
    </row>
    <row r="271" spans="1:10" s="5" customFormat="1" ht="18.75" x14ac:dyDescent="0.25">
      <c r="A271" s="90"/>
      <c r="B271" s="91"/>
      <c r="C271" s="90"/>
      <c r="D271" s="90"/>
      <c r="E271" s="92"/>
      <c r="F271" s="92"/>
      <c r="G271" s="92"/>
      <c r="H271" s="92"/>
      <c r="I271" s="31" t="s">
        <v>332</v>
      </c>
      <c r="J271" s="28" t="s">
        <v>240</v>
      </c>
    </row>
    <row r="272" spans="1:10" s="5" customFormat="1" ht="50.25" x14ac:dyDescent="0.25">
      <c r="A272" s="90"/>
      <c r="B272" s="91"/>
      <c r="C272" s="90"/>
      <c r="D272" s="90"/>
      <c r="E272" s="92"/>
      <c r="F272" s="92"/>
      <c r="G272" s="92"/>
      <c r="H272" s="92"/>
      <c r="I272" s="31" t="s">
        <v>333</v>
      </c>
      <c r="J272" s="27"/>
    </row>
    <row r="273" spans="1:10" s="5" customFormat="1" ht="15.75" x14ac:dyDescent="0.25">
      <c r="A273" s="90"/>
      <c r="B273" s="91"/>
      <c r="C273" s="90"/>
      <c r="D273" s="90"/>
      <c r="E273" s="92"/>
      <c r="F273" s="92"/>
      <c r="G273" s="92"/>
      <c r="H273" s="92"/>
      <c r="I273" s="38" t="s">
        <v>94</v>
      </c>
      <c r="J273" s="27"/>
    </row>
    <row r="274" spans="1:10" s="5" customFormat="1" ht="34.5" x14ac:dyDescent="0.25">
      <c r="A274" s="90" t="s">
        <v>144</v>
      </c>
      <c r="B274" s="91" t="s">
        <v>95</v>
      </c>
      <c r="C274" s="90" t="s">
        <v>198</v>
      </c>
      <c r="D274" s="90" t="s">
        <v>204</v>
      </c>
      <c r="E274" s="92">
        <v>599.6</v>
      </c>
      <c r="F274" s="92">
        <f>ROUND(E274*$F$1,1)</f>
        <v>624.20000000000005</v>
      </c>
      <c r="G274" s="92">
        <f>ROUND(F274*$G$1,1)</f>
        <v>651</v>
      </c>
      <c r="H274" s="92">
        <f>ROUND(G274*$H$1,1)</f>
        <v>678.3</v>
      </c>
      <c r="I274" s="30" t="s">
        <v>334</v>
      </c>
      <c r="J274" s="28"/>
    </row>
    <row r="275" spans="1:10" s="5" customFormat="1" ht="18.75" x14ac:dyDescent="0.25">
      <c r="A275" s="90"/>
      <c r="B275" s="91"/>
      <c r="C275" s="90"/>
      <c r="D275" s="90"/>
      <c r="E275" s="92"/>
      <c r="F275" s="92"/>
      <c r="G275" s="92"/>
      <c r="H275" s="92"/>
      <c r="I275" s="31" t="s">
        <v>335</v>
      </c>
      <c r="J275" s="27"/>
    </row>
    <row r="276" spans="1:10" s="5" customFormat="1" ht="18.75" x14ac:dyDescent="0.25">
      <c r="A276" s="90"/>
      <c r="B276" s="91"/>
      <c r="C276" s="90"/>
      <c r="D276" s="90"/>
      <c r="E276" s="92"/>
      <c r="F276" s="92"/>
      <c r="G276" s="92"/>
      <c r="H276" s="92"/>
      <c r="I276" s="31" t="s">
        <v>336</v>
      </c>
      <c r="J276" s="28" t="s">
        <v>373</v>
      </c>
    </row>
    <row r="277" spans="1:10" s="5" customFormat="1" ht="50.25" x14ac:dyDescent="0.25">
      <c r="A277" s="90"/>
      <c r="B277" s="91"/>
      <c r="C277" s="90"/>
      <c r="D277" s="90"/>
      <c r="E277" s="92"/>
      <c r="F277" s="92"/>
      <c r="G277" s="92"/>
      <c r="H277" s="92"/>
      <c r="I277" s="31" t="s">
        <v>337</v>
      </c>
      <c r="J277" s="27"/>
    </row>
    <row r="278" spans="1:10" s="5" customFormat="1" ht="15.75" x14ac:dyDescent="0.25">
      <c r="A278" s="90"/>
      <c r="B278" s="91"/>
      <c r="C278" s="90"/>
      <c r="D278" s="90"/>
      <c r="E278" s="92"/>
      <c r="F278" s="92"/>
      <c r="G278" s="92"/>
      <c r="H278" s="92"/>
      <c r="I278" s="38" t="s">
        <v>96</v>
      </c>
      <c r="J278" s="27"/>
    </row>
    <row r="279" spans="1:10" s="5" customFormat="1" ht="34.5" x14ac:dyDescent="0.25">
      <c r="A279" s="90" t="s">
        <v>145</v>
      </c>
      <c r="B279" s="91" t="s">
        <v>97</v>
      </c>
      <c r="C279" s="90" t="s">
        <v>198</v>
      </c>
      <c r="D279" s="90" t="s">
        <v>206</v>
      </c>
      <c r="E279" s="92">
        <v>646.20000000000005</v>
      </c>
      <c r="F279" s="92">
        <f>ROUND(E279*$F$1,1)</f>
        <v>672.7</v>
      </c>
      <c r="G279" s="92">
        <f>ROUND(F279*$G$1,1)</f>
        <v>701.6</v>
      </c>
      <c r="H279" s="92">
        <f>ROUND(G279*$H$1,1)</f>
        <v>731.1</v>
      </c>
      <c r="I279" s="30" t="s">
        <v>338</v>
      </c>
      <c r="J279" s="28"/>
    </row>
    <row r="280" spans="1:10" s="5" customFormat="1" ht="18.75" x14ac:dyDescent="0.25">
      <c r="A280" s="90"/>
      <c r="B280" s="91"/>
      <c r="C280" s="90"/>
      <c r="D280" s="90"/>
      <c r="E280" s="92"/>
      <c r="F280" s="92"/>
      <c r="G280" s="92"/>
      <c r="H280" s="92"/>
      <c r="I280" s="31" t="s">
        <v>339</v>
      </c>
      <c r="J280" s="28" t="s">
        <v>240</v>
      </c>
    </row>
    <row r="281" spans="1:10" s="5" customFormat="1" ht="34.5" x14ac:dyDescent="0.25">
      <c r="A281" s="90"/>
      <c r="B281" s="91"/>
      <c r="C281" s="90"/>
      <c r="D281" s="90"/>
      <c r="E281" s="92"/>
      <c r="F281" s="92"/>
      <c r="G281" s="92"/>
      <c r="H281" s="92"/>
      <c r="I281" s="31" t="s">
        <v>340</v>
      </c>
      <c r="J281" s="27"/>
    </row>
    <row r="282" spans="1:10" s="5" customFormat="1" ht="50.25" x14ac:dyDescent="0.25">
      <c r="A282" s="90"/>
      <c r="B282" s="91"/>
      <c r="C282" s="90"/>
      <c r="D282" s="90"/>
      <c r="E282" s="92"/>
      <c r="F282" s="92"/>
      <c r="G282" s="92"/>
      <c r="H282" s="92"/>
      <c r="I282" s="38" t="s">
        <v>341</v>
      </c>
      <c r="J282" s="27"/>
    </row>
    <row r="283" spans="1:10" s="5" customFormat="1" ht="34.5" x14ac:dyDescent="0.25">
      <c r="A283" s="90" t="s">
        <v>146</v>
      </c>
      <c r="B283" s="91" t="s">
        <v>98</v>
      </c>
      <c r="C283" s="90" t="s">
        <v>198</v>
      </c>
      <c r="D283" s="90" t="s">
        <v>204</v>
      </c>
      <c r="E283" s="92">
        <v>881.9</v>
      </c>
      <c r="F283" s="92">
        <f>ROUND(E283*$F$1,1)</f>
        <v>918.1</v>
      </c>
      <c r="G283" s="92">
        <f>ROUND(F283*$G$1,1)</f>
        <v>957.6</v>
      </c>
      <c r="H283" s="92">
        <f>ROUND(G283*$H$1,1)</f>
        <v>997.8</v>
      </c>
      <c r="I283" s="30" t="s">
        <v>342</v>
      </c>
      <c r="J283" s="27"/>
    </row>
    <row r="284" spans="1:10" s="5" customFormat="1" ht="18.75" x14ac:dyDescent="0.25">
      <c r="A284" s="90"/>
      <c r="B284" s="91"/>
      <c r="C284" s="90"/>
      <c r="D284" s="90"/>
      <c r="E284" s="92"/>
      <c r="F284" s="92"/>
      <c r="G284" s="92"/>
      <c r="H284" s="92"/>
      <c r="I284" s="31" t="s">
        <v>343</v>
      </c>
      <c r="J284" s="28" t="s">
        <v>240</v>
      </c>
    </row>
    <row r="285" spans="1:10" s="5" customFormat="1" ht="18.75" x14ac:dyDescent="0.25">
      <c r="A285" s="90"/>
      <c r="B285" s="91"/>
      <c r="C285" s="90"/>
      <c r="D285" s="90"/>
      <c r="E285" s="92"/>
      <c r="F285" s="92"/>
      <c r="G285" s="92"/>
      <c r="H285" s="92"/>
      <c r="I285" s="31" t="s">
        <v>344</v>
      </c>
      <c r="J285" s="47" t="s">
        <v>405</v>
      </c>
    </row>
    <row r="286" spans="1:10" s="5" customFormat="1" ht="50.25" x14ac:dyDescent="0.25">
      <c r="A286" s="90"/>
      <c r="B286" s="91"/>
      <c r="C286" s="90"/>
      <c r="D286" s="90"/>
      <c r="E286" s="92"/>
      <c r="F286" s="92"/>
      <c r="G286" s="92"/>
      <c r="H286" s="92"/>
      <c r="I286" s="38" t="s">
        <v>345</v>
      </c>
      <c r="J286" s="27"/>
    </row>
    <row r="287" spans="1:10" s="6" customFormat="1" ht="30" hidden="1" customHeight="1" x14ac:dyDescent="0.25">
      <c r="A287" s="13"/>
      <c r="B287" s="14" t="s">
        <v>99</v>
      </c>
      <c r="C287" s="32"/>
      <c r="D287" s="32"/>
      <c r="E287" s="51">
        <f>E9+E51</f>
        <v>48556.505530000002</v>
      </c>
      <c r="F287" s="51">
        <f>F9+F51</f>
        <v>62379.582625000003</v>
      </c>
      <c r="G287" s="51">
        <f>G9+G51</f>
        <v>62547.581150000005</v>
      </c>
      <c r="H287" s="51">
        <f>H9+H51</f>
        <v>65076.024674999993</v>
      </c>
      <c r="I287" s="33"/>
      <c r="J287" s="18"/>
    </row>
    <row r="288" spans="1:10" outlineLevel="1" x14ac:dyDescent="0.25">
      <c r="A288" s="4"/>
      <c r="B288" s="3"/>
      <c r="C288" s="10"/>
      <c r="D288" s="10"/>
      <c r="E288" s="52"/>
      <c r="F288" s="71"/>
      <c r="G288" s="71"/>
      <c r="H288" s="71"/>
      <c r="I288" s="3"/>
    </row>
    <row r="289" spans="1:10" s="6" customFormat="1" hidden="1" outlineLevel="1" x14ac:dyDescent="0.25">
      <c r="A289" s="7" t="s">
        <v>164</v>
      </c>
      <c r="B289" s="8" t="s">
        <v>163</v>
      </c>
      <c r="C289" s="11"/>
      <c r="D289" s="11"/>
      <c r="E289" s="53"/>
      <c r="F289" s="72"/>
      <c r="G289" s="72"/>
      <c r="H289" s="72"/>
      <c r="J289" s="18"/>
    </row>
    <row r="290" spans="1:10" s="6" customFormat="1" hidden="1" outlineLevel="1" x14ac:dyDescent="0.25">
      <c r="A290" s="7"/>
      <c r="B290" s="6" t="s">
        <v>231</v>
      </c>
      <c r="C290" s="12"/>
      <c r="D290" s="12"/>
      <c r="E290" s="53"/>
      <c r="F290" s="72"/>
      <c r="G290" s="72"/>
      <c r="H290" s="72"/>
      <c r="J290" s="18"/>
    </row>
    <row r="291" spans="1:10" s="6" customFormat="1" hidden="1" outlineLevel="1" x14ac:dyDescent="0.25">
      <c r="A291" s="7" t="s">
        <v>142</v>
      </c>
      <c r="B291" s="6" t="s">
        <v>185</v>
      </c>
      <c r="C291" s="12"/>
      <c r="D291" s="12"/>
      <c r="E291" s="53"/>
      <c r="F291" s="72"/>
      <c r="G291" s="72"/>
      <c r="H291" s="72"/>
      <c r="J291" s="18"/>
    </row>
    <row r="292" spans="1:10" s="6" customFormat="1" ht="15.75" hidden="1" outlineLevel="1" x14ac:dyDescent="0.25">
      <c r="A292" s="7" t="s">
        <v>160</v>
      </c>
      <c r="B292" s="21" t="s">
        <v>346</v>
      </c>
      <c r="C292" s="12"/>
      <c r="D292" s="12"/>
      <c r="E292" s="53"/>
      <c r="F292" s="73">
        <v>131660</v>
      </c>
      <c r="G292" s="72" t="s">
        <v>186</v>
      </c>
      <c r="H292" s="72"/>
      <c r="J292" s="18"/>
    </row>
    <row r="293" spans="1:10" hidden="1" x14ac:dyDescent="0.25"/>
    <row r="294" spans="1:10" ht="30" hidden="1" customHeight="1" x14ac:dyDescent="0.25">
      <c r="B294" t="s">
        <v>406</v>
      </c>
      <c r="F294" s="74">
        <v>41963.7</v>
      </c>
    </row>
  </sheetData>
  <mergeCells count="432">
    <mergeCell ref="J48:J50"/>
    <mergeCell ref="I45:I47"/>
    <mergeCell ref="I48:I50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A152:A157"/>
    <mergeCell ref="E129:E133"/>
    <mergeCell ref="F45:F47"/>
    <mergeCell ref="C45:C47"/>
    <mergeCell ref="D45:D47"/>
    <mergeCell ref="G124:G128"/>
    <mergeCell ref="G134:G137"/>
    <mergeCell ref="F138:F141"/>
    <mergeCell ref="G138:G141"/>
    <mergeCell ref="H138:H141"/>
    <mergeCell ref="G142:G146"/>
    <mergeCell ref="E138:E141"/>
    <mergeCell ref="F142:F146"/>
    <mergeCell ref="E184:E188"/>
    <mergeCell ref="C184:C188"/>
    <mergeCell ref="D184:D188"/>
    <mergeCell ref="C170:C183"/>
    <mergeCell ref="D170:D183"/>
    <mergeCell ref="B170:B183"/>
    <mergeCell ref="F170:F183"/>
    <mergeCell ref="B221:B224"/>
    <mergeCell ref="H211:H214"/>
    <mergeCell ref="E194:E198"/>
    <mergeCell ref="H199:H204"/>
    <mergeCell ref="H205:H209"/>
    <mergeCell ref="H189:H193"/>
    <mergeCell ref="F221:F224"/>
    <mergeCell ref="E189:E193"/>
    <mergeCell ref="C189:C193"/>
    <mergeCell ref="D189:D193"/>
    <mergeCell ref="C211:C214"/>
    <mergeCell ref="D211:D214"/>
    <mergeCell ref="C221:C224"/>
    <mergeCell ref="D199:D204"/>
    <mergeCell ref="F211:F214"/>
    <mergeCell ref="E211:E214"/>
    <mergeCell ref="H240:H250"/>
    <mergeCell ref="G45:G47"/>
    <mergeCell ref="H45:H47"/>
    <mergeCell ref="H48:H50"/>
    <mergeCell ref="G48:G50"/>
    <mergeCell ref="F48:F50"/>
    <mergeCell ref="E48:E50"/>
    <mergeCell ref="B48:B50"/>
    <mergeCell ref="C48:C50"/>
    <mergeCell ref="B230:B233"/>
    <mergeCell ref="D240:D250"/>
    <mergeCell ref="C240:C250"/>
    <mergeCell ref="B189:B193"/>
    <mergeCell ref="B225:B229"/>
    <mergeCell ref="D221:D224"/>
    <mergeCell ref="C194:C198"/>
    <mergeCell ref="D194:D198"/>
    <mergeCell ref="C199:C204"/>
    <mergeCell ref="D205:D209"/>
    <mergeCell ref="B211:B214"/>
    <mergeCell ref="C230:C233"/>
    <mergeCell ref="D48:D50"/>
    <mergeCell ref="C142:C146"/>
    <mergeCell ref="H184:H188"/>
    <mergeCell ref="I68:I71"/>
    <mergeCell ref="C147:C151"/>
    <mergeCell ref="D147:D151"/>
    <mergeCell ref="E142:E146"/>
    <mergeCell ref="E147:E151"/>
    <mergeCell ref="A147:A151"/>
    <mergeCell ref="A158:A161"/>
    <mergeCell ref="D138:D141"/>
    <mergeCell ref="H142:H146"/>
    <mergeCell ref="F147:F151"/>
    <mergeCell ref="G147:G151"/>
    <mergeCell ref="H147:H151"/>
    <mergeCell ref="B147:B151"/>
    <mergeCell ref="A142:A146"/>
    <mergeCell ref="B142:B146"/>
    <mergeCell ref="A134:A137"/>
    <mergeCell ref="B134:B137"/>
    <mergeCell ref="H134:H137"/>
    <mergeCell ref="A124:A128"/>
    <mergeCell ref="B124:B128"/>
    <mergeCell ref="H124:H128"/>
    <mergeCell ref="B152:B157"/>
    <mergeCell ref="D142:D146"/>
    <mergeCell ref="C152:C157"/>
    <mergeCell ref="A211:A214"/>
    <mergeCell ref="A45:A47"/>
    <mergeCell ref="B45:B47"/>
    <mergeCell ref="E45:E47"/>
    <mergeCell ref="C225:C229"/>
    <mergeCell ref="D225:D229"/>
    <mergeCell ref="E269:E273"/>
    <mergeCell ref="A261:A268"/>
    <mergeCell ref="B261:B268"/>
    <mergeCell ref="C129:C133"/>
    <mergeCell ref="D129:D133"/>
    <mergeCell ref="C68:C71"/>
    <mergeCell ref="D68:D71"/>
    <mergeCell ref="A269:A273"/>
    <mergeCell ref="B269:B273"/>
    <mergeCell ref="C205:C209"/>
    <mergeCell ref="B138:B141"/>
    <mergeCell ref="D230:D233"/>
    <mergeCell ref="A240:A250"/>
    <mergeCell ref="B240:B250"/>
    <mergeCell ref="A48:A50"/>
    <mergeCell ref="A221:A224"/>
    <mergeCell ref="A225:A229"/>
    <mergeCell ref="D152:D157"/>
    <mergeCell ref="C256:C260"/>
    <mergeCell ref="D256:D260"/>
    <mergeCell ref="C261:C268"/>
    <mergeCell ref="D261:D268"/>
    <mergeCell ref="D251:D255"/>
    <mergeCell ref="C234:C239"/>
    <mergeCell ref="D234:D239"/>
    <mergeCell ref="A251:A255"/>
    <mergeCell ref="B251:B255"/>
    <mergeCell ref="B234:B239"/>
    <mergeCell ref="A234:A239"/>
    <mergeCell ref="B279:B282"/>
    <mergeCell ref="G269:G273"/>
    <mergeCell ref="A274:A278"/>
    <mergeCell ref="B274:B278"/>
    <mergeCell ref="F274:F278"/>
    <mergeCell ref="G274:G278"/>
    <mergeCell ref="C269:C273"/>
    <mergeCell ref="D269:D273"/>
    <mergeCell ref="D274:D278"/>
    <mergeCell ref="C274:C278"/>
    <mergeCell ref="F269:F273"/>
    <mergeCell ref="E274:E278"/>
    <mergeCell ref="A35:A41"/>
    <mergeCell ref="G35:G41"/>
    <mergeCell ref="H35:H41"/>
    <mergeCell ref="H283:H286"/>
    <mergeCell ref="E279:E282"/>
    <mergeCell ref="E283:E286"/>
    <mergeCell ref="C279:C282"/>
    <mergeCell ref="D279:D282"/>
    <mergeCell ref="H269:H273"/>
    <mergeCell ref="H274:H278"/>
    <mergeCell ref="A256:A260"/>
    <mergeCell ref="B256:B260"/>
    <mergeCell ref="F256:F260"/>
    <mergeCell ref="G256:G260"/>
    <mergeCell ref="G283:G286"/>
    <mergeCell ref="A283:A286"/>
    <mergeCell ref="B283:B286"/>
    <mergeCell ref="F283:F286"/>
    <mergeCell ref="A279:A282"/>
    <mergeCell ref="C283:C286"/>
    <mergeCell ref="D283:D286"/>
    <mergeCell ref="F279:F282"/>
    <mergeCell ref="C251:C255"/>
    <mergeCell ref="G211:G214"/>
    <mergeCell ref="A230:A233"/>
    <mergeCell ref="G221:G224"/>
    <mergeCell ref="H221:H224"/>
    <mergeCell ref="F225:F229"/>
    <mergeCell ref="G225:G229"/>
    <mergeCell ref="A129:A133"/>
    <mergeCell ref="B129:B133"/>
    <mergeCell ref="F129:F133"/>
    <mergeCell ref="G129:G133"/>
    <mergeCell ref="H129:H133"/>
    <mergeCell ref="A194:A198"/>
    <mergeCell ref="B194:B198"/>
    <mergeCell ref="F194:F198"/>
    <mergeCell ref="G194:G198"/>
    <mergeCell ref="H194:H198"/>
    <mergeCell ref="C134:C137"/>
    <mergeCell ref="D134:D137"/>
    <mergeCell ref="D158:D161"/>
    <mergeCell ref="C158:C161"/>
    <mergeCell ref="E152:E157"/>
    <mergeCell ref="A138:A141"/>
    <mergeCell ref="F134:F137"/>
    <mergeCell ref="H225:H229"/>
    <mergeCell ref="E221:E224"/>
    <mergeCell ref="H152:H157"/>
    <mergeCell ref="A111:A114"/>
    <mergeCell ref="B111:B114"/>
    <mergeCell ref="F111:F114"/>
    <mergeCell ref="G111:G114"/>
    <mergeCell ref="H111:H114"/>
    <mergeCell ref="A119:A123"/>
    <mergeCell ref="B119:B123"/>
    <mergeCell ref="F119:F123"/>
    <mergeCell ref="G119:G123"/>
    <mergeCell ref="H119:H123"/>
    <mergeCell ref="E111:E114"/>
    <mergeCell ref="E119:E123"/>
    <mergeCell ref="C111:C114"/>
    <mergeCell ref="D111:D114"/>
    <mergeCell ref="H115:H118"/>
    <mergeCell ref="G115:G118"/>
    <mergeCell ref="E115:E118"/>
    <mergeCell ref="D115:D118"/>
    <mergeCell ref="C119:C123"/>
    <mergeCell ref="D119:D123"/>
    <mergeCell ref="F115:F118"/>
    <mergeCell ref="F124:F128"/>
    <mergeCell ref="H102:H105"/>
    <mergeCell ref="A106:A109"/>
    <mergeCell ref="B106:B109"/>
    <mergeCell ref="F106:F109"/>
    <mergeCell ref="G106:G109"/>
    <mergeCell ref="H106:H109"/>
    <mergeCell ref="E102:E105"/>
    <mergeCell ref="E106:E109"/>
    <mergeCell ref="C102:C105"/>
    <mergeCell ref="D102:D105"/>
    <mergeCell ref="C106:C109"/>
    <mergeCell ref="D106:D109"/>
    <mergeCell ref="B15:B18"/>
    <mergeCell ref="F12:F14"/>
    <mergeCell ref="A68:A71"/>
    <mergeCell ref="F68:F71"/>
    <mergeCell ref="G68:G71"/>
    <mergeCell ref="B68:B71"/>
    <mergeCell ref="B60:B65"/>
    <mergeCell ref="C27:C34"/>
    <mergeCell ref="D27:D34"/>
    <mergeCell ref="C51:C57"/>
    <mergeCell ref="D58:D59"/>
    <mergeCell ref="A60:A65"/>
    <mergeCell ref="A12:A14"/>
    <mergeCell ref="B12:B14"/>
    <mergeCell ref="F60:F65"/>
    <mergeCell ref="G60:G65"/>
    <mergeCell ref="A66:A67"/>
    <mergeCell ref="B66:B67"/>
    <mergeCell ref="F66:F67"/>
    <mergeCell ref="G66:G67"/>
    <mergeCell ref="G12:G14"/>
    <mergeCell ref="G15:G18"/>
    <mergeCell ref="A20:A23"/>
    <mergeCell ref="B20:B23"/>
    <mergeCell ref="I6:I7"/>
    <mergeCell ref="A9:A11"/>
    <mergeCell ref="B9:B11"/>
    <mergeCell ref="F9:F11"/>
    <mergeCell ref="G9:G11"/>
    <mergeCell ref="H9:H11"/>
    <mergeCell ref="A6:A7"/>
    <mergeCell ref="B6:B7"/>
    <mergeCell ref="F6:H6"/>
    <mergeCell ref="E9:E11"/>
    <mergeCell ref="E6:E7"/>
    <mergeCell ref="C6:C7"/>
    <mergeCell ref="D6:D7"/>
    <mergeCell ref="C9:C11"/>
    <mergeCell ref="D9:D11"/>
    <mergeCell ref="E225:E229"/>
    <mergeCell ref="G279:G282"/>
    <mergeCell ref="H279:H282"/>
    <mergeCell ref="F230:F233"/>
    <mergeCell ref="G230:G233"/>
    <mergeCell ref="H230:H233"/>
    <mergeCell ref="E230:E233"/>
    <mergeCell ref="H256:H260"/>
    <mergeCell ref="E251:E255"/>
    <mergeCell ref="F261:F268"/>
    <mergeCell ref="G261:G268"/>
    <mergeCell ref="H261:H268"/>
    <mergeCell ref="E256:E260"/>
    <mergeCell ref="E261:E268"/>
    <mergeCell ref="E240:E250"/>
    <mergeCell ref="H251:H255"/>
    <mergeCell ref="G234:G239"/>
    <mergeCell ref="F234:F239"/>
    <mergeCell ref="E234:E239"/>
    <mergeCell ref="F251:F255"/>
    <mergeCell ref="G251:G255"/>
    <mergeCell ref="F240:F250"/>
    <mergeCell ref="H234:H239"/>
    <mergeCell ref="G240:G250"/>
    <mergeCell ref="A102:A105"/>
    <mergeCell ref="B102:B105"/>
    <mergeCell ref="F102:F105"/>
    <mergeCell ref="F152:F157"/>
    <mergeCell ref="G152:G157"/>
    <mergeCell ref="A27:A34"/>
    <mergeCell ref="B27:B34"/>
    <mergeCell ref="F27:F34"/>
    <mergeCell ref="G27:G34"/>
    <mergeCell ref="A51:A57"/>
    <mergeCell ref="B51:B57"/>
    <mergeCell ref="F51:F57"/>
    <mergeCell ref="G51:G57"/>
    <mergeCell ref="E27:E34"/>
    <mergeCell ref="E51:E57"/>
    <mergeCell ref="A42:A44"/>
    <mergeCell ref="B42:B44"/>
    <mergeCell ref="C42:C44"/>
    <mergeCell ref="D42:D44"/>
    <mergeCell ref="E42:E44"/>
    <mergeCell ref="F42:F44"/>
    <mergeCell ref="G42:G44"/>
    <mergeCell ref="B35:B41"/>
    <mergeCell ref="C35:C41"/>
    <mergeCell ref="A205:A209"/>
    <mergeCell ref="B205:B209"/>
    <mergeCell ref="F205:F209"/>
    <mergeCell ref="G205:G209"/>
    <mergeCell ref="E199:E204"/>
    <mergeCell ref="E205:E209"/>
    <mergeCell ref="F184:F188"/>
    <mergeCell ref="A58:A59"/>
    <mergeCell ref="B58:B59"/>
    <mergeCell ref="F58:F59"/>
    <mergeCell ref="G58:G59"/>
    <mergeCell ref="D60:D65"/>
    <mergeCell ref="C66:C67"/>
    <mergeCell ref="D66:D67"/>
    <mergeCell ref="C72:C96"/>
    <mergeCell ref="D72:D96"/>
    <mergeCell ref="C138:C141"/>
    <mergeCell ref="C97:C101"/>
    <mergeCell ref="D97:D101"/>
    <mergeCell ref="C162:C165"/>
    <mergeCell ref="D162:D165"/>
    <mergeCell ref="A189:A193"/>
    <mergeCell ref="F189:F193"/>
    <mergeCell ref="G189:G193"/>
    <mergeCell ref="H170:H183"/>
    <mergeCell ref="A162:A165"/>
    <mergeCell ref="B162:B165"/>
    <mergeCell ref="F162:F165"/>
    <mergeCell ref="G162:G165"/>
    <mergeCell ref="H162:H165"/>
    <mergeCell ref="A170:A183"/>
    <mergeCell ref="A72:A96"/>
    <mergeCell ref="B72:B96"/>
    <mergeCell ref="F72:F96"/>
    <mergeCell ref="G72:G96"/>
    <mergeCell ref="H72:H96"/>
    <mergeCell ref="A97:A101"/>
    <mergeCell ref="B97:B101"/>
    <mergeCell ref="F97:F101"/>
    <mergeCell ref="G97:G101"/>
    <mergeCell ref="H97:H101"/>
    <mergeCell ref="E72:E96"/>
    <mergeCell ref="E170:E183"/>
    <mergeCell ref="E97:E101"/>
    <mergeCell ref="G102:G105"/>
    <mergeCell ref="B115:B118"/>
    <mergeCell ref="A115:A118"/>
    <mergeCell ref="C115:C118"/>
    <mergeCell ref="F3:H3"/>
    <mergeCell ref="H58:H59"/>
    <mergeCell ref="H12:H14"/>
    <mergeCell ref="H15:H18"/>
    <mergeCell ref="E12:E14"/>
    <mergeCell ref="E15:E18"/>
    <mergeCell ref="C12:C14"/>
    <mergeCell ref="D12:D14"/>
    <mergeCell ref="C15:C18"/>
    <mergeCell ref="D15:D18"/>
    <mergeCell ref="F15:F18"/>
    <mergeCell ref="F35:F41"/>
    <mergeCell ref="E35:E41"/>
    <mergeCell ref="A4:I4"/>
    <mergeCell ref="A24:A26"/>
    <mergeCell ref="B24:B26"/>
    <mergeCell ref="F24:F26"/>
    <mergeCell ref="G24:G26"/>
    <mergeCell ref="H24:H26"/>
    <mergeCell ref="A15:A18"/>
    <mergeCell ref="H27:H34"/>
    <mergeCell ref="H51:H57"/>
    <mergeCell ref="H42:H44"/>
    <mergeCell ref="D35:D41"/>
    <mergeCell ref="J39:J41"/>
    <mergeCell ref="C124:C128"/>
    <mergeCell ref="D124:D128"/>
    <mergeCell ref="E134:E137"/>
    <mergeCell ref="E124:E128"/>
    <mergeCell ref="J69:J70"/>
    <mergeCell ref="J37:J38"/>
    <mergeCell ref="E20:E23"/>
    <mergeCell ref="E24:E25"/>
    <mergeCell ref="C20:C23"/>
    <mergeCell ref="D20:D23"/>
    <mergeCell ref="C24:C25"/>
    <mergeCell ref="D24:D25"/>
    <mergeCell ref="D51:D57"/>
    <mergeCell ref="C58:C59"/>
    <mergeCell ref="H20:H23"/>
    <mergeCell ref="F20:F23"/>
    <mergeCell ref="G20:G23"/>
    <mergeCell ref="H60:H65"/>
    <mergeCell ref="E58:E59"/>
    <mergeCell ref="E60:E65"/>
    <mergeCell ref="C60:C65"/>
    <mergeCell ref="H68:H71"/>
    <mergeCell ref="E68:E71"/>
    <mergeCell ref="A215:A220"/>
    <mergeCell ref="B215:B220"/>
    <mergeCell ref="F215:F220"/>
    <mergeCell ref="G215:G220"/>
    <mergeCell ref="H215:H220"/>
    <mergeCell ref="G170:G183"/>
    <mergeCell ref="B158:B161"/>
    <mergeCell ref="H66:H67"/>
    <mergeCell ref="E162:E165"/>
    <mergeCell ref="A184:A188"/>
    <mergeCell ref="B184:B188"/>
    <mergeCell ref="C215:C218"/>
    <mergeCell ref="D215:D218"/>
    <mergeCell ref="E215:E218"/>
    <mergeCell ref="G184:G188"/>
    <mergeCell ref="A199:A204"/>
    <mergeCell ref="B199:B204"/>
    <mergeCell ref="F199:F204"/>
    <mergeCell ref="G199:G204"/>
    <mergeCell ref="H158:H161"/>
    <mergeCell ref="G158:G161"/>
    <mergeCell ref="F158:F161"/>
    <mergeCell ref="E158:E161"/>
    <mergeCell ref="E66:E67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2020-2022</vt:lpstr>
      <vt:lpstr>'2020-2022'!Область_печати</vt:lpstr>
    </vt:vector>
  </TitlesOfParts>
  <Company>СПб ГУ "ДОДД"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Беседин Сергей Владимирович</dc:creator>
  <cp:lastModifiedBy>Толстенева Наталья Сергеевна</cp:lastModifiedBy>
  <cp:lastPrinted>2020-06-15T12:03:38Z</cp:lastPrinted>
  <dcterms:created xsi:type="dcterms:W3CDTF">2017-05-25T07:51:00Z</dcterms:created>
  <dcterms:modified xsi:type="dcterms:W3CDTF">2020-06-15T14:58:11Z</dcterms:modified>
</cp:coreProperties>
</file>