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mko\Desktop\Семкив О.А\14 - Нормирование\Нормирование на 2019 год\Нормативы затрат\"/>
    </mc:Choice>
  </mc:AlternateContent>
  <bookViews>
    <workbookView xWindow="0" yWindow="0" windowWidth="14955" windowHeight="12360"/>
  </bookViews>
  <sheets>
    <sheet name="Виды затрат по группам" sheetId="1" r:id="rId1"/>
    <sheet name="Численность площади" sheetId="2" r:id="rId2"/>
    <sheet name="Норматив КЭРиСП 18-20" sheetId="3" r:id="rId3"/>
    <sheet name="Норматив КЭРиСП 19-21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1" l="1"/>
  <c r="E103" i="1" s="1"/>
  <c r="D98" i="1"/>
  <c r="E98" i="1" s="1"/>
  <c r="C108" i="1"/>
  <c r="D108" i="1" l="1"/>
  <c r="D120" i="1"/>
  <c r="C120" i="1"/>
  <c r="E67" i="1"/>
  <c r="C67" i="1"/>
  <c r="E104" i="1"/>
  <c r="D104" i="1"/>
  <c r="C104" i="1"/>
  <c r="E55" i="1"/>
  <c r="D55" i="1"/>
  <c r="C55" i="1"/>
  <c r="E54" i="1"/>
  <c r="D54" i="1"/>
  <c r="C54" i="1"/>
  <c r="D39" i="1"/>
  <c r="E39" i="1" s="1"/>
  <c r="C39" i="1"/>
  <c r="D37" i="1"/>
  <c r="C36" i="1"/>
  <c r="D36" i="1" s="1"/>
  <c r="E36" i="1" s="1"/>
  <c r="E35" i="1"/>
  <c r="D35" i="1"/>
  <c r="C35" i="1"/>
  <c r="E34" i="1"/>
  <c r="D34" i="1"/>
  <c r="C34" i="1"/>
  <c r="E33" i="1"/>
  <c r="D33" i="1"/>
  <c r="C33" i="1"/>
  <c r="E28" i="1"/>
  <c r="D28" i="1"/>
  <c r="C28" i="1"/>
  <c r="E27" i="1"/>
  <c r="D27" i="1"/>
  <c r="C27" i="1"/>
  <c r="E26" i="1"/>
  <c r="E37" i="1" s="1"/>
  <c r="D26" i="1"/>
  <c r="C26" i="1"/>
  <c r="C37" i="1" s="1"/>
  <c r="E25" i="1"/>
  <c r="D25" i="1"/>
  <c r="C25" i="1"/>
  <c r="D110" i="1" l="1"/>
  <c r="E110" i="1"/>
  <c r="F110" i="1"/>
  <c r="C110" i="1"/>
  <c r="D105" i="1" l="1"/>
  <c r="E105" i="1"/>
  <c r="C105" i="1"/>
  <c r="D79" i="1"/>
  <c r="E79" i="1"/>
  <c r="C71" i="1"/>
  <c r="C52" i="1"/>
  <c r="C42" i="1"/>
  <c r="C87" i="1"/>
  <c r="C79" i="1" s="1"/>
  <c r="D71" i="1"/>
  <c r="E71" i="1"/>
  <c r="D63" i="1"/>
  <c r="E63" i="1"/>
  <c r="C63" i="1"/>
  <c r="C62" i="1" s="1"/>
  <c r="D52" i="1"/>
  <c r="E52" i="1"/>
  <c r="D42" i="1"/>
  <c r="E42" i="1"/>
  <c r="D62" i="1" l="1"/>
  <c r="E62" i="1"/>
  <c r="D58" i="1" l="1"/>
  <c r="E58" i="1"/>
  <c r="C58" i="1"/>
  <c r="D46" i="1"/>
  <c r="E46" i="1"/>
  <c r="C46" i="1"/>
  <c r="D32" i="1"/>
  <c r="E32" i="1"/>
  <c r="C32" i="1"/>
  <c r="D24" i="1"/>
  <c r="E24" i="1"/>
  <c r="C24" i="1"/>
  <c r="D19" i="1"/>
  <c r="E19" i="1"/>
  <c r="C19" i="1"/>
  <c r="D6" i="1"/>
  <c r="E6" i="1"/>
  <c r="C6" i="1"/>
  <c r="C5" i="1" l="1"/>
  <c r="E5" i="1"/>
  <c r="D5" i="1"/>
  <c r="E41" i="1"/>
  <c r="C41" i="1"/>
  <c r="D41" i="1"/>
  <c r="D4" i="2"/>
  <c r="E4" i="2"/>
  <c r="F4" i="2"/>
  <c r="C4" i="2" l="1"/>
</calcChain>
</file>

<file path=xl/sharedStrings.xml><?xml version="1.0" encoding="utf-8"?>
<sst xmlns="http://schemas.openxmlformats.org/spreadsheetml/2006/main" count="639" uniqueCount="399">
  <si>
    <t>Затраты на информационно-коммуникационные технологии</t>
  </si>
  <si>
    <t>Затраты на услуги связи</t>
  </si>
  <si>
    <t>Затраты на абонентскую плату</t>
  </si>
  <si>
    <t>Затраты на повременную оплату местных телефонных соединений</t>
  </si>
  <si>
    <t>Затраты на повременную оплату междугородних и международных телефонных соединений</t>
  </si>
  <si>
    <t>Затраты на оплату услуг подвижной связи</t>
  </si>
  <si>
    <t>Затраты на передачу данных с использованием информационно-телекоммуникационной сети "Интернет" и услуг интернет-провайдеров для планшетных компьютеров</t>
  </si>
  <si>
    <t>Затраты на передачу данных с использованием информационно-телекоммуникационной сети "Интернет" и услуг интернет-провайдеров</t>
  </si>
  <si>
    <t>Затраты на электросвязь, относящуюся к связи специального назначения, используемой на региональном уровне</t>
  </si>
  <si>
    <t>Затраты на электросвязь, относящуюся к связи специального назначения, используемой на федеральном уровне</t>
  </si>
  <si>
    <t>Затраты на оплату услуг по предоставлению цифровых потоков для коммутируемых телефонных соединений</t>
  </si>
  <si>
    <t>Затраты на оплату иных услуг связи в сфере информационно-коммуникационных технологий</t>
  </si>
  <si>
    <t>Затраты на аренду</t>
  </si>
  <si>
    <t>Затраты на содержание имущества</t>
  </si>
  <si>
    <t>Затраты на приобретение прочих работ и услуг, не относящихся к затратам на услуги связи, аренду и содержание имущества</t>
  </si>
  <si>
    <t>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</t>
  </si>
  <si>
    <t>Затраты на оплату услуг, связанных с обеспечением безопасности информации</t>
  </si>
  <si>
    <t>Затраты на оплату работ по монтажу (установке), дооборудованию и наладке оборудования</t>
  </si>
  <si>
    <t>Иные затраты, относящиеся к затратам на приобретение прочих работ и услуг, не относящихся к затратам на услуги связи, аренду и содержание имущества, в сфере информационно-коммуникационных технологий</t>
  </si>
  <si>
    <t>Затраты на приобретение основных средств</t>
  </si>
  <si>
    <t>Затраты на приобретение рабочих станций</t>
  </si>
  <si>
    <t>Затраты на приобретение принтеров, многофункциональных устройств и копировальных аппаратов (оргтехники)</t>
  </si>
  <si>
    <t>Затраты на приобретение средств подвижной связи</t>
  </si>
  <si>
    <t>Затраты на приобретение планшетных компьютеров</t>
  </si>
  <si>
    <t>Затраты на приобретение оборудования по обеспечению безопасности информации</t>
  </si>
  <si>
    <t>Иные затраты, относящиеся к затратам на приобретение основных средств в сфере информационно-коммуникационных технологий</t>
  </si>
  <si>
    <t>Затраты на приобретение нематериальных активов</t>
  </si>
  <si>
    <t>Затраты на приобретение материальных запасов в сфере информационно-коммуникационных технологий</t>
  </si>
  <si>
    <t>Затраты на приобретение мониторов</t>
  </si>
  <si>
    <t>Затраты на приобретение системных блоков</t>
  </si>
  <si>
    <t>Затраты на приобретение других запасных частей для вычислительной техники</t>
  </si>
  <si>
    <t>Затраты на приобретение магнитных и оптических носителей информации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</si>
  <si>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</si>
  <si>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Затраты на приобретение материальных запасов по обеспечению безопасности информации</t>
  </si>
  <si>
    <t>Иные затраты, относящиеся к затратам на приобретение материальных запасов в сфере информационно-коммуникационных технологий</t>
  </si>
  <si>
    <t>Иные затраты в сфере информационно-коммуникационных технологий</t>
  </si>
  <si>
    <t>Затраты на транспортные услуги</t>
  </si>
  <si>
    <t>Затраты по договору об оказании услуг перевозки (транспортировки) грузов</t>
  </si>
  <si>
    <t>Затраты на оплату услуг аренды транспортных средств</t>
  </si>
  <si>
    <t>Затраты на оплату разовых услуг пассажирских перевозок при проведении совещания</t>
  </si>
  <si>
    <t>Затраты на оплату проезда работника к месту нахождения учебного заведения и обратно</t>
  </si>
  <si>
    <t>Затраты на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</t>
  </si>
  <si>
    <t>Затраты на коммунальные услуги</t>
  </si>
  <si>
    <t>Затраты на аренду помещений и оборудования</t>
  </si>
  <si>
    <t>Затраты на аренду помещений</t>
  </si>
  <si>
    <t>Затраты на аренду помещения (зала) для проведения совещания</t>
  </si>
  <si>
    <t>Затраты на аренду оборудования для проведения совещания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</si>
  <si>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</t>
  </si>
  <si>
    <t>Затраты на оплату услуг лиц, привлекаемых на основании гражданско-правовых договоров</t>
  </si>
  <si>
    <t>Затраты на проведение предрейсового и послерейсового осмотра водителей транспортных средств</t>
  </si>
  <si>
    <t>Затраты на аттестацию специальных помещений</t>
  </si>
  <si>
    <t>Затраты на проведение диспансеризации работников</t>
  </si>
  <si>
    <t>Затраты на монтаж (установку), дооборудование и наладку оборудования</t>
  </si>
  <si>
    <t>Затраты на оплату труда независимых экспертов</t>
  </si>
  <si>
    <t>Затраты на приобретение транспортных средств</t>
  </si>
  <si>
    <t>Затраты на приобретение мебели</t>
  </si>
  <si>
    <t>Затраты на приобретение нематериальных активов, за исключением затрат на приобретение правовых баз данных</t>
  </si>
  <si>
    <t>Затраты на приобретение бланочной продукции</t>
  </si>
  <si>
    <t>Затраты на приобретение канцелярских принадлежностей</t>
  </si>
  <si>
    <t>Затраты на приобретение хозяйственных товаров и принадлежностей</t>
  </si>
  <si>
    <t>Затраты на приобретение горюче-смазочных материалов</t>
  </si>
  <si>
    <t>Затраты на приобретение запасных частей для транспортных средств</t>
  </si>
  <si>
    <t>1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</si>
  <si>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</si>
  <si>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</si>
  <si>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</si>
  <si>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</si>
  <si>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</si>
  <si>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</si>
  <si>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</si>
  <si>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</si>
  <si>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</si>
  <si>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</si>
  <si>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</si>
  <si>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1.2</t>
  </si>
  <si>
    <t>1.3</t>
  </si>
  <si>
    <t>1.4</t>
  </si>
  <si>
    <t>1.4.1</t>
  </si>
  <si>
    <t>1.4.2</t>
  </si>
  <si>
    <t>1.4.3</t>
  </si>
  <si>
    <t>1.4.4</t>
  </si>
  <si>
    <t>1.5</t>
  </si>
  <si>
    <t>1.5.1</t>
  </si>
  <si>
    <t>1.5.2</t>
  </si>
  <si>
    <t>1.5.3</t>
  </si>
  <si>
    <t>1.5.4</t>
  </si>
  <si>
    <t>1.5.5</t>
  </si>
  <si>
    <t>1.5.6</t>
  </si>
  <si>
    <t>1.6</t>
  </si>
  <si>
    <t>1.7</t>
  </si>
  <si>
    <t>1.7.1</t>
  </si>
  <si>
    <t>1.7.2</t>
  </si>
  <si>
    <t>1.7.3</t>
  </si>
  <si>
    <t>1.7.4</t>
  </si>
  <si>
    <t>1.7.5</t>
  </si>
  <si>
    <t>1.7.6</t>
  </si>
  <si>
    <t>1.7.7</t>
  </si>
  <si>
    <t>1.8</t>
  </si>
  <si>
    <t>2</t>
  </si>
  <si>
    <t>2.1</t>
  </si>
  <si>
    <t>2.2</t>
  </si>
  <si>
    <t>2.2.1</t>
  </si>
  <si>
    <t>2.2.2</t>
  </si>
  <si>
    <t>2.2.3</t>
  </si>
  <si>
    <t>2.2.4</t>
  </si>
  <si>
    <t>2.3</t>
  </si>
  <si>
    <t>2.4</t>
  </si>
  <si>
    <t>2.5</t>
  </si>
  <si>
    <t>2.5.1</t>
  </si>
  <si>
    <t>2.5.2</t>
  </si>
  <si>
    <t>2.5.3</t>
  </si>
  <si>
    <t>2.7.2</t>
  </si>
  <si>
    <t>2.7.3</t>
  </si>
  <si>
    <t>2.7.4</t>
  </si>
  <si>
    <t>2.7.5</t>
  </si>
  <si>
    <t>2.7.6</t>
  </si>
  <si>
    <t>2.7.9</t>
  </si>
  <si>
    <t>2.8.1</t>
  </si>
  <si>
    <t>2.8.2</t>
  </si>
  <si>
    <t>2.8.3</t>
  </si>
  <si>
    <t>2.9</t>
  </si>
  <si>
    <t>2.10</t>
  </si>
  <si>
    <t>2.10.1</t>
  </si>
  <si>
    <t>2.10.2</t>
  </si>
  <si>
    <t>2.10.3</t>
  </si>
  <si>
    <t>2.10.4</t>
  </si>
  <si>
    <t>2.10.5</t>
  </si>
  <si>
    <t>2.10.6</t>
  </si>
  <si>
    <t>2.11</t>
  </si>
  <si>
    <r>
      <t>Ч</t>
    </r>
    <r>
      <rPr>
        <vertAlign val="subscript"/>
        <sz val="11"/>
        <color theme="1"/>
        <rFont val="Calibri"/>
        <family val="2"/>
        <charset val="204"/>
        <scheme val="minor"/>
      </rPr>
      <t>пр</t>
    </r>
    <r>
      <rPr>
        <sz val="11"/>
        <color theme="1"/>
        <rFont val="Calibri"/>
        <family val="2"/>
        <charset val="204"/>
        <scheme val="minor"/>
      </rPr>
      <t xml:space="preserve"> - прогнозируемая численность</t>
    </r>
  </si>
  <si>
    <r>
      <t>Ч</t>
    </r>
    <r>
      <rPr>
        <vertAlign val="subscript"/>
        <sz val="11"/>
        <color theme="1"/>
        <rFont val="Calibri"/>
        <family val="2"/>
        <charset val="204"/>
        <scheme val="minor"/>
      </rPr>
      <t>пл</t>
    </r>
    <r>
      <rPr>
        <sz val="11"/>
        <color theme="1"/>
        <rFont val="Calibri"/>
        <family val="2"/>
        <charset val="204"/>
        <scheme val="minor"/>
      </rPr>
      <t xml:space="preserve"> - количество должностей, планируемых к замещению</t>
    </r>
  </si>
  <si>
    <t>Администрация</t>
  </si>
  <si>
    <t>ЖАКР</t>
  </si>
  <si>
    <t>ЦБ</t>
  </si>
  <si>
    <t>Хоспис</t>
  </si>
  <si>
    <r>
      <t>Ч</t>
    </r>
    <r>
      <rPr>
        <sz val="9"/>
        <color theme="1"/>
        <rFont val="Calibri"/>
        <family val="2"/>
        <charset val="204"/>
        <scheme val="minor"/>
      </rPr>
      <t>р</t>
    </r>
    <r>
      <rPr>
        <sz val="11"/>
        <color theme="1"/>
        <rFont val="Calibri"/>
        <family val="2"/>
        <charset val="204"/>
        <scheme val="minor"/>
      </rPr>
      <t xml:space="preserve"> - расчетная численность работников ИОГВ (ОУ ТГВФ, КУ)</t>
    </r>
  </si>
  <si>
    <r>
      <t>П</t>
    </r>
    <r>
      <rPr>
        <vertAlign val="subscript"/>
        <sz val="11"/>
        <color theme="1"/>
        <rFont val="Calibri"/>
        <family val="2"/>
        <charset val="204"/>
        <scheme val="minor"/>
      </rPr>
      <t>ар</t>
    </r>
    <r>
      <rPr>
        <sz val="11"/>
        <color theme="1"/>
        <rFont val="Calibri"/>
        <family val="2"/>
        <charset val="204"/>
        <scheme val="minor"/>
      </rPr>
      <t xml:space="preserve"> - площадь арендуемых помещений</t>
    </r>
  </si>
  <si>
    <r>
      <t>П</t>
    </r>
    <r>
      <rPr>
        <vertAlign val="subscript"/>
        <sz val="11"/>
        <color theme="1"/>
        <rFont val="Calibri"/>
        <family val="2"/>
        <charset val="204"/>
        <scheme val="minor"/>
      </rPr>
      <t>пом</t>
    </r>
    <r>
      <rPr>
        <sz val="11"/>
        <color theme="1"/>
        <rFont val="Calibri"/>
        <family val="2"/>
        <charset val="204"/>
        <scheme val="minor"/>
      </rPr>
      <t xml:space="preserve"> - площадь обслуживаемых помещений</t>
    </r>
  </si>
  <si>
    <t>N п/п</t>
  </si>
  <si>
    <t>Наименование товаров, работ, услуг</t>
  </si>
  <si>
    <t>Единица измерения</t>
  </si>
  <si>
    <t>Норматив цены товаров, работ, услуг</t>
  </si>
  <si>
    <t>2018 год</t>
  </si>
  <si>
    <t>2019 год</t>
  </si>
  <si>
    <t>2020 год</t>
  </si>
  <si>
    <t>Услуги междугородних и международных телефонных соединений, в том числе:</t>
  </si>
  <si>
    <t>для исполнительных органов государственной власти Санкт-Петербурга, органа управления территориальным государственным внебюджетным фондом и подведомственных им государственных казенных учреждений Санкт-Петербурга, за исключением Санкт-Петербургского государственного казенного учреждения "Дирекция по обеспечению деятельности Представительства Правительства Санкт-Петербурга в Москве"</t>
  </si>
  <si>
    <t>рублей на 1 работника в месяц</t>
  </si>
  <si>
    <t>для Санкт-Петербургского государственного казенного учреждения "Дирекция по обеспечению деятельности Представительства Правительства Санкт-Петербурга в Москве"</t>
  </si>
  <si>
    <t>Услуги подвижной связи, в том числе:</t>
  </si>
  <si>
    <t>Услуги оказания передачи данных с использованием информационно-телекоммуникационной сети "Интернет" и услуг интернет-провайдеров для планшетных компьютеров</t>
  </si>
  <si>
    <t>Услуги приобретения правовых баз данных</t>
  </si>
  <si>
    <t>рублей на 1 работника</t>
  </si>
  <si>
    <t>Рабочая станция</t>
  </si>
  <si>
    <t>Оргтехника (принтер, многофункциональное устройство, копировальный аппарат)</t>
  </si>
  <si>
    <t>Средство подвижной связи</t>
  </si>
  <si>
    <t>Планшетный компьютер</t>
  </si>
  <si>
    <t>Монитор</t>
  </si>
  <si>
    <t>Системный блок</t>
  </si>
  <si>
    <t>Запасные части для вычислительной техники</t>
  </si>
  <si>
    <t>% от первоначальной стоимости вычислительной техники, находящейся на балансе</t>
  </si>
  <si>
    <t>Детали для содержания оргтехники (принтеров, многофункциональных устройств, копировальных аппаратов)</t>
  </si>
  <si>
    <t>% от нормативных затрат на приобретение оргтехники</t>
  </si>
  <si>
    <t>Услуги аренды транспортных средств</t>
  </si>
  <si>
    <t>рублей за день аренды транспортного средства</t>
  </si>
  <si>
    <t>Аренда помещений, в том числе:</t>
  </si>
  <si>
    <t>аренда помещений, расположенных в Адмиралтейском, Василеостровском, Петроградском, Центральном районах Санкт-Петербурга</t>
  </si>
  <si>
    <t>рублей/месяц на 1 кв. м помещения</t>
  </si>
  <si>
    <t>аренда помещений, расположенных в Выборгском, Калининском, Кировском, Красногвардейском, Московском, Невском, Приморском, Фрунзенском районах Санкт-Петербурга</t>
  </si>
  <si>
    <t>аренда помещений, расположенных в Колпинском, Красносельском, Кронштадтском, Курортном, Петродворцовом, Пушкинском районах Санкт-Петербурга</t>
  </si>
  <si>
    <t>Периодические печатные издания</t>
  </si>
  <si>
    <t>Диспансеризация работников</t>
  </si>
  <si>
    <t>Комплект мебели</t>
  </si>
  <si>
    <t>Набор канцелярских принадлежностей, в том числе:</t>
  </si>
  <si>
    <r>
      <t xml:space="preserve">для исполнительных органов государственной власти Санкт-Петербурга, органа управления территориальным государственным внебюджетным фондом и подведомственных им государственных казенных учреждений Санкт-Петербурга, за исключением организаций, указанных в </t>
    </r>
    <r>
      <rPr>
        <sz val="11"/>
        <color rgb="FF0000FF"/>
        <rFont val="Calibri"/>
        <family val="2"/>
        <charset val="204"/>
        <scheme val="minor"/>
      </rPr>
      <t>пунктах 18.2</t>
    </r>
    <r>
      <rPr>
        <sz val="11"/>
        <color theme="1"/>
        <rFont val="Calibri"/>
        <family val="2"/>
        <charset val="204"/>
        <scheme val="minor"/>
      </rPr>
      <t xml:space="preserve"> - </t>
    </r>
    <r>
      <rPr>
        <sz val="11"/>
        <color rgb="FF0000FF"/>
        <rFont val="Calibri"/>
        <family val="2"/>
        <charset val="204"/>
        <scheme val="minor"/>
      </rPr>
      <t>18.21</t>
    </r>
  </si>
  <si>
    <t>для администраций районов Санкт-Петербурга</t>
  </si>
  <si>
    <t>для государственных казенных учреждений централизованных бухгалтерий</t>
  </si>
  <si>
    <t>для Комитета по печати и взаимодействию со средствами массовой информации</t>
  </si>
  <si>
    <t>для Комитета по информатизации и связи</t>
  </si>
  <si>
    <t>для Комитета по тарифам Санкт-Петербурга</t>
  </si>
  <si>
    <t>для Комитета по государственному заказу Санкт-Петербурга</t>
  </si>
  <si>
    <t>для Комитета по культуре Санкт-Петербурга</t>
  </si>
  <si>
    <t>для Комитета по развитию предпринимательства и потребительского рынка Санкт-Петербурга</t>
  </si>
  <si>
    <t>для Комитета по образованию</t>
  </si>
  <si>
    <t>для Комитета по здравоохранению</t>
  </si>
  <si>
    <t>для Государственной административно-технической инспекции</t>
  </si>
  <si>
    <t>для Государственной жилищной инспекции Санкт-Петербурга</t>
  </si>
  <si>
    <t>для Жилищного комитета</t>
  </si>
  <si>
    <t>для Комитета финансов Санкт-Петербурга</t>
  </si>
  <si>
    <t>для Комитета имущественных отношений Санкт-Петербурга</t>
  </si>
  <si>
    <t>для Комитета по промышленной политике и инновациям Санкт-Петербурга</t>
  </si>
  <si>
    <t>для Комитета по развитию транспортной инфраструктуры Санкт-Петербурга</t>
  </si>
  <si>
    <t>для Комитета по энергетике и инженерному обеспечению</t>
  </si>
  <si>
    <t>для Комитета по транспорту</t>
  </si>
  <si>
    <t>Набор хозяйственных товаров и принадлежностей</t>
  </si>
  <si>
    <t>рублей на 1 кв. м в месяц обслуживаемых помещений</t>
  </si>
  <si>
    <t>к=1,055</t>
  </si>
  <si>
    <t>к=1,11</t>
  </si>
  <si>
    <t>1.1.</t>
  </si>
  <si>
    <t>1.2.</t>
  </si>
  <si>
    <t>2.</t>
  </si>
  <si>
    <t>2.1.</t>
  </si>
  <si>
    <t>2.2.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</si>
  <si>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</si>
  <si>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</si>
  <si>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</si>
  <si>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</si>
  <si>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</si>
  <si>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</si>
  <si>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</si>
  <si>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</si>
  <si>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</si>
  <si>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</si>
  <si>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</si>
  <si>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</si>
  <si>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14.1.</t>
  </si>
  <si>
    <t>14.2.</t>
  </si>
  <si>
    <t>14.3.</t>
  </si>
  <si>
    <t>15.</t>
  </si>
  <si>
    <t>16.</t>
  </si>
  <si>
    <t>17.</t>
  </si>
  <si>
    <t>18.</t>
  </si>
  <si>
    <t>18.1.</t>
  </si>
  <si>
    <t>18.2.</t>
  </si>
  <si>
    <t>18.3.</t>
  </si>
  <si>
    <t>18.4.</t>
  </si>
  <si>
    <t>18.5.</t>
  </si>
  <si>
    <t>18.6.</t>
  </si>
  <si>
    <t>18.7.</t>
  </si>
  <si>
    <t>18.8.</t>
  </si>
  <si>
    <t>18.9.</t>
  </si>
  <si>
    <t>18.10.</t>
  </si>
  <si>
    <t>18.11.</t>
  </si>
  <si>
    <t>18.12.</t>
  </si>
  <si>
    <t>18.13.</t>
  </si>
  <si>
    <t>18.14.</t>
  </si>
  <si>
    <t>18.15.</t>
  </si>
  <si>
    <t>18.16.</t>
  </si>
  <si>
    <t>18.17.</t>
  </si>
  <si>
    <t>18.18.</t>
  </si>
  <si>
    <t>18.19.</t>
  </si>
  <si>
    <t>18.20.</t>
  </si>
  <si>
    <t>18.21.</t>
  </si>
  <si>
    <t>19.</t>
  </si>
  <si>
    <t>Первоначальная стоимость вычислительной техники, находящейся на балансе</t>
  </si>
  <si>
    <t>2021 год</t>
  </si>
  <si>
    <t>Объем нормативных затрат, руб.</t>
  </si>
  <si>
    <t>Вид (группа, подгруппа) затрат</t>
  </si>
  <si>
    <t>Расчет нормативных затрат на повременную оплату междугородних и международных телефонных соединений осуществляется по формуле:
НЗмг = Чр x Нц мг x Ммг,
где: НЗмг - нормативные затраты на повременную оплату междугородних и международных телефонных соединений:
Чр - расчетная численность работников ИОГВ (ОУ ТГВФ, КУ);
Нц мг - норматив цены услуг междугородних и международных телефонных соединений;
Ммг - количество месяцев оказания услуг междугородних и международных телефонных соединений</t>
  </si>
  <si>
    <t>Расчет нормативных затрат на оплату услуг подвижной связи осуществляется по формуле:
НЗпс = Чр x Нц пс x Мпс,
где: НЗпс - нормативные затраты на оплату услуг подвижной связи;
Чр - расчетная численность работников ИОГВ (ОУ ТГВФ, КУ);
Нц пс - норматив цены услуг подвижной связи;
Мпс - количество месяцев оказания услуг подвижной связи</t>
  </si>
  <si>
    <t>Расчет нормативных затрат на передачу данных с использованием информационно-телекоммуникационной сети "Интернет" и услуг интернет-провайдеров для планшетных компьютеров осуществляется по формуле:
НЗпд = Чр x Нц пд x Мпд,
где: НЗпд - нормативные затраты на передачу данных с использованием информационно-телекоммуникационной сети "Интернет" и услуг интернет-провайдеров для планшетных компьютеров;
Чр - расчетная численность работников ИОГВ (ОУ ТГВФ, КУ);
Нц пд - норматив цены оказания услуг передачи данных с использованием информационно-телекоммуникационной сети "Интернет" и услуг интернет-провайдеров для планшетных компьютеров;
Мпд - количество месяцев оказания услуг передачи данных с использованием информационно-телекоммуникационной сети "Интернет" и услуг интернет-провайдеров для планшетных компьютеров</t>
  </si>
  <si>
    <t>Расчет нормативных затрат на приобретение средств подвижной связи осуществляется по формуле:
где: НЗсот - нормативные затраты на приобретение средств подвижной связи;
Нц сот - норматив цены средства подвижной связи;
Чпр - прогнозируемая численность работников ИОГВ (ОУ ТГВФ, КУ);
Нспи сот - норматив срока полезного использования средства подвижной связи;
Чпл - количество должностей, планируемых к замещению в ИОГВ (ОУ ТГВФ, КУ)</t>
  </si>
  <si>
    <t>???</t>
  </si>
  <si>
    <t>2.1.1</t>
  </si>
  <si>
    <t>2.1.2</t>
  </si>
  <si>
    <t>Затраты на оплату услуг специальной связи</t>
  </si>
  <si>
    <t>Затраты на оплату услуг почтовой связи</t>
  </si>
  <si>
    <t>затраты на газоснабжение и иные виды топлива</t>
  </si>
  <si>
    <t>затраты на электроснабжение</t>
  </si>
  <si>
    <t>затраты на теплоснабжение</t>
  </si>
  <si>
    <t>затраты на горячее водоснабжение</t>
  </si>
  <si>
    <t>затраты на холодное водоснабжение и водоотведение</t>
  </si>
  <si>
    <t>2.4.1</t>
  </si>
  <si>
    <t>2.4.2</t>
  </si>
  <si>
    <t>2.4.3</t>
  </si>
  <si>
    <t>2.4.4</t>
  </si>
  <si>
    <t>2.4.5</t>
  </si>
  <si>
    <t>2.4.6</t>
  </si>
  <si>
    <t>затраты на содержание и техническое обслуживание помещений</t>
  </si>
  <si>
    <t>затраты на техническое обслуживание и ремонт транспортных средств</t>
  </si>
  <si>
    <t>затраты на техническое обслуживание и регламентно-профилактический ремонт бытового оборудования</t>
  </si>
  <si>
    <t>затраты на техническое обслуживание и регламентно-профилактический ремонт иного оборудования</t>
  </si>
  <si>
    <t>2.6.2</t>
  </si>
  <si>
    <t>2.6.3</t>
  </si>
  <si>
    <t>2.6.5</t>
  </si>
  <si>
    <t>Расчет нормативных затрат на проведение диспансеризации работников осуществляется по формуле:
НЗдисп = Чр x Нц дисп,
где: НЗдисп - нормативные затраты на проведение диспансеризации работников;
Чр - расчетная численность работников ИОГВ (ОУ ТГВФ, КУ);
Нц дисп - норматив цены диспансеризации одного работника ИОГВ (ОУ ТГВФ, КУ)</t>
  </si>
  <si>
    <t>Расчет нормативных затрат на приобретение мебели осуществляет исходя из нормативных затрат на приобретение комплекта мебели по формуле:
где: НЗмеб - нормативные затраты на приобретение комплекта мебели;
Нц меб - норматив цены комплекта мебели в расчете на одного работника ИОГВ (ОУ ТГВФ, КУ);
Чпр - прогнозируемая численность работников ИОГВ (ОУ ТГВФ, КУ);
Нспи меб - норматив срока полезного использования комплекта мебели;
Чпл - количество должностей, планируемых к замещению в ИОГВ (ОУ ТГВФ, КУ)</t>
  </si>
  <si>
    <t>Расчет нормативных затрат на приобретение канцелярских принадлежностей осуществляется по формуле:
НЗканц = Чр x Нц канц,
где: НЗканц - нормативные затраты на приобретение канцелярских принадлежностей;
Чр - расчетная численность работников ИОГВ (ОУ ТГВФ, КУ);
Нц канц - норматив цены набора канцелярских принадлежностей для одного работника ИОГВ (ОУ ТГВФ, КУ)</t>
  </si>
  <si>
    <t>Расчет нормативных затрат на приобретение хозяйственных товаров и принадлежностей осуществляется по формуле:
НЗхоз = Ппом x Нц хоз x Мхоз,
где: НЗхоз - нормативные затраты на приобретение хозяйственных товаров и принадлежностей;
Ппом - площадь обслуживаемых помещений;
Нц хоз - норматив цены набора хозяйственных товаров и принадлежностей в расчете на один кв. м обслуживаемых помещений за один месяц обслуживания;
Мхоз - количество месяцев обслуживания помещений</t>
  </si>
  <si>
    <t>2.7.10</t>
  </si>
  <si>
    <t>Затраты на гардеробное обслуживание в здании</t>
  </si>
  <si>
    <t>Затраты на приобретение цветочной продукции</t>
  </si>
  <si>
    <t>Затраты на оказание услуг по уведомлению кандидатов в присяжные заседатели в целях реализации мероприятий Федерального закона от 20.08.2004 № 113-ФЗ "О присяжных заседателях федеральных судов общей юрисдикции в Российской Федерации"</t>
  </si>
  <si>
    <t>Затраты на организацию отдыха и оздоровления детей и молодежи Санкт-петербурга</t>
  </si>
  <si>
    <t>затраты на техническое обслуживание кондиционеров</t>
  </si>
  <si>
    <t>затраты на содержание и техническое обслуживание охранной сигнализации, иных специальных технических и технологических систем</t>
  </si>
  <si>
    <t>затраты на техническое обслуживание архитектурно-художественного освещения здания (освещение фасада)</t>
  </si>
  <si>
    <t>Затраты на уборку и прочее благоустройство территории района</t>
  </si>
  <si>
    <t>Затраты на обеспечение мероприятий по ликвидации и пресечению образования несанкционированных свалок отходов на территории района</t>
  </si>
  <si>
    <t>Затраты на оплату услуг по организации и проведению мероприятий в сфере культуры</t>
  </si>
  <si>
    <t>Затраты на оплату услуг по организации и проведению мероприятий, направленных на воспитание гражданственности и патриотизма среди молодежи</t>
  </si>
  <si>
    <t>Затраты на государственню поддержку телевидения и радиовещания</t>
  </si>
  <si>
    <t>Затраты на приобретение материальных запасов для нужд гражданской обороны, в том числе затраты на приобретение средств индивидуальной защиты</t>
  </si>
  <si>
    <t>Затраты на проведение инвентаризационных и кадастровых работ в целях формирования Реестра собственности Санкт-Петербурга и подготовки документов, идентифицирующих бесхозяйное имущество</t>
  </si>
  <si>
    <t>Иные затраты на приобретение прочих работ и услуг (затраты на содержание и обслуживание защитного сооружения администрации)</t>
  </si>
  <si>
    <t>2.6.4.3</t>
  </si>
  <si>
    <t>2.1.3</t>
  </si>
  <si>
    <t>2.3.1</t>
  </si>
  <si>
    <t>2.3.1.1</t>
  </si>
  <si>
    <t>2.3.1.2</t>
  </si>
  <si>
    <t>2.3.1.3</t>
  </si>
  <si>
    <t>2.3.1.4</t>
  </si>
  <si>
    <t>2.3.1.5</t>
  </si>
  <si>
    <t xml:space="preserve">затраты на содержание имущества и техническое обслуживание помещений </t>
  </si>
  <si>
    <t>затраты на содержание и текущий ремонт мест общего пользования зданий, в которых расположены нежилые помещения администрации, депутатские приемные и штаб ДНД</t>
  </si>
  <si>
    <t>затраты на оплату услуг по вывозу твердых бытовых отходов</t>
  </si>
  <si>
    <t>Затраты на проведение текущего ремонта</t>
  </si>
  <si>
    <t>затраты на оплату работ по помывке фасада здания администрации</t>
  </si>
  <si>
    <t>затраты на техническое обслуживание и обеспечение эксплуатации комплексных систем обеспечения безопасности здании и помещений</t>
  </si>
  <si>
    <t>2.3.2</t>
  </si>
  <si>
    <t>2.3.2.1</t>
  </si>
  <si>
    <t>2.3.2.2</t>
  </si>
  <si>
    <t>2.3.2.3</t>
  </si>
  <si>
    <t>2.3.2.4</t>
  </si>
  <si>
    <t>2.3.2.5</t>
  </si>
  <si>
    <t>Затраты на оплату работ по ремонту телефонных и факсимильных аппаратов</t>
  </si>
  <si>
    <t>затраты на оплату услуг по техническому обслуживанию опасных объектов в здании администрации</t>
  </si>
  <si>
    <t xml:space="preserve">Затраты на приобретение периодических печатных изданий </t>
  </si>
  <si>
    <t>затраты на услуги по страхованию гражданской ответственности владельца опасного объекта за причинение вреда в результате аварии на опасном объекте</t>
  </si>
  <si>
    <t>Расчет нормативных затрат на услуги по уведомлению граждан, дополнительно включенных в списки кандидатов в присяжные заседатели  по Калининскому району Санкт-Петербурга на период с 01.06.2018 по 31.05.2022 производится по формуле:
                                                                      НЗ прис = Н чис х Н усл,
где:
НЗприс – нормативные затраты на услуги по уведомлению граждан, дополнительно включенных в списки кандидатов в присяжные заседатели  по Калининскому району Санкт-Петербурга на период с 01.06.2018 по 31.05.2022.
Н чис - прогнозирумая численность присяжных дополнительно включенных в списки кандидатов в присяжные заседатели  по Калининскому району Санкт-Петербурга на период с 01.06.2018 по 31.05.2022.
Н усл – норматив финансовых затрат, предусмотренный Правилами финансового обеспечения переданных исполнительно-распорядительным органам муниципальный образований государственных полномочий  по составлению списка кандидатов в присяжные заседатели федеральных судов общей юрисдикции в Российской Федерации, утвержденных постановлением Правительства Российской Федерации от 23.05.2005 № 320.</t>
  </si>
  <si>
    <t>затраты на обучение сотрудников</t>
  </si>
  <si>
    <t>затраты на выполнение работ по архивной обработке и переплету документов</t>
  </si>
  <si>
    <t>затраты на информационные услуги в форме предоставления изданий, содержащих статистическую информацию</t>
  </si>
  <si>
    <t>затраты на проведение специальной оценки условий труда</t>
  </si>
  <si>
    <t>затраты на разработку проектно-сметной документации</t>
  </si>
  <si>
    <t>З псд – нормативные затраты рассчитываются в соответствии с положениями статьи 22 Закона № 44-ФЗ и постановлением Правительства Санкт-Петербурга от 28.09.2016 № 840 на основании действующих справочников базовых цен (СБЦ) на инженерно-геодезические изыскания и СБЦ "Территориальное планирование и планировка территорий», с учетом текущих индексов изменения сметной стоимости работ, и рассчитываются в ценах на очередной финансовый год и плановый период.</t>
  </si>
  <si>
    <t>Затраты на приобретение бутилированной воды</t>
  </si>
  <si>
    <t>Затраты на приобретение полиграфической  продукции</t>
  </si>
  <si>
    <t>Расчет затрат, относящихся к иным прочим затратам, не отнесенным к иным затратам, указанным в подпунктах "а" - "ж" пункта 6 Общих правил осуществляется по формуле:   
где: 
НЗ мат зап - нормативные затраты на приобретение иных материальных запасов;
Нц мат зап i - норматив цены  приобретения 1 единицы i-ых материальных запасов,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
К мат зап i - количество планируемых к приобретению i-ых материальных запасов.</t>
  </si>
  <si>
    <t>2.4.7</t>
  </si>
  <si>
    <t>2.4.8</t>
  </si>
  <si>
    <t>2.4.9</t>
  </si>
  <si>
    <t>2.4.10</t>
  </si>
  <si>
    <t>2.4.11</t>
  </si>
  <si>
    <t>2.4.12</t>
  </si>
  <si>
    <t>2.4.13</t>
  </si>
  <si>
    <t>2.4.14</t>
  </si>
  <si>
    <t>2.4.15</t>
  </si>
  <si>
    <t>2.4.16</t>
  </si>
  <si>
    <t>2.4.17</t>
  </si>
  <si>
    <t>2.4.18</t>
  </si>
  <si>
    <t>Расчет нормативных затрат на приобретение других запасных частей для вычислительной техники осуществляется по формуле:
                                                  НЗзч = Нц зч x Свт,
где: НЗзч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Свт - первоначальная стоимость вычислительной техники, находящейся на балансе ИОГВ (ОУ ТГВФ, КУ)</t>
  </si>
  <si>
    <t>Расчет нормативных затрат на приобретение деталей для содержания оргтехники (принтеров, многофункциональных устройств и копировальных аппаратов) осуществляется по формуле:
                                                 НЗдет орг = Нц дет орг x НЗорг,
где: НЗдет орг - нормативные затраты на приобретение деталей для содержания оргтехники (принтеров, многофункциональных устройств и копировальных аппаратов);
Нц дет орг - норматив цены приобретения деталей для содержания оргтехники (принтеров, многофункциональных устройств и копировальных аппаратов);
НЗорг - нормативные затраты на приобретение оргтехники (приобретение принтеров, многофункциональных устройств, копировальных аппаратов), определяемые в соответствии с пунктом 1.5.2 настоящего Порядка</t>
  </si>
  <si>
    <t>Расчет нормативных затрат на оплату услуг по организации и проведению мероприятий в сфере культуры производится по формуле:
где: 
Н ц мерi – норматив цены i-ой услуги по организации и проведению мероприятий в сфере культуры, определяемый в соответствии с положениями статьи 22 Закона 44-ФЗ и рассчитываемый в ценах на очередной финансовый год и на плановый период.</t>
  </si>
  <si>
    <t>Затраты на приобретение материальных запасов для материально-технического обеспечения ДНД</t>
  </si>
  <si>
    <t>З тр - нормативные затраты на проведение текущего ремонта определяются с учетом требований Положения об организации и проведении реконструкции, ремонта и технического обслуживания зданий, объектов коммунального и социально-культурного назначения ВСН 58-88(р), утвержденного приказом Госкомархитектуры от 23.11.1988 № 312 и в соответствии с положениями статьи 22 Закона № 44-ФЗ. 
Нормативные затраты рассчитываются как суммы учтенных территориальными единичными  расценками затрат в текущем уровне цен на соответствующие виды работ, рассчитанных с применением текущих индексов изменения стоимости таких работ, и неучтенных территориальными единичными расценками затрат на материалы, изделия и конструкции, а также накладных расходов и сметной прибыли, рассчитанных в соответствии с нормативами, указанными в сборниках территориальных сметных норм и территориальных единичных расценок и рассчитываются в ценах на очередной финансовый год и плановый период.</t>
  </si>
  <si>
    <t>Нормативные затраты на оплату услуг связи  определяются по формуле:
где:
НЗус - нормативные затраты на оплату услуг связи; НЗус - нормативные затраты на оплату i-й услуги связи, полученные на основе проведения финансово-экономического мониторига, определяемые в соответствии с положениями статьи 22 Закона  44-ФЗ и рассчитываемые в ценах на очередной финансовый год и на плановый период;Нк jпнл - норматив количества планируемого к приобретению i-й услуги связи, определяется исходя из потребностей администрации.</t>
  </si>
  <si>
    <t>Нормативные 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 включают в себя:
- нормативные затраты на оплату услуг по сопровождению справочно-правовых систем;
- нормативные затраты на оплату услуг по сопровождению 
и приобретению иного программного обеспечения.
где:
НЗсип - нормативные затраты на оплату услуг по сопровождению и приобретению иного программного обеспечения;
Нц g ипо - норматив цены сопровождения g-го иного программного обеспечения, за исключением справочно-правовых систем, определяемый в соответствии с положениями статьи 22 Закона  44-ФЗ и рассчитываемый в ценах на очередной финансовый год и на плановый период; Нц jпнл - норматив цены простых (неисключительных) лицензий на использование программного обеспечения на j-е программное обеспечение, за исключением справочно-правовых систем, определяемый в соответствии с положениями статьи 22 Закона  44-ФЗ и рассчитываемый  в ценах на очередной финансовый год и на плановый период;
Нк jпнл - норматив количества планируемого к приобретению i-го программного обеспечения, определяется исходя из потребностей администрации.
Расчет нормативных затрат на приобретение правовых баз данных осуществляется по формуле:
НЗпбд = Чр x Нц пбд,
где: НЗпбд - нормативные затраты на приобретение правовых баз данных;
Чр - расчетная численность работников ИОГВ (ОУ ТГВФ, КУ);
Нц пбд - норматив цены приобретения правовых баз данных</t>
  </si>
  <si>
    <t>Расчет нормативных затрат на приобретение рабочих станций (приобретение комплекта средств автоматизации для оснащения рабочих мест в составе: монитор, системный блок, манипулятор "компьютерная мышь", источник бесперебойного питания) осуществляется по формуле:
где: НЗарм - нормативные затраты на приобретение рабочих станций;
Нц арм - норматив цены рабочих станций;
Чпр - прогнозируемая численность работников ИОГВ (ОУ ТГВФ, КУ);
Нспи арм - норматив срока полезного использования рабочей станции;
Чпл - количество должностей, планируемых к замещению в ИОГВ (ОУ ТГВФ, КУ)
* Данный вид закупки Заказчик не вправе осуществлять самостоятельно</t>
  </si>
  <si>
    <t xml:space="preserve">Расчет нормативных затрат на приобретение оргтехники (приобретение принтеров, многофункциональных устройств, копировальных аппаратов) осуществляется по формуле:
где: НЗорг - нормативные затраты на приобретение оргтехники;
Нц орг - норматив цены оргтехники;
Чпр - прогнозируемая численность работников ИОГВ (ОУ ТГВФ, КУ);
Нспи орг - норматив срока полезного использования оргтехники;
Чпл - количество должностей, планируемых к замещению в ИОГВ (ОУ ТГВФ, КУ)
* Данный вид закупки Заказчик не вправе осуществлять самостоятельно
</t>
  </si>
  <si>
    <t>Расчет нормативных затрат на приобретение планшетных компьютеров осуществляется по формуле:
где: НЗпл пк - нормативные затраты на приобретение планшетных компьютеров;
Нц пл пк - норматив цены планшетного компьютера;
Чпр - прогнозируемая численность работников ИОГВ (ОУ ТГВФ, КУ);
Нспи пл пк - норматив срока полезного использования планшетного компьютера;
Чпл - количество должностей, планируемых к замещению в ИОГВ (ОУ ТГВФ, КУ)
* Данный вид закупки Заказчик не вправе осуществлять самостоятельно</t>
  </si>
  <si>
    <t>Расчет нормативных затрат на приобретение мониторов осуществляется по формуле:
где: НЗмон - нормативные затраты на приобретение мониторов;
Нц мон - норматив цены монитора;
Чпр - прогнозируемая численность работников ИОГВ (ОУ ТГВФ, КУ);
Нспи мон - норматив срока полезного использования монитора;
Чпл - количество должностей, планируемых к замещению в ИОГВ (ОУ ТГВФ, КУ)
* Данный вид закупки Заказчик не вправе осуществлять самостоятельно</t>
  </si>
  <si>
    <t>Расчет нормативных затрат на приобретение системных блоков осуществляется по формуле:
где: НЗсб - нормативные затраты на приобретение системных блоков;
Нц сб - норматив цены системного блока;
Чпр - прогнозируемая численность работников ИОГВ (ОУ ТГВФ, КУ);
Нспи сб - норматив срока полезного использования системного блока;
Чпл - количество должностей, планируемых к замещению в ИОГВ (ОУ ТГВФ, КУ)
* Данный вид закупки Заказчик не вправе осуществлять самостоятельно</t>
  </si>
  <si>
    <t>Расчет нормативных затрат на приобретение магнитных и оптических носителей информации осуществляется по формуле:
НЗмон = Нц мон x Чк/Нспи мон,
где: НЗмон - нормативные затраты на приобретение магнитных и оптических носителей информации;
Нц мон - норматив цены  магнитных и оптических носителей информации, полученный на основе проведения финансово-экономического мониторига, определяемый в соответствии с положениями статьи 22 Закона  44-ФЗ и рассчитываемый в ценах на очередной финансовый год и на плановый период;
Чк - количество компьютеров, находящих на балансе администрации; Нспи мон - норматив срока полезного использования магнитных и оптических носителей информации</t>
  </si>
  <si>
    <t>Расчет нормативных затрат на приобретение материальных запасов в сфере информационно-коммуникационных технологий осуществляется по формуле:
НЗмз = Нц мз x Ч оргт х Ч расх,
где: НЗмз - нормативные затраты на приобретение материальных запасов в сфере информационно-коммуникационных технологий;
Нц мз - норматив цены приобретения материальных запасов в сфере информационно-коммуникационных технологий полученный на основе проведения финансово-экономического мониторига, определяемый в соответствии с положениями статьи 22 Закона  44-ФЗ и рассчитываемый в ценах на очередной финансовый год и на плановый период;
Ч оргт - количество принтеров, многофункциональных устройств и копировальных аппаратов (оргтехники) в администрации; Ч расх - количество расходников на год.</t>
  </si>
  <si>
    <t>затраты на приобретение прочих основных средств</t>
  </si>
  <si>
    <t>НЗбл = Зсо + Зпг + Зсд + Звг + Зяа + Збт + Зов + Звм, где Зсо - затраты на санитарную очистку территории; Зкг - затраты на покос газонов; Зсд - затраты на снос аварийных деревьев; Звг - затраты на восстановление газонов; Зяа - затраты на ямочное асфальтирование; Збт - затраты на благоустройство территории в соответствии с разработанным проектом; Зов - затраты на обработку анофелогенных и аэдогенных водоемов; Звм - затраты на выполнение работ по вывозу и утилизации мусора, собранного в ходе месячников и субботников
НЗбл  - нормативные затраты на благоустройство определяются в соответствии с положениями статьи 22 Закона № 44-ФЗ и постановлением Правительства Санкт-Петербурга от 28.09.2016 № 840. 
Нормативные затраты рассчитываются как суммы учтенных территориальными единичными  расценками затрат в текущем уровне цен на соответствующие виды работ, рассчитанных с применением текущих индексов изменения стоимости таких работ, и неучтенных территориальными единичными расценками затрат на материалы, изделия и конструкции, а также накладных расходов и сметной прибыли, рассчитанных в соответствии с нормативами, указанными в сборниках территориальных сметных норм и территориальных единичных расценок и рассчитываются в ценах на очередной финансовый год и плановый период.</t>
  </si>
  <si>
    <t>НЗлс  - нормативные затраты на ликвидацию свалок определяются в соответствии с положениями статьи 22 Закона № 44-ФЗ и постановлением Правительства Санкт-Петербурга от 28.09.2016 № 840. 
Нормативные затраты рассчитываются как суммы учтенных территориальными единичными  расценками затрат в текущем уровне цен на соответствующие виды работ, рассчитанных с применением текущих индексов изменения стоимости таких работ, и неучтенных территориальными единичными расценками затрат на материалы, изделия и конструкции, а также накладных расходов и сметной прибыли, рассчитанных в соответствии с нормативами, указанными в сборниках территориальных сметных норм и территориальных единичных расценок и рассчитываются в ценах на очередной финансовый год и плановый период.</t>
  </si>
  <si>
    <t>Нзло - сформирована в соответствии с постановлением Правительства Санкт-Петербурга от 19.12.2017 № 1058 "О стоимости и квотах предоставления путевок в организации отдыха детей и молодежи и их оздоровления в Санкт-Петербурге на период с февраля 2018 года по январь 2019 года" в ценах на очередной финансовый год и плановый период</t>
  </si>
  <si>
    <t>Расчет нормативных затрат на производство и телетрансляцию информационных видеоматериалов производится по формуле:  НЗвм = Нх х (Нпм + Нтм)    
Где: НЗвм - нормативные затраты на оказание услуг по производству и телетрансляции информационных видеоматериалов. Нх - норматив общего хронометраж видеоматериалов. Нмп - Норматив цены за одну минуту производства видео,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 Нтм - норматив цены за одну минуту телетрансляции видео,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</t>
  </si>
  <si>
    <t>Расчет иных затрат на приобретение прочих работ и услуг (затраты на содержание и обслуживание защитного сооружения администрации) осуществляется по формуле:
                                          НЗ созс = НЗ соз + НЗ оскуд,
где:
НЗ созс -  нормативные затраты на приобретение прочих работ и услуг (затраты на содержание и обслуживание защитного сооружения администрации);
НЗ соз - затраты на содержание и обслуживание защитного сооружения администрации, определяемый в соответствии с положениями статьи 22 Закона № 44-ФЗ и расчитанные на основании приложения к указанию первого заместителя начальника ГУ МЧС РФ по г. Санкт-Петербургу "Предельные цены на техническое обслуживание и ремонт инженерно-технического и специального оборудования ЗС ГО" от 30.04.2008 № 5/1-1-695р с применением инексов пересчета;
НЗ оскуд - затраты на техническое обслуживание системы контроля доступа защитного сооружения,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</t>
  </si>
  <si>
    <t>Расчет нормативных затрат на проведение инвентаризационных и кадастровых работ в целях формирования Реестра собственности Санкт-Петербурга и подготовки документов, идентифицирующих бесхозяйное имущество производится по формуле:
НЗ икр = (Иi+Гi+Кi+Тi)хОi
НЗ икр - нормативные затраты; Иi - затраты на инветаризацию объекта; Гi - затраты на геодезические работы; Кi - затраты на кадастровые работы; Тi - затраты на автотранспорт; Оi - колличество объектов в отношении которых производятся инвентаризационные и кадастровые работы</t>
  </si>
  <si>
    <t>Порядок расчета нормативных затрат</t>
  </si>
  <si>
    <t xml:space="preserve">НОРМАТИВНЫЕ ЗАТРАТЫ
 на обеспечение функций администрации Калининского района Санкт-Петербурга
на 2019 год и на плановый период 2020 и 2021 годов </t>
  </si>
  <si>
    <r>
      <t xml:space="preserve">Расчет нормативных затрат на приобретение нематериальных активов осуществляется в порядке, определяемом ИОГВ (ОУ ТГВФ), исходя из следующих подгрупп затрат:
затраты на </t>
    </r>
    <r>
      <rPr>
        <u/>
        <sz val="11"/>
        <rFont val="Calibri"/>
        <family val="2"/>
        <charset val="204"/>
        <scheme val="minor"/>
      </rPr>
      <t>приобретение исключительных лицензий</t>
    </r>
    <r>
      <rPr>
        <sz val="11"/>
        <rFont val="Calibri"/>
        <family val="2"/>
        <charset val="204"/>
        <scheme val="minor"/>
      </rPr>
      <t xml:space="preserve"> на использование программного обеспечения;
затраты на </t>
    </r>
    <r>
      <rPr>
        <u/>
        <sz val="11"/>
        <rFont val="Calibri"/>
        <family val="2"/>
        <charset val="204"/>
        <scheme val="minor"/>
      </rPr>
      <t>доработку существующего прикладного программного обеспечения</t>
    </r>
    <r>
      <rPr>
        <sz val="11"/>
        <rFont val="Calibri"/>
        <family val="2"/>
        <charset val="204"/>
        <scheme val="minor"/>
      </rPr>
      <t>, числящегося на балансе ИОГВ (ОУ ТГВФ, КУ);
затраты на приобретение иных нематериальных активов в сфере информационно-коммуникационных технологий</t>
    </r>
  </si>
  <si>
    <t>Прочие затраты (в том числе затраты на закупку товаров, работ и услуг в целях оказания государственных услуг (выполнения работ) и реализации государственных функций), не указанные в подпунктах "а" - "ж" пункта 6 Общих правил</t>
  </si>
  <si>
    <r>
      <t xml:space="preserve">Расчет нормативных затрат на оплату услуг почтовой связи осуществляется по формуле: 
где: 
</t>
    </r>
    <r>
      <rPr>
        <b/>
        <sz val="11"/>
        <rFont val="Calibri"/>
        <family val="2"/>
        <charset val="204"/>
        <scheme val="minor"/>
      </rPr>
      <t>НЗ упс</t>
    </r>
    <r>
      <rPr>
        <sz val="11"/>
        <rFont val="Calibri"/>
        <family val="2"/>
        <charset val="204"/>
        <scheme val="minor"/>
      </rPr>
      <t xml:space="preserve"> - нормативные затраты на оплату услуг почтовой связи;
</t>
    </r>
    <r>
      <rPr>
        <b/>
        <sz val="11"/>
        <rFont val="Calibri"/>
        <family val="2"/>
        <charset val="204"/>
        <scheme val="minor"/>
      </rPr>
      <t>Нк упс i</t>
    </r>
    <r>
      <rPr>
        <sz val="11"/>
        <rFont val="Calibri"/>
        <family val="2"/>
        <charset val="204"/>
        <scheme val="minor"/>
      </rPr>
      <t xml:space="preserve"> - норматив количества планируемых i-ых почтовых отправлений в год, определяемый с учетом фактических почтовых отправлений за отчетный финансовый год ;
</t>
    </r>
    <r>
      <rPr>
        <b/>
        <sz val="11"/>
        <rFont val="Calibri"/>
        <family val="2"/>
        <charset val="204"/>
        <scheme val="minor"/>
      </rPr>
      <t>Нц упс i</t>
    </r>
    <r>
      <rPr>
        <sz val="11"/>
        <rFont val="Calibri"/>
        <family val="2"/>
        <charset val="204"/>
        <scheme val="minor"/>
      </rPr>
      <t xml:space="preserve"> - норматив цены  i-ого почтового отправления,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
</t>
    </r>
  </si>
  <si>
    <t>Затраты на приобретение конвертов</t>
  </si>
  <si>
    <r>
      <t xml:space="preserve">Расчет нормативных затрат на приобретение конвертов осуществляется по формуле:   
где: 
</t>
    </r>
    <r>
      <rPr>
        <b/>
        <sz val="11"/>
        <rFont val="Calibri"/>
        <family val="2"/>
        <charset val="204"/>
        <scheme val="minor"/>
      </rPr>
      <t>НЗ конв</t>
    </r>
    <r>
      <rPr>
        <sz val="11"/>
        <rFont val="Calibri"/>
        <family val="2"/>
        <charset val="204"/>
        <scheme val="minor"/>
      </rPr>
      <t xml:space="preserve"> - нормативные затраты на приобретение конвертов;
</t>
    </r>
    <r>
      <rPr>
        <b/>
        <sz val="11"/>
        <rFont val="Calibri"/>
        <family val="2"/>
        <charset val="204"/>
        <scheme val="minor"/>
      </rPr>
      <t>Нк конв i</t>
    </r>
    <r>
      <rPr>
        <sz val="11"/>
        <rFont val="Calibri"/>
        <family val="2"/>
        <charset val="204"/>
        <scheme val="minor"/>
      </rPr>
      <t xml:space="preserve"> - норматив количества планируемых к приобретению i-ых конвертов, определяемый с учетом фактически приобретенных конвертов за отчетный финансовый год ;
</t>
    </r>
    <r>
      <rPr>
        <b/>
        <sz val="11"/>
        <rFont val="Calibri"/>
        <family val="2"/>
        <charset val="204"/>
        <scheme val="minor"/>
      </rPr>
      <t>Нц конв i</t>
    </r>
    <r>
      <rPr>
        <sz val="11"/>
        <rFont val="Calibri"/>
        <family val="2"/>
        <charset val="204"/>
        <scheme val="minor"/>
      </rPr>
      <t xml:space="preserve"> - норматив цены  приобретения 1 единицы i-го конверта,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
</t>
    </r>
  </si>
  <si>
    <r>
      <t xml:space="preserve">Расчет нормативных затрат на приобретение услуг специальной связи осуществляется по формуле: 
                                                                   НЗ фс = Нк фс х Нц фс ,
где: 
</t>
    </r>
    <r>
      <rPr>
        <b/>
        <sz val="11"/>
        <rFont val="Calibri"/>
        <family val="2"/>
        <charset val="204"/>
        <scheme val="minor"/>
      </rPr>
      <t>НЗ фс</t>
    </r>
    <r>
      <rPr>
        <sz val="11"/>
        <rFont val="Calibri"/>
        <family val="2"/>
        <charset val="204"/>
        <scheme val="minor"/>
      </rPr>
      <t xml:space="preserve"> - нормативные затраты на оплату услуг специальной связи;
</t>
    </r>
    <r>
      <rPr>
        <b/>
        <sz val="11"/>
        <rFont val="Calibri"/>
        <family val="2"/>
        <charset val="204"/>
        <scheme val="minor"/>
      </rPr>
      <t>Нк фс</t>
    </r>
    <r>
      <rPr>
        <sz val="11"/>
        <rFont val="Calibri"/>
        <family val="2"/>
        <charset val="204"/>
        <scheme val="minor"/>
      </rPr>
      <t xml:space="preserve"> - норматив количества планируемых пакетов отправлений в год, определяемый с учетом фактических отправлений пакетов за отчетный финансовый год  ;
</t>
    </r>
    <r>
      <rPr>
        <b/>
        <sz val="11"/>
        <rFont val="Calibri"/>
        <family val="2"/>
        <charset val="204"/>
        <scheme val="minor"/>
      </rPr>
      <t>Нц фс</t>
    </r>
    <r>
      <rPr>
        <sz val="11"/>
        <rFont val="Calibri"/>
        <family val="2"/>
        <charset val="204"/>
        <scheme val="minor"/>
      </rPr>
      <t xml:space="preserve"> - норматив цены  1 пакета планируемой корреспонденции, определяемый в соответствии с утвержденными тарифами на услуги специальной связи для лиц и органов власти,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
</t>
    </r>
  </si>
  <si>
    <r>
      <t xml:space="preserve">Расчет нормативных затрат на оплату услуг аренды транспортных средств осуществляется по формуле:
НЗа тс = 0,1 x Чр x Нц а тс x Да тс,
где: НЗа тс - нормативные затраты на оплату услуг аренды транспортных средств;
Чр - расчетная численность работников ИОГВ (ОУ ТГВФ, КУ);
Нц а тс - норматив цены услуг аренды транспортных средств;
Да тс - количество дней оказания услуг аренды транспортных средств, но не более количества рабочих дней в году.
</t>
    </r>
    <r>
      <rPr>
        <u/>
        <sz val="11"/>
        <rFont val="Calibri"/>
        <family val="2"/>
        <charset val="204"/>
        <scheme val="minor"/>
      </rPr>
      <t>Для ИОГВ (ОУ ТГВФ, КУ), транспортное обслуживание которых осуществляется в рамках выполнения государственного задания Санкт-Петербургским государственным бюджетным автотранспортным учреждением "Смольнинское", нормативные затраты на оплату услуг аренды транспортных средств равны нулю</t>
    </r>
  </si>
  <si>
    <r>
      <t xml:space="preserve">Расчет затрат на электроснабжение осуществляется по формуле: 
где:
</t>
    </r>
    <r>
      <rPr>
        <b/>
        <sz val="11"/>
        <rFont val="Calibri"/>
        <family val="2"/>
        <charset val="204"/>
        <scheme val="minor"/>
      </rPr>
      <t xml:space="preserve">НЗ эс </t>
    </r>
    <r>
      <rPr>
        <sz val="11"/>
        <rFont val="Calibri"/>
        <family val="2"/>
        <charset val="204"/>
        <scheme val="minor"/>
      </rPr>
      <t xml:space="preserve"> - нормативные затраты на электроснабжение;
</t>
    </r>
    <r>
      <rPr>
        <b/>
        <sz val="11"/>
        <rFont val="Calibri"/>
        <family val="2"/>
        <charset val="204"/>
        <scheme val="minor"/>
      </rPr>
      <t>ЛП эс i</t>
    </r>
    <r>
      <rPr>
        <sz val="11"/>
        <rFont val="Calibri"/>
        <family val="2"/>
        <charset val="204"/>
        <scheme val="minor"/>
      </rPr>
      <t xml:space="preserve">  – лимит потребления  электроэнергии в год по i-ому административному зданию (помещению), согласованный в соответствии с пунктом 3.2 распоряжения Администрации Санкт-Петербурга от 20.03.2002 № 402-ра «Об организации взаимодействия исполнительных органов государственной власти Санкт-Петербурга по определению лимитов потребления топливно-энергетических ресурсов и воды»;
</t>
    </r>
    <r>
      <rPr>
        <b/>
        <sz val="11"/>
        <rFont val="Calibri"/>
        <family val="2"/>
        <charset val="204"/>
        <scheme val="minor"/>
      </rPr>
      <t>Т эс i</t>
    </r>
    <r>
      <rPr>
        <sz val="11"/>
        <rFont val="Calibri"/>
        <family val="2"/>
        <charset val="204"/>
        <scheme val="minor"/>
      </rPr>
      <t xml:space="preserve"> - свободная (нерегулируемая) цена на электрическую энергию (мощность), за декабрь предшествующего года по i-ому административному зданию (помещению), рассчитываемая в ценах на очередной финансовый год и на плановый период с учетом индекса роста, предоставленного Комитетом по энергетике и инженерному обеспечению; 
 </t>
    </r>
    <r>
      <rPr>
        <b/>
        <sz val="11"/>
        <rFont val="Calibri"/>
        <family val="2"/>
        <charset val="204"/>
        <scheme val="minor"/>
      </rPr>
      <t>i</t>
    </r>
    <r>
      <rPr>
        <sz val="11"/>
        <rFont val="Calibri"/>
        <family val="2"/>
        <charset val="204"/>
        <scheme val="minor"/>
      </rPr>
      <t xml:space="preserve"> - административное здание (помещение).</t>
    </r>
  </si>
  <si>
    <r>
      <t xml:space="preserve">Расчет затрат на теплоснабжение осуществляется по формуле: 
где:
</t>
    </r>
    <r>
      <rPr>
        <b/>
        <sz val="11"/>
        <rFont val="Calibri"/>
        <family val="2"/>
        <charset val="204"/>
        <scheme val="minor"/>
      </rPr>
      <t xml:space="preserve">НЗ тс </t>
    </r>
    <r>
      <rPr>
        <sz val="11"/>
        <rFont val="Calibri"/>
        <family val="2"/>
        <charset val="204"/>
        <scheme val="minor"/>
      </rPr>
      <t xml:space="preserve"> - нормативные затраты на теплоснабжение;
</t>
    </r>
    <r>
      <rPr>
        <b/>
        <sz val="11"/>
        <rFont val="Calibri"/>
        <family val="2"/>
        <charset val="204"/>
        <scheme val="minor"/>
      </rPr>
      <t>ЛП тс i</t>
    </r>
    <r>
      <rPr>
        <sz val="11"/>
        <rFont val="Calibri"/>
        <family val="2"/>
        <charset val="204"/>
        <scheme val="minor"/>
      </rPr>
      <t xml:space="preserve">  – лимит потребления  тепловой энергии в год по i-ому административному зданию (помещению), согласованный в соответствии с пунктом 3.2 распоряжения Администрации Санкт-Петербурга от 20.03.2002 № 402-ра «Об организации взаимодействия исполнительных органов государственной власти Санкт-Петербурга по определению лимитов потребления топливно-энергетических ресурсов и воды»;
</t>
    </r>
    <r>
      <rPr>
        <b/>
        <sz val="11"/>
        <rFont val="Calibri"/>
        <family val="2"/>
        <charset val="204"/>
        <scheme val="minor"/>
      </rPr>
      <t>Т тс i</t>
    </r>
    <r>
      <rPr>
        <sz val="11"/>
        <rFont val="Calibri"/>
        <family val="2"/>
        <charset val="204"/>
        <scheme val="minor"/>
      </rPr>
      <t xml:space="preserve"> - тариф на теплоэнергию по i-ому административному зданию (помещению), установленный распоряжением Комитета по тарифам Санкт-Петербурга, рассчитываемый в ценах на очередной финансовый год и на плановый период с учетом индекса роста, предоставленного Комитетом по энергетике и инженерному обеспечению; 
 </t>
    </r>
    <r>
      <rPr>
        <b/>
        <sz val="11"/>
        <rFont val="Calibri"/>
        <family val="2"/>
        <charset val="204"/>
        <scheme val="minor"/>
      </rPr>
      <t>i</t>
    </r>
    <r>
      <rPr>
        <sz val="11"/>
        <rFont val="Calibri"/>
        <family val="2"/>
        <charset val="204"/>
        <scheme val="minor"/>
      </rPr>
      <t xml:space="preserve"> - административное здание (помещение).
</t>
    </r>
  </si>
  <si>
    <r>
      <t xml:space="preserve">Расчет затрат на горячее водоснабжение осуществляется по формуле: 
где:
</t>
    </r>
    <r>
      <rPr>
        <b/>
        <sz val="11"/>
        <rFont val="Calibri"/>
        <family val="2"/>
        <charset val="204"/>
        <scheme val="minor"/>
      </rPr>
      <t>НЗ гвс</t>
    </r>
    <r>
      <rPr>
        <sz val="11"/>
        <rFont val="Calibri"/>
        <family val="2"/>
        <charset val="204"/>
        <scheme val="minor"/>
      </rPr>
      <t xml:space="preserve">  - нормативные затраты на горячее водоснабжение;
</t>
    </r>
    <r>
      <rPr>
        <b/>
        <sz val="11"/>
        <rFont val="Calibri"/>
        <family val="2"/>
        <charset val="204"/>
        <scheme val="minor"/>
      </rPr>
      <t>ЛП гвс i</t>
    </r>
    <r>
      <rPr>
        <sz val="11"/>
        <rFont val="Calibri"/>
        <family val="2"/>
        <charset val="204"/>
        <scheme val="minor"/>
      </rPr>
      <t xml:space="preserve">  – лимит потребления  горячего водоснабжения в год по i-ому административному зданию (помещению), согласованный в соответствии с пунктом 3.2 распоряжения Администрации Санкт-Петербурга от 20.03.2002 № 402-ра «Об организации взаимодействия исполнительных органов государственной власти Санкт-Петербурга по определению лимитов потребления топливно-энергетических ресурсов и воды»;
</t>
    </r>
    <r>
      <rPr>
        <b/>
        <sz val="11"/>
        <rFont val="Calibri"/>
        <family val="2"/>
        <charset val="204"/>
        <scheme val="minor"/>
      </rPr>
      <t>Т тн i</t>
    </r>
    <r>
      <rPr>
        <sz val="11"/>
        <rFont val="Calibri"/>
        <family val="2"/>
        <charset val="204"/>
        <scheme val="minor"/>
      </rPr>
      <t xml:space="preserve"> - тариф на теплоноситель по i-ому административному зданию (помещению), установленный распоряжением Комитета по тарифам Санкт-Петербурга, рассчитываемый в ценах на очередной финансовый год и на плановый период с учетом индекса роста, предоставленного Комитетом по энергетике и инженерному обеспечению; 
 </t>
    </r>
    <r>
      <rPr>
        <b/>
        <sz val="11"/>
        <rFont val="Calibri"/>
        <family val="2"/>
        <charset val="204"/>
        <scheme val="minor"/>
      </rPr>
      <t>i</t>
    </r>
    <r>
      <rPr>
        <sz val="11"/>
        <rFont val="Calibri"/>
        <family val="2"/>
        <charset val="204"/>
        <scheme val="minor"/>
      </rPr>
      <t xml:space="preserve"> - административное здание (помещение).
</t>
    </r>
  </si>
  <si>
    <r>
      <t xml:space="preserve">Расчет затрат на холодное водоснабжение и водоотведение осуществляется по формуле: 
где:
</t>
    </r>
    <r>
      <rPr>
        <b/>
        <sz val="11"/>
        <rFont val="Calibri"/>
        <family val="2"/>
        <charset val="204"/>
        <scheme val="minor"/>
      </rPr>
      <t>НЗ хв</t>
    </r>
    <r>
      <rPr>
        <sz val="11"/>
        <rFont val="Calibri"/>
        <family val="2"/>
        <charset val="204"/>
        <scheme val="minor"/>
      </rPr>
      <t xml:space="preserve">  - нормативные затраты на холодное водоснабжение и водоотведение;
</t>
    </r>
    <r>
      <rPr>
        <b/>
        <sz val="11"/>
        <rFont val="Calibri"/>
        <family val="2"/>
        <charset val="204"/>
        <scheme val="minor"/>
      </rPr>
      <t>ЛП хвс i</t>
    </r>
    <r>
      <rPr>
        <sz val="11"/>
        <rFont val="Calibri"/>
        <family val="2"/>
        <charset val="204"/>
        <scheme val="minor"/>
      </rPr>
      <t xml:space="preserve">  – лимит потребления  холодной воды в год по i-ому административному зданию (помещению), согласованный в соответствии с пунктом 3.2 распоряжения Администрации Санкт-Петербурга от 20.03.2002 № 402-ра «Об организации взаимодействия исполнительных органов государственной власти Санкт-Петербурга по определению лимитов потребления топливно-энергетических ресурсов и воды» (далее № 402-ра);
</t>
    </r>
    <r>
      <rPr>
        <b/>
        <sz val="11"/>
        <rFont val="Calibri"/>
        <family val="2"/>
        <charset val="204"/>
        <scheme val="minor"/>
      </rPr>
      <t>Т хвс</t>
    </r>
    <r>
      <rPr>
        <sz val="11"/>
        <rFont val="Calibri"/>
        <family val="2"/>
        <charset val="204"/>
        <scheme val="minor"/>
      </rPr>
      <t xml:space="preserve"> - тариф на холодное водоснабжение, установленный распоряжением Комитета по тарифам Санкт-Петербурга, рассчитываемый в ценах на очередной финансовый год и на плановый период с учетом индекса роста, предоставленного Комитетом по энергетике и инженерному обеспечению; 
</t>
    </r>
    <r>
      <rPr>
        <b/>
        <sz val="11"/>
        <rFont val="Calibri"/>
        <family val="2"/>
        <charset val="204"/>
        <scheme val="minor"/>
      </rPr>
      <t>ЛП хво i</t>
    </r>
    <r>
      <rPr>
        <sz val="11"/>
        <rFont val="Calibri"/>
        <family val="2"/>
        <charset val="204"/>
        <scheme val="minor"/>
      </rPr>
      <t xml:space="preserve">  – лимит потребления водоотведения холодной воды в год по i-ому административному зданию (помещению), согласованный в соответствии с пунктом 3.2 распоряжения Администрации Санкт-Петербурга № 402-ра;
</t>
    </r>
    <r>
      <rPr>
        <b/>
        <sz val="11"/>
        <rFont val="Calibri"/>
        <family val="2"/>
        <charset val="204"/>
        <scheme val="minor"/>
      </rPr>
      <t>ЛП гво i</t>
    </r>
    <r>
      <rPr>
        <sz val="11"/>
        <rFont val="Calibri"/>
        <family val="2"/>
        <charset val="204"/>
        <scheme val="minor"/>
      </rPr>
      <t xml:space="preserve">  – лимит потребления водоотведения горячей воды в год по i-ому административному зданию (помещению), согласованный в соответствии с пунктом 3.2 распоряжения Администрации Санкт-Петербурга № 402-ра;
</t>
    </r>
    <r>
      <rPr>
        <b/>
        <sz val="11"/>
        <rFont val="Calibri"/>
        <family val="2"/>
        <charset val="204"/>
        <scheme val="minor"/>
      </rPr>
      <t>ЛП вос i</t>
    </r>
    <r>
      <rPr>
        <sz val="11"/>
        <rFont val="Calibri"/>
        <family val="2"/>
        <charset val="204"/>
        <scheme val="minor"/>
      </rPr>
      <t xml:space="preserve">  – лимит потребления водоотведения сточных вод в год по i-ому административному зданию (помещению), согласованный в соответствии с пунктом 3.2 распоряжения Администрации Санкт-Петербурга № 402-ра;
</t>
    </r>
    <r>
      <rPr>
        <b/>
        <sz val="11"/>
        <rFont val="Calibri"/>
        <family val="2"/>
        <charset val="204"/>
        <scheme val="minor"/>
      </rPr>
      <t>Т во</t>
    </r>
    <r>
      <rPr>
        <sz val="11"/>
        <rFont val="Calibri"/>
        <family val="2"/>
        <charset val="204"/>
        <scheme val="minor"/>
      </rPr>
      <t xml:space="preserve"> - тариф на холодное водоотведение, установленный распоряжением Комитета по тарифам Санкт-Петербурга, рассчитываемый в ценах на очередной финансовый год и на плановый период с учетом индекса роста, предоставленного Комитетом по энергетике и инженерному обеспечению; 
</t>
    </r>
    <r>
      <rPr>
        <b/>
        <sz val="11"/>
        <rFont val="Calibri"/>
        <family val="2"/>
        <charset val="204"/>
        <scheme val="minor"/>
      </rPr>
      <t xml:space="preserve"> i</t>
    </r>
    <r>
      <rPr>
        <sz val="11"/>
        <rFont val="Calibri"/>
        <family val="2"/>
        <charset val="204"/>
        <scheme val="minor"/>
      </rPr>
      <t xml:space="preserve"> - административное здание (помещение).</t>
    </r>
  </si>
  <si>
    <r>
      <t xml:space="preserve">Расчет затрат на содержание и техническое обслуживание помещений определяется по формуле:
где:
</t>
    </r>
    <r>
      <rPr>
        <b/>
        <sz val="11"/>
        <rFont val="Calibri"/>
        <family val="2"/>
        <charset val="204"/>
        <scheme val="minor"/>
      </rPr>
      <t>НЗ уси</t>
    </r>
    <r>
      <rPr>
        <sz val="11"/>
        <rFont val="Calibri"/>
        <family val="2"/>
        <charset val="204"/>
        <scheme val="minor"/>
      </rPr>
      <t xml:space="preserve"> - нормативные затраты на оплату услуг по содержанию имущества и техническому обслуживанию помещений;
</t>
    </r>
    <r>
      <rPr>
        <b/>
        <sz val="11"/>
        <rFont val="Calibri"/>
        <family val="2"/>
        <charset val="204"/>
        <scheme val="minor"/>
      </rPr>
      <t>Нц уб i</t>
    </r>
    <r>
      <rPr>
        <sz val="11"/>
        <rFont val="Calibri"/>
        <family val="2"/>
        <charset val="204"/>
        <scheme val="minor"/>
      </rPr>
      <t xml:space="preserve"> - норматив цены на услуги по уборке кабинетов и мест общего пользования 1 квадратного метра площади  i-го помещения в месяц,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Нц эл i</t>
    </r>
    <r>
      <rPr>
        <sz val="11"/>
        <rFont val="Calibri"/>
        <family val="2"/>
        <charset val="204"/>
        <scheme val="minor"/>
      </rPr>
      <t xml:space="preserve"> - норматив цены на услуги по техническому обслуживанию системы электросетей и электрооборудования 1 квадратного метра площади  i-го помещения в месяц,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Нц сан i</t>
    </r>
    <r>
      <rPr>
        <sz val="11"/>
        <rFont val="Calibri"/>
        <family val="2"/>
        <charset val="204"/>
        <scheme val="minor"/>
      </rPr>
      <t xml:space="preserve"> - норматив цены на услуги по обслуживанию сантехнического оборудования 1 квадратного метра площади i-го помещения в месяц,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Нц пл i</t>
    </r>
    <r>
      <rPr>
        <sz val="11"/>
        <rFont val="Calibri"/>
        <family val="2"/>
        <charset val="204"/>
        <scheme val="minor"/>
      </rPr>
      <t xml:space="preserve"> - норматив цены на плотницкие и слесарные работы 1 квадратного метра площади i-го помещения в месяц,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Нц тс i</t>
    </r>
    <r>
      <rPr>
        <sz val="11"/>
        <rFont val="Calibri"/>
        <family val="2"/>
        <charset val="204"/>
        <scheme val="minor"/>
      </rPr>
      <t xml:space="preserve"> - норматив цены на услуги по техническому обслуживанию систем теплоснабжения 1 квадратного метра площади i-го помещения в месяц,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S обс i</t>
    </r>
    <r>
      <rPr>
        <sz val="11"/>
        <rFont val="Calibri"/>
        <family val="2"/>
        <charset val="204"/>
        <scheme val="minor"/>
      </rPr>
      <t xml:space="preserve"> - площадь i-ого помещения, занимаемого администрацией, на которой оказываются услуги;
</t>
    </r>
    <r>
      <rPr>
        <b/>
        <sz val="11"/>
        <rFont val="Calibri"/>
        <family val="2"/>
        <charset val="204"/>
        <scheme val="minor"/>
      </rPr>
      <t>Нц дв i</t>
    </r>
    <r>
      <rPr>
        <sz val="11"/>
        <rFont val="Calibri"/>
        <family val="2"/>
        <charset val="204"/>
        <scheme val="minor"/>
      </rPr>
      <t xml:space="preserve">- норматив цены на услуги по уборке прилегающей территории, кровли, балконов 1 квадратного метра площади по i-му помещению в месяц,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S дв i</t>
    </r>
    <r>
      <rPr>
        <sz val="11"/>
        <rFont val="Calibri"/>
        <family val="2"/>
        <charset val="204"/>
        <scheme val="minor"/>
      </rPr>
      <t xml:space="preserve">- площадь прилегающей территории, кровли, балконов 1 квадратного метра площади по i-му помещению, на которой оказываются услуги;
</t>
    </r>
    <r>
      <rPr>
        <b/>
        <sz val="11"/>
        <rFont val="Calibri"/>
        <family val="2"/>
        <charset val="204"/>
        <scheme val="minor"/>
      </rPr>
      <t>Нк мес</t>
    </r>
    <r>
      <rPr>
        <sz val="11"/>
        <rFont val="Calibri"/>
        <family val="2"/>
        <charset val="204"/>
        <scheme val="minor"/>
      </rPr>
      <t xml:space="preserve"> - количество месяцев обслуживания в год;
 </t>
    </r>
    <r>
      <rPr>
        <b/>
        <sz val="11"/>
        <rFont val="Calibri"/>
        <family val="2"/>
        <charset val="204"/>
        <scheme val="minor"/>
      </rPr>
      <t xml:space="preserve">i </t>
    </r>
    <r>
      <rPr>
        <sz val="11"/>
        <rFont val="Calibri"/>
        <family val="2"/>
        <charset val="204"/>
        <scheme val="minor"/>
      </rPr>
      <t xml:space="preserve">- административное здание (помещение).
</t>
    </r>
  </si>
  <si>
    <r>
      <t xml:space="preserve">Расчет затрат на содержание и текущий ремонт мест общего пользования зданий, в которых расположены нежилые помещения администрации, депутатские приемные и штаб ДНД определяется по формуле:
где:
</t>
    </r>
    <r>
      <rPr>
        <b/>
        <sz val="11"/>
        <rFont val="Calibri"/>
        <family val="2"/>
        <charset val="204"/>
        <scheme val="minor"/>
      </rPr>
      <t xml:space="preserve">НЗ ду </t>
    </r>
    <r>
      <rPr>
        <sz val="11"/>
        <rFont val="Calibri"/>
        <family val="2"/>
        <charset val="204"/>
        <scheme val="minor"/>
      </rPr>
      <t xml:space="preserve">- нормативные затраты на оплату услуг по содержанию и текущему ремонту мест общего пользования зданий, в которых расположены нежилые помещения администрации, депутатские приемные и штаб ДНД;
</t>
    </r>
    <r>
      <rPr>
        <b/>
        <sz val="11"/>
        <rFont val="Calibri"/>
        <family val="2"/>
        <charset val="204"/>
        <scheme val="minor"/>
      </rPr>
      <t>Нц дол i</t>
    </r>
    <r>
      <rPr>
        <sz val="11"/>
        <rFont val="Calibri"/>
        <family val="2"/>
        <charset val="204"/>
        <scheme val="minor"/>
      </rPr>
      <t xml:space="preserve">- норматив цены на комплекс услуг по долевому участию i-го помещения в  содержании и текущем ремонте мест общего пользования зданий, в которых расположены нежилые помещения администрации, депутатские приемные и штаб ДНД в месяц, установленный распоряжением Комитета по тарифам Санкт-Петербурга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S обс i</t>
    </r>
    <r>
      <rPr>
        <sz val="11"/>
        <rFont val="Calibri"/>
        <family val="2"/>
        <charset val="204"/>
        <scheme val="minor"/>
      </rPr>
      <t xml:space="preserve"> - площадь i-го помещения, в котором оказываются услуги; 
</t>
    </r>
    <r>
      <rPr>
        <b/>
        <sz val="11"/>
        <rFont val="Calibri"/>
        <family val="2"/>
        <charset val="204"/>
        <scheme val="minor"/>
      </rPr>
      <t>Нк мес</t>
    </r>
    <r>
      <rPr>
        <sz val="11"/>
        <rFont val="Calibri"/>
        <family val="2"/>
        <charset val="204"/>
        <scheme val="minor"/>
      </rPr>
      <t xml:space="preserve"> - количество месяцев обслуживания в год;
</t>
    </r>
    <r>
      <rPr>
        <b/>
        <sz val="11"/>
        <rFont val="Calibri"/>
        <family val="2"/>
        <charset val="204"/>
        <scheme val="minor"/>
      </rPr>
      <t xml:space="preserve"> i</t>
    </r>
    <r>
      <rPr>
        <sz val="11"/>
        <rFont val="Calibri"/>
        <family val="2"/>
        <charset val="204"/>
        <scheme val="minor"/>
      </rPr>
      <t xml:space="preserve"> - нежилое помещение.</t>
    </r>
  </si>
  <si>
    <r>
      <t xml:space="preserve">Расчет затрат на оплату услуг по вывозу твердых бытовых отходов определяется по формуле:
                                                                          НЗ тбо = Нк тбо х Нц тбо ,
где:
</t>
    </r>
    <r>
      <rPr>
        <b/>
        <sz val="11"/>
        <rFont val="Calibri"/>
        <family val="2"/>
        <charset val="204"/>
        <scheme val="minor"/>
      </rPr>
      <t>НЗ тбо</t>
    </r>
    <r>
      <rPr>
        <sz val="11"/>
        <rFont val="Calibri"/>
        <family val="2"/>
        <charset val="204"/>
        <scheme val="minor"/>
      </rPr>
      <t xml:space="preserve"> - нормативные затраты на оплату услуг по вывозу твердых бытовых  отходов;
Нк тбо - норматив планируемого объема вывоза твердых бытовых отходов в год, определяемый с учетом фактического объема вывозимых твердых бытовых отходов за отчетный финансовый год;
</t>
    </r>
    <r>
      <rPr>
        <b/>
        <sz val="11"/>
        <rFont val="Calibri"/>
        <family val="2"/>
        <charset val="204"/>
        <scheme val="minor"/>
      </rPr>
      <t>Нц тбо</t>
    </r>
    <r>
      <rPr>
        <sz val="11"/>
        <rFont val="Calibri"/>
        <family val="2"/>
        <charset val="204"/>
        <scheme val="minor"/>
      </rPr>
      <t xml:space="preserve"> - норматив цены на услуги по вывозу 1 м3 твердых бытовых отходов,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
</t>
    </r>
    <r>
      <rPr>
        <b/>
        <sz val="11"/>
        <color theme="1"/>
        <rFont val="Calibri"/>
        <family val="2"/>
        <charset val="204"/>
        <scheme val="minor"/>
      </rPr>
      <t/>
    </r>
  </si>
  <si>
    <r>
      <t xml:space="preserve">Расчет затрат на оплату услуг по помывке фасада здания администрации определяется по формуле:
                                                                           НЗ мф = Нц мф х S ф ,
где:
</t>
    </r>
    <r>
      <rPr>
        <b/>
        <sz val="11"/>
        <rFont val="Calibri"/>
        <family val="2"/>
        <charset val="204"/>
        <scheme val="minor"/>
      </rPr>
      <t>НЗ мф</t>
    </r>
    <r>
      <rPr>
        <sz val="11"/>
        <rFont val="Calibri"/>
        <family val="2"/>
        <charset val="204"/>
        <scheme val="minor"/>
      </rPr>
      <t xml:space="preserve"> - нормативные затраты на оплату работ по помывке фасада здания администрации;
</t>
    </r>
    <r>
      <rPr>
        <b/>
        <sz val="11"/>
        <rFont val="Calibri"/>
        <family val="2"/>
        <charset val="204"/>
        <scheme val="minor"/>
      </rPr>
      <t>Нц мф</t>
    </r>
    <r>
      <rPr>
        <sz val="11"/>
        <rFont val="Calibri"/>
        <family val="2"/>
        <charset val="204"/>
        <scheme val="minor"/>
      </rPr>
      <t xml:space="preserve"> - норматив цены на работы по помывке 1 квадратного метра фасада здания; администрации,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S ф</t>
    </r>
    <r>
      <rPr>
        <sz val="11"/>
        <rFont val="Calibri"/>
        <family val="2"/>
        <charset val="204"/>
        <scheme val="minor"/>
      </rPr>
      <t xml:space="preserve"> - площадь фасадов здания, подлежащих помывке.</t>
    </r>
  </si>
  <si>
    <r>
      <t xml:space="preserve">Расчет затрат на техническое обслуживание кондиционеров осуществляется по формуле:
                                                                           НЗ ток = Нц ток х Нк к ,
где:
</t>
    </r>
    <r>
      <rPr>
        <b/>
        <sz val="11"/>
        <rFont val="Calibri"/>
        <family val="2"/>
        <charset val="204"/>
        <scheme val="minor"/>
      </rPr>
      <t>НЗ ток</t>
    </r>
    <r>
      <rPr>
        <sz val="11"/>
        <rFont val="Calibri"/>
        <family val="2"/>
        <charset val="204"/>
        <scheme val="minor"/>
      </rPr>
      <t xml:space="preserve"> - нормативные затраты на техническое обслуживание кондиционеров;
</t>
    </r>
    <r>
      <rPr>
        <b/>
        <sz val="11"/>
        <rFont val="Calibri"/>
        <family val="2"/>
        <charset val="204"/>
        <scheme val="minor"/>
      </rPr>
      <t>Нц ток</t>
    </r>
    <r>
      <rPr>
        <sz val="11"/>
        <rFont val="Calibri"/>
        <family val="2"/>
        <charset val="204"/>
        <scheme val="minor"/>
      </rPr>
      <t xml:space="preserve"> - норматив цены на услуги по техническому обслуживанию 1 кондиционера в год,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Нк к</t>
    </r>
    <r>
      <rPr>
        <sz val="11"/>
        <rFont val="Calibri"/>
        <family val="2"/>
        <charset val="204"/>
        <scheme val="minor"/>
      </rPr>
      <t xml:space="preserve"> - норматив количества кондиционеров, подлежащих обслуживанию.</t>
    </r>
  </si>
  <si>
    <r>
      <t xml:space="preserve">Расчет затрат на техническое обслуживание и обеспечение эксплуатации комплексных систем обеспечения безопасности (КСОБ)  зданий и помещений осуществляется по формуле:
где:
</t>
    </r>
    <r>
      <rPr>
        <b/>
        <sz val="11"/>
        <rFont val="Calibri"/>
        <family val="2"/>
        <charset val="204"/>
        <scheme val="minor"/>
      </rPr>
      <t>НЗ ксоб</t>
    </r>
    <r>
      <rPr>
        <sz val="11"/>
        <rFont val="Calibri"/>
        <family val="2"/>
        <charset val="204"/>
        <scheme val="minor"/>
      </rPr>
      <t xml:space="preserve"> - нормативные затраты на техническое обслуживание и обеспечение эксплуатации комплексных систем обеспечения безопасности (КСОБ)  зданий и помещений;
</t>
    </r>
    <r>
      <rPr>
        <b/>
        <sz val="11"/>
        <rFont val="Calibri"/>
        <family val="2"/>
        <charset val="204"/>
        <scheme val="minor"/>
      </rPr>
      <t>Нц ксоб i</t>
    </r>
    <r>
      <rPr>
        <sz val="11"/>
        <rFont val="Calibri"/>
        <family val="2"/>
        <charset val="204"/>
        <scheme val="minor"/>
      </rPr>
      <t xml:space="preserve">- норматив цены на услуги по техническому обслуживанию и обеспечение эксплуатации i-ой КСОБ в месяц,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Нк то</t>
    </r>
    <r>
      <rPr>
        <sz val="11"/>
        <rFont val="Calibri"/>
        <family val="2"/>
        <charset val="204"/>
        <scheme val="minor"/>
      </rPr>
      <t xml:space="preserve"> - норматив количества технических обслуживаний в год.</t>
    </r>
  </si>
  <si>
    <r>
      <t xml:space="preserve">Расчет затрат на техническое обслуживание архитектурно-художественного освещения здания осуществляется по формуле:
                                                                     НЗ топ = Нц топ х Нк то , 
где:
</t>
    </r>
    <r>
      <rPr>
        <b/>
        <sz val="11"/>
        <rFont val="Calibri"/>
        <family val="2"/>
        <charset val="204"/>
        <scheme val="minor"/>
      </rPr>
      <t>НЗ топ</t>
    </r>
    <r>
      <rPr>
        <sz val="11"/>
        <rFont val="Calibri"/>
        <family val="2"/>
        <charset val="204"/>
        <scheme val="minor"/>
      </rPr>
      <t xml:space="preserve"> - нормативные затраты на техническое обслуживание архитектурно-художественного освещения здания;
</t>
    </r>
    <r>
      <rPr>
        <b/>
        <sz val="11"/>
        <rFont val="Calibri"/>
        <family val="2"/>
        <charset val="204"/>
        <scheme val="minor"/>
      </rPr>
      <t>Нц топ</t>
    </r>
    <r>
      <rPr>
        <sz val="11"/>
        <rFont val="Calibri"/>
        <family val="2"/>
        <charset val="204"/>
        <scheme val="minor"/>
      </rPr>
      <t xml:space="preserve"> - норматив цены на услуги по техническому обслуживанию архитектурно-художественного освещения здания в месяц,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Нк то</t>
    </r>
    <r>
      <rPr>
        <sz val="11"/>
        <rFont val="Calibri"/>
        <family val="2"/>
        <charset val="204"/>
        <scheme val="minor"/>
      </rPr>
      <t xml:space="preserve"> - норматив количества технических обслуживаний в год.</t>
    </r>
  </si>
  <si>
    <t>затраты на оплату услуг лиц, привлекаемых на основании гражданско-правовых договоров</t>
  </si>
  <si>
    <r>
      <t xml:space="preserve">Расчет затрат на оплату работ по ремонту телефонных и факсимильных аппаратов осуществляется по формуле:
где:
</t>
    </r>
    <r>
      <rPr>
        <b/>
        <sz val="11"/>
        <rFont val="Calibri"/>
        <family val="2"/>
        <charset val="204"/>
        <scheme val="minor"/>
      </rPr>
      <t>НЗ тел</t>
    </r>
    <r>
      <rPr>
        <sz val="11"/>
        <rFont val="Calibri"/>
        <family val="2"/>
        <charset val="204"/>
        <scheme val="minor"/>
      </rPr>
      <t xml:space="preserve"> - нормативные затраты на ремонт телефонных и факсимильных аппаратов;
</t>
    </r>
    <r>
      <rPr>
        <b/>
        <sz val="11"/>
        <rFont val="Calibri"/>
        <family val="2"/>
        <charset val="204"/>
        <scheme val="minor"/>
      </rPr>
      <t>Нк тел i</t>
    </r>
    <r>
      <rPr>
        <sz val="11"/>
        <rFont val="Calibri"/>
        <family val="2"/>
        <charset val="204"/>
        <scheme val="minor"/>
      </rPr>
      <t xml:space="preserve"> - норматив количества i-ых аппаратов, планируемых для проведения ремонта;
</t>
    </r>
    <r>
      <rPr>
        <b/>
        <sz val="11"/>
        <rFont val="Calibri"/>
        <family val="2"/>
        <charset val="204"/>
        <scheme val="minor"/>
      </rPr>
      <t>Нц тел i</t>
    </r>
    <r>
      <rPr>
        <sz val="11"/>
        <rFont val="Calibri"/>
        <family val="2"/>
        <charset val="204"/>
        <scheme val="minor"/>
      </rPr>
      <t xml:space="preserve"> - норматив цены на работы по ремонту одного i-го аппарата,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цен;
</t>
    </r>
    <r>
      <rPr>
        <b/>
        <sz val="11"/>
        <rFont val="Calibri"/>
        <family val="2"/>
        <charset val="204"/>
        <scheme val="minor"/>
      </rPr>
      <t>Нк раб i</t>
    </r>
    <r>
      <rPr>
        <sz val="11"/>
        <rFont val="Calibri"/>
        <family val="2"/>
        <charset val="204"/>
        <scheme val="minor"/>
      </rPr>
      <t xml:space="preserve"> - норматив количества  планируемых работ по ремонту  i-ых аппаратов, определяемый с учетом фактически проведенных ремонтов за отчетный финансовый год.</t>
    </r>
  </si>
  <si>
    <r>
      <t xml:space="preserve">Расчет затрат на оплату услуг по техническому обслуживанию опасных объектов в здании администрации определяется по формуле:
                                                                       НЗ тол = Нц тол х Нк то ,
где:
</t>
    </r>
    <r>
      <rPr>
        <b/>
        <sz val="11"/>
        <rFont val="Calibri"/>
        <family val="2"/>
        <charset val="204"/>
        <scheme val="minor"/>
      </rPr>
      <t>НЗ тол</t>
    </r>
    <r>
      <rPr>
        <sz val="11"/>
        <rFont val="Calibri"/>
        <family val="2"/>
        <charset val="204"/>
        <scheme val="minor"/>
      </rPr>
      <t xml:space="preserve"> - нормативные затраты на оплату услуг по техническому обслуживанию опасных объектов в здании администрации;
</t>
    </r>
    <r>
      <rPr>
        <b/>
        <sz val="11"/>
        <rFont val="Calibri"/>
        <family val="2"/>
        <charset val="204"/>
        <scheme val="minor"/>
      </rPr>
      <t>Нц тол</t>
    </r>
    <r>
      <rPr>
        <sz val="11"/>
        <rFont val="Calibri"/>
        <family val="2"/>
        <charset val="204"/>
        <scheme val="minor"/>
      </rPr>
      <t xml:space="preserve"> - норматив цены на услуги по техническому обслуживанию опасных объектов в здании администрации в месяц,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
</t>
    </r>
    <r>
      <rPr>
        <b/>
        <sz val="11"/>
        <rFont val="Calibri"/>
        <family val="2"/>
        <charset val="204"/>
        <scheme val="minor"/>
      </rPr>
      <t>Нк то</t>
    </r>
    <r>
      <rPr>
        <sz val="11"/>
        <rFont val="Calibri"/>
        <family val="2"/>
        <charset val="204"/>
        <scheme val="minor"/>
      </rPr>
      <t xml:space="preserve"> - норматив количества технических обслуживаний в год </t>
    </r>
  </si>
  <si>
    <r>
      <t xml:space="preserve">
Расчет нормативных затрат на приобретение периодических печатных изданий осуществляется по формуле:
                                                                     НЗ пи = Чр x Нц пи x Мпи ,
где: 
</t>
    </r>
    <r>
      <rPr>
        <b/>
        <sz val="11"/>
        <rFont val="Calibri"/>
        <family val="2"/>
        <charset val="204"/>
        <scheme val="minor"/>
      </rPr>
      <t>НЗ пи</t>
    </r>
    <r>
      <rPr>
        <sz val="11"/>
        <rFont val="Calibri"/>
        <family val="2"/>
        <charset val="204"/>
        <scheme val="minor"/>
      </rPr>
      <t xml:space="preserve"> - нормативные затраты на приобретение периодических печатных изданий;
</t>
    </r>
    <r>
      <rPr>
        <b/>
        <sz val="11"/>
        <rFont val="Calibri"/>
        <family val="2"/>
        <charset val="204"/>
        <scheme val="minor"/>
      </rPr>
      <t>Чр</t>
    </r>
    <r>
      <rPr>
        <sz val="11"/>
        <rFont val="Calibri"/>
        <family val="2"/>
        <charset val="204"/>
        <scheme val="minor"/>
      </rPr>
      <t xml:space="preserve"> - расчетная численность работников ИОГВ (ОУ ТГВФ, КУ);
</t>
    </r>
    <r>
      <rPr>
        <b/>
        <sz val="11"/>
        <rFont val="Calibri"/>
        <family val="2"/>
        <charset val="204"/>
        <scheme val="minor"/>
      </rPr>
      <t>Нц пи</t>
    </r>
    <r>
      <rPr>
        <sz val="11"/>
        <rFont val="Calibri"/>
        <family val="2"/>
        <charset val="204"/>
        <scheme val="minor"/>
      </rPr>
      <t xml:space="preserve"> - норматив цены приобретения периодических печатных изданий;
</t>
    </r>
    <r>
      <rPr>
        <b/>
        <sz val="11"/>
        <rFont val="Calibri"/>
        <family val="2"/>
        <charset val="204"/>
        <scheme val="minor"/>
      </rPr>
      <t>Мпи</t>
    </r>
    <r>
      <rPr>
        <sz val="11"/>
        <rFont val="Calibri"/>
        <family val="2"/>
        <charset val="204"/>
        <scheme val="minor"/>
      </rPr>
      <t xml:space="preserve"> - количество месяцев приобретения периодических печатных изданий</t>
    </r>
  </si>
  <si>
    <t xml:space="preserve">Затраты на оплату услуг по охране помещений администрации </t>
  </si>
  <si>
    <r>
      <t xml:space="preserve">Расчет нормативных затрат на оплату услуг по охране помещений администрации осуществляется по формуле:
                                                                НЗ охр = Н чо х Нц охр х Нк мес , 
где: 
</t>
    </r>
    <r>
      <rPr>
        <b/>
        <sz val="11"/>
        <rFont val="Calibri"/>
        <family val="2"/>
        <charset val="204"/>
        <scheme val="minor"/>
      </rPr>
      <t>НЗ охр</t>
    </r>
    <r>
      <rPr>
        <sz val="11"/>
        <rFont val="Calibri"/>
        <family val="2"/>
        <charset val="204"/>
        <scheme val="minor"/>
      </rPr>
      <t xml:space="preserve"> - нормативные затраты на оплату услуг по охране помещений администрации;
</t>
    </r>
    <r>
      <rPr>
        <b/>
        <sz val="11"/>
        <rFont val="Calibri"/>
        <family val="2"/>
        <charset val="204"/>
        <scheme val="minor"/>
      </rPr>
      <t>Н чо</t>
    </r>
    <r>
      <rPr>
        <sz val="11"/>
        <rFont val="Calibri"/>
        <family val="2"/>
        <charset val="204"/>
        <scheme val="minor"/>
      </rPr>
      <t xml:space="preserve"> - норматив часов охраны в месяц;
</t>
    </r>
    <r>
      <rPr>
        <b/>
        <sz val="11"/>
        <rFont val="Calibri"/>
        <family val="2"/>
        <charset val="204"/>
        <scheme val="minor"/>
      </rPr>
      <t>Нц охр</t>
    </r>
    <r>
      <rPr>
        <sz val="11"/>
        <rFont val="Calibri"/>
        <family val="2"/>
        <charset val="204"/>
        <scheme val="minor"/>
      </rPr>
      <t xml:space="preserve"> -  норматив цены услуги по охране помещений администрации в час,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
</t>
    </r>
    <r>
      <rPr>
        <b/>
        <sz val="11"/>
        <rFont val="Calibri"/>
        <family val="2"/>
        <charset val="204"/>
        <scheme val="minor"/>
      </rPr>
      <t>Нк мес</t>
    </r>
    <r>
      <rPr>
        <sz val="11"/>
        <rFont val="Calibri"/>
        <family val="2"/>
        <charset val="204"/>
        <scheme val="minor"/>
      </rPr>
      <t xml:space="preserve"> - норматив количества месяцев охраны в год</t>
    </r>
  </si>
  <si>
    <r>
      <t xml:space="preserve">Расчет нормативных затрат на услуги по страхованию гражданской ответственности владельца опасного объекта за причинение вреда в результате аварии на опасном объекте осуществляется по формуле:
                                                                       НЗ стр = СС х Т стр , 
где:
</t>
    </r>
    <r>
      <rPr>
        <b/>
        <sz val="11"/>
        <rFont val="Calibri"/>
        <family val="2"/>
        <charset val="204"/>
        <scheme val="minor"/>
      </rPr>
      <t>НЗ стр</t>
    </r>
    <r>
      <rPr>
        <sz val="11"/>
        <rFont val="Calibri"/>
        <family val="2"/>
        <charset val="204"/>
        <scheme val="minor"/>
      </rPr>
      <t xml:space="preserve"> - нормативные затраты на услуги по страхованию гражданской ответственности владельца опасного объекта за причинение вреда в результате аварии на опасном объекте;
</t>
    </r>
    <r>
      <rPr>
        <b/>
        <sz val="11"/>
        <rFont val="Calibri"/>
        <family val="2"/>
        <charset val="204"/>
        <scheme val="minor"/>
      </rPr>
      <t>СС</t>
    </r>
    <r>
      <rPr>
        <sz val="11"/>
        <rFont val="Calibri"/>
        <family val="2"/>
        <charset val="204"/>
        <scheme val="minor"/>
      </rPr>
      <t xml:space="preserve"> - Страховая сумма по договору обязательного страхования, определяемая в соответствии с Федеральным законом от 27.07.2010 № 225-ФЗ "Об обязательном страховании гражданской ответственности владельца опасного объекта за причинение вреда в результате аварии на опасном объекте";
</t>
    </r>
    <r>
      <rPr>
        <b/>
        <sz val="11"/>
        <rFont val="Calibri"/>
        <family val="2"/>
        <charset val="204"/>
        <scheme val="minor"/>
      </rPr>
      <t>Т стр</t>
    </r>
    <r>
      <rPr>
        <sz val="11"/>
        <rFont val="Calibri"/>
        <family val="2"/>
        <charset val="204"/>
        <scheme val="minor"/>
      </rPr>
      <t xml:space="preserve"> - страховой тариф, определяемый Указанием Центрального Банка России </t>
    </r>
  </si>
  <si>
    <r>
      <t xml:space="preserve">Расчет нормативных затрат на приобретение цветочной продукции осуществляется по формуле:
                                                                        НЗ цв = Нк цв х Нц цв , 
где: 
</t>
    </r>
    <r>
      <rPr>
        <b/>
        <sz val="11"/>
        <rFont val="Calibri"/>
        <family val="2"/>
        <charset val="204"/>
        <scheme val="minor"/>
      </rPr>
      <t>НЗ цв</t>
    </r>
    <r>
      <rPr>
        <sz val="11"/>
        <rFont val="Calibri"/>
        <family val="2"/>
        <charset val="204"/>
        <scheme val="minor"/>
      </rPr>
      <t xml:space="preserve"> - нормативные затраты на  приобретение цветочной продукции;
</t>
    </r>
    <r>
      <rPr>
        <b/>
        <sz val="11"/>
        <rFont val="Calibri"/>
        <family val="2"/>
        <charset val="204"/>
        <scheme val="minor"/>
      </rPr>
      <t>Нк цв</t>
    </r>
    <r>
      <rPr>
        <sz val="11"/>
        <rFont val="Calibri"/>
        <family val="2"/>
        <charset val="204"/>
        <scheme val="minor"/>
      </rPr>
      <t xml:space="preserve"> - норматив количества планируемых к приобретению букетов, определяемый с учетом фактически приобретенных букетов за отчетный финансовый год ;
</t>
    </r>
    <r>
      <rPr>
        <b/>
        <sz val="11"/>
        <rFont val="Calibri"/>
        <family val="2"/>
        <charset val="204"/>
        <scheme val="minor"/>
      </rPr>
      <t>Нц цв</t>
    </r>
    <r>
      <rPr>
        <sz val="11"/>
        <rFont val="Calibri"/>
        <family val="2"/>
        <charset val="204"/>
        <scheme val="minor"/>
      </rPr>
      <t xml:space="preserve"> - норматив цены  приобретения 1 букета,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</t>
    </r>
  </si>
  <si>
    <r>
      <t xml:space="preserve">Расчет затрат на обучение сотрудников осуществляется по формуле:
где:
</t>
    </r>
    <r>
      <rPr>
        <b/>
        <sz val="11"/>
        <rFont val="Calibri"/>
        <family val="2"/>
        <charset val="204"/>
        <scheme val="minor"/>
      </rPr>
      <t>НЗ обуч</t>
    </r>
    <r>
      <rPr>
        <sz val="11"/>
        <rFont val="Calibri"/>
        <family val="2"/>
        <charset val="204"/>
        <scheme val="minor"/>
      </rPr>
      <t xml:space="preserve"> - нормативные затраты на обучение сотрудников;
</t>
    </r>
    <r>
      <rPr>
        <b/>
        <sz val="11"/>
        <rFont val="Calibri"/>
        <family val="2"/>
        <charset val="204"/>
        <scheme val="minor"/>
      </rPr>
      <t>Нк обуч i</t>
    </r>
    <r>
      <rPr>
        <sz val="11"/>
        <rFont val="Calibri"/>
        <family val="2"/>
        <charset val="204"/>
        <scheme val="minor"/>
      </rPr>
      <t xml:space="preserve"> - норматив количества сотрудников, планируемых для обучения по i-ой программе обучения, рассчитываемый с учетом количества фактически обучаемых за отчетный финансовый год ;
</t>
    </r>
    <r>
      <rPr>
        <b/>
        <sz val="11"/>
        <rFont val="Calibri"/>
        <family val="2"/>
        <charset val="204"/>
        <scheme val="minor"/>
      </rPr>
      <t>Нц обуч i</t>
    </r>
    <r>
      <rPr>
        <sz val="11"/>
        <rFont val="Calibri"/>
        <family val="2"/>
        <charset val="204"/>
        <scheme val="minor"/>
      </rPr>
      <t xml:space="preserve"> - норматив цены  на обучение 1- го сотрудника по i-ой программе обучения,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</t>
    </r>
  </si>
  <si>
    <r>
      <t xml:space="preserve">Расчет нормативных затрат на оплату работ по архивной обработке и переплету документов осуществляется по формуле:
                                                                  НЗ пер = Нк пер х Нц пер , 
где: 
</t>
    </r>
    <r>
      <rPr>
        <b/>
        <sz val="11"/>
        <rFont val="Calibri"/>
        <family val="2"/>
        <charset val="204"/>
        <scheme val="minor"/>
      </rPr>
      <t>НЗ пер</t>
    </r>
    <r>
      <rPr>
        <sz val="11"/>
        <rFont val="Calibri"/>
        <family val="2"/>
        <charset val="204"/>
        <scheme val="minor"/>
      </rPr>
      <t xml:space="preserve"> - нормативные затраты на  оплату работ по архивной обработке и переплету документов;
</t>
    </r>
    <r>
      <rPr>
        <b/>
        <sz val="11"/>
        <rFont val="Calibri"/>
        <family val="2"/>
        <charset val="204"/>
        <scheme val="minor"/>
      </rPr>
      <t>Нк пер</t>
    </r>
    <r>
      <rPr>
        <sz val="11"/>
        <rFont val="Calibri"/>
        <family val="2"/>
        <charset val="204"/>
        <scheme val="minor"/>
      </rPr>
      <t xml:space="preserve"> - норматив количества планируемых к переплету томов архивных документов, определяемый с учетом фактически переплетенных томов архивных документов за отчетный финансовый год ;
</t>
    </r>
    <r>
      <rPr>
        <b/>
        <sz val="11"/>
        <rFont val="Calibri"/>
        <family val="2"/>
        <charset val="204"/>
        <scheme val="minor"/>
      </rPr>
      <t>Нц пер</t>
    </r>
    <r>
      <rPr>
        <sz val="11"/>
        <rFont val="Calibri"/>
        <family val="2"/>
        <charset val="204"/>
        <scheme val="minor"/>
      </rPr>
      <t xml:space="preserve"> - норматив цены работ по архивной обработке и переплету документов,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</t>
    </r>
  </si>
  <si>
    <r>
      <t xml:space="preserve">Расчет нормативных затрат на оплату информационных услуг в форме предоставления изданий, содержащих статистическую информацию осуществляется по формуле:
где: 
</t>
    </r>
    <r>
      <rPr>
        <b/>
        <sz val="11"/>
        <rFont val="Calibri"/>
        <family val="2"/>
        <charset val="204"/>
        <scheme val="minor"/>
      </rPr>
      <t xml:space="preserve">НЗ стат </t>
    </r>
    <r>
      <rPr>
        <sz val="11"/>
        <rFont val="Calibri"/>
        <family val="2"/>
        <charset val="204"/>
        <scheme val="minor"/>
      </rPr>
      <t xml:space="preserve">- нормативные затраты на оплату информационных услуг в форме предоставления изданий, содержащих статистическую информацию;
</t>
    </r>
    <r>
      <rPr>
        <b/>
        <sz val="11"/>
        <rFont val="Calibri"/>
        <family val="2"/>
        <charset val="204"/>
        <scheme val="minor"/>
      </rPr>
      <t>Нк пер i</t>
    </r>
    <r>
      <rPr>
        <sz val="11"/>
        <rFont val="Calibri"/>
        <family val="2"/>
        <charset val="204"/>
        <scheme val="minor"/>
      </rPr>
      <t xml:space="preserve"> - периодичность получения информации в  год ;
</t>
    </r>
    <r>
      <rPr>
        <b/>
        <sz val="11"/>
        <rFont val="Calibri"/>
        <family val="2"/>
        <charset val="204"/>
        <scheme val="minor"/>
      </rPr>
      <t>Нц пер</t>
    </r>
    <r>
      <rPr>
        <sz val="11"/>
        <rFont val="Calibri"/>
        <family val="2"/>
        <charset val="204"/>
        <scheme val="minor"/>
      </rPr>
      <t xml:space="preserve"> - норматив цены приобретения i- ой статистической информации,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</t>
    </r>
  </si>
  <si>
    <r>
      <t xml:space="preserve">Расчет нормативных затрат на проведение специальной оценки условий труда осуществляется по формуле:
                                                                       НЗ соут = Нц соут х Нк соут , 
где:
</t>
    </r>
    <r>
      <rPr>
        <b/>
        <sz val="11"/>
        <rFont val="Calibri"/>
        <family val="2"/>
        <charset val="204"/>
        <scheme val="minor"/>
      </rPr>
      <t>НЗ стр</t>
    </r>
    <r>
      <rPr>
        <sz val="11"/>
        <rFont val="Calibri"/>
        <family val="2"/>
        <charset val="204"/>
        <scheme val="minor"/>
      </rPr>
      <t xml:space="preserve"> - нормативные затраты на проведение специальной оценки условий труда;
</t>
    </r>
    <r>
      <rPr>
        <b/>
        <sz val="11"/>
        <rFont val="Calibri"/>
        <family val="2"/>
        <charset val="204"/>
        <scheme val="minor"/>
      </rPr>
      <t>Нц соут</t>
    </r>
    <r>
      <rPr>
        <sz val="11"/>
        <rFont val="Calibri"/>
        <family val="2"/>
        <charset val="204"/>
        <scheme val="minor"/>
      </rPr>
      <t xml:space="preserve"> - норматив цены услуг по проведению специальной оценки условий труда;
</t>
    </r>
    <r>
      <rPr>
        <b/>
        <sz val="11"/>
        <rFont val="Calibri"/>
        <family val="2"/>
        <charset val="204"/>
        <scheme val="minor"/>
      </rPr>
      <t>Нк соут</t>
    </r>
    <r>
      <rPr>
        <sz val="11"/>
        <rFont val="Calibri"/>
        <family val="2"/>
        <charset val="204"/>
        <scheme val="minor"/>
      </rPr>
      <t xml:space="preserve"> - норматив количества рабочих мест, планируемых к оценке</t>
    </r>
  </si>
  <si>
    <r>
      <t xml:space="preserve">Расчет нормативных затрат на приобретение прочих основных средств осуществляется по формуле:   
где: 
</t>
    </r>
    <r>
      <rPr>
        <b/>
        <sz val="11"/>
        <rFont val="Calibri"/>
        <family val="2"/>
        <charset val="204"/>
        <scheme val="minor"/>
      </rPr>
      <t>НЗ пос</t>
    </r>
    <r>
      <rPr>
        <sz val="11"/>
        <rFont val="Calibri"/>
        <family val="2"/>
        <charset val="204"/>
        <scheme val="minor"/>
      </rPr>
      <t xml:space="preserve"> - нормативные затраты на приобретение прочих основных средств;
</t>
    </r>
    <r>
      <rPr>
        <b/>
        <sz val="11"/>
        <rFont val="Calibri"/>
        <family val="2"/>
        <charset val="204"/>
        <scheme val="minor"/>
      </rPr>
      <t>Нц пос i</t>
    </r>
    <r>
      <rPr>
        <sz val="11"/>
        <rFont val="Calibri"/>
        <family val="2"/>
        <charset val="204"/>
        <scheme val="minor"/>
      </rPr>
      <t xml:space="preserve"> - норматив цены  приобретения 1 единицы i-го прочего основного средства,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цен:
</t>
    </r>
    <r>
      <rPr>
        <b/>
        <sz val="11"/>
        <rFont val="Calibri"/>
        <family val="2"/>
        <charset val="204"/>
        <scheme val="minor"/>
      </rPr>
      <t>К пос i</t>
    </r>
    <r>
      <rPr>
        <sz val="11"/>
        <rFont val="Calibri"/>
        <family val="2"/>
        <charset val="204"/>
        <scheme val="minor"/>
      </rPr>
      <t xml:space="preserve"> - количество i-ых основных средств, планируемых к приобретению.</t>
    </r>
  </si>
  <si>
    <t>Затраты на приобретение материальных запасов, не отнесенные к затратам, указанным в подпунктах "а" - "ж" пункта 6 Общих правил</t>
  </si>
  <si>
    <r>
      <t xml:space="preserve">Расчет нормативных затрат на приобретение бутилированной воды осуществляется по формуле:
                                                 НЗ бут = Нк бут x Нц бут ,
где: 
</t>
    </r>
    <r>
      <rPr>
        <b/>
        <sz val="11"/>
        <rFont val="Calibri"/>
        <family val="2"/>
        <charset val="204"/>
        <scheme val="minor"/>
      </rPr>
      <t>НЗ бут</t>
    </r>
    <r>
      <rPr>
        <sz val="11"/>
        <rFont val="Calibri"/>
        <family val="2"/>
        <charset val="204"/>
        <scheme val="minor"/>
      </rPr>
      <t xml:space="preserve"> - нормативные затраты на приобретение бутилированной воды;
</t>
    </r>
    <r>
      <rPr>
        <b/>
        <sz val="11"/>
        <rFont val="Calibri"/>
        <family val="2"/>
        <charset val="204"/>
        <scheme val="minor"/>
      </rPr>
      <t>Нк бут</t>
    </r>
    <r>
      <rPr>
        <sz val="11"/>
        <rFont val="Calibri"/>
        <family val="2"/>
        <charset val="204"/>
        <scheme val="minor"/>
      </rPr>
      <t xml:space="preserve"> - норматив количества планируемой к приобретению бутилированной воды, определяемый с учетом фактически приобретенной бутилированной воды за отчетный финансовый год ;
</t>
    </r>
    <r>
      <rPr>
        <b/>
        <sz val="11"/>
        <rFont val="Calibri"/>
        <family val="2"/>
        <charset val="204"/>
        <scheme val="minor"/>
      </rPr>
      <t>Нц бут</t>
    </r>
    <r>
      <rPr>
        <sz val="11"/>
        <rFont val="Calibri"/>
        <family val="2"/>
        <charset val="204"/>
        <scheme val="minor"/>
      </rPr>
      <t xml:space="preserve"> - норматив цены  приобретения 1 единицы бутилированной воды,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</t>
    </r>
  </si>
  <si>
    <r>
      <t xml:space="preserve">Расчет нормативных затрат на приобретение полиграфической продукции осуществляется по формуле:   
где: 
</t>
    </r>
    <r>
      <rPr>
        <b/>
        <sz val="11"/>
        <rFont val="Calibri"/>
        <family val="2"/>
        <charset val="204"/>
        <scheme val="minor"/>
      </rPr>
      <t>НЗ пп</t>
    </r>
    <r>
      <rPr>
        <sz val="11"/>
        <rFont val="Calibri"/>
        <family val="2"/>
        <charset val="204"/>
        <scheme val="minor"/>
      </rPr>
      <t xml:space="preserve"> - нормативные затраты на приобретение полиграфической продукции;
</t>
    </r>
    <r>
      <rPr>
        <b/>
        <sz val="11"/>
        <rFont val="Calibri"/>
        <family val="2"/>
        <charset val="204"/>
        <scheme val="minor"/>
      </rPr>
      <t>Нк пп i</t>
    </r>
    <r>
      <rPr>
        <sz val="11"/>
        <rFont val="Calibri"/>
        <family val="2"/>
        <charset val="204"/>
        <scheme val="minor"/>
      </rPr>
      <t xml:space="preserve"> - норматив количества планируемой к приобретению i-ой полиграфической продукции, определяемого с учетом фактически приобретенной полиграфической продукции за отчетный финансовый год ;
</t>
    </r>
    <r>
      <rPr>
        <b/>
        <sz val="11"/>
        <rFont val="Calibri"/>
        <family val="2"/>
        <charset val="204"/>
        <scheme val="minor"/>
      </rPr>
      <t>Нц пп i</t>
    </r>
    <r>
      <rPr>
        <sz val="11"/>
        <rFont val="Calibri"/>
        <family val="2"/>
        <charset val="204"/>
        <scheme val="minor"/>
      </rPr>
      <t xml:space="preserve"> - норматив цены  приобретения 1 единицы i-ой полиграфической продукции, определяемый в соответствии с положениями статьи 22 Закона № 44-ФЗ и рассчитываемый  в ценах на очередной финансовый год и на плановый период с учетом индекса потребительских цен.</t>
    </r>
  </si>
  <si>
    <t>Иные прочие затраты, не отнесенные к иным затратам, указанным в подпунктах "а" - "ж" пункта 6 Общих правил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</si>
</sst>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top"/>
    </xf>
    <xf numFmtId="2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NumberFormat="1" applyFont="1" applyFill="1" applyBorder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/>
    <xf numFmtId="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" Type="http://schemas.openxmlformats.org/officeDocument/2006/relationships/image" Target="../media/image3.wmf"/><Relationship Id="rId21" Type="http://schemas.openxmlformats.org/officeDocument/2006/relationships/image" Target="../media/image21.JPG"/><Relationship Id="rId7" Type="http://schemas.openxmlformats.org/officeDocument/2006/relationships/image" Target="../media/image7.wmf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png"/><Relationship Id="rId2" Type="http://schemas.openxmlformats.org/officeDocument/2006/relationships/image" Target="../media/image2.wmf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JPG"/><Relationship Id="rId24" Type="http://schemas.openxmlformats.org/officeDocument/2006/relationships/image" Target="../media/image24.png"/><Relationship Id="rId5" Type="http://schemas.openxmlformats.org/officeDocument/2006/relationships/image" Target="../media/image5.wmf"/><Relationship Id="rId15" Type="http://schemas.openxmlformats.org/officeDocument/2006/relationships/image" Target="../media/image15.JPG"/><Relationship Id="rId23" Type="http://schemas.openxmlformats.org/officeDocument/2006/relationships/image" Target="../media/image23.pn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wmf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1057275</xdr:colOff>
      <xdr:row>24</xdr:row>
      <xdr:rowOff>428625</xdr:rowOff>
    </xdr:from>
    <xdr:to>
      <xdr:col>6</xdr:col>
      <xdr:colOff>3267075</xdr:colOff>
      <xdr:row>24</xdr:row>
      <xdr:rowOff>981075</xdr:rowOff>
    </xdr:to>
    <xdr:pic>
      <xdr:nvPicPr>
        <xdr:cNvPr id="2" name="Рисунок 1" descr="base_25_173337_32768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6108" y="15478125"/>
          <a:ext cx="2209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1023408</xdr:colOff>
      <xdr:row>25</xdr:row>
      <xdr:rowOff>328083</xdr:rowOff>
    </xdr:from>
    <xdr:to>
      <xdr:col>6</xdr:col>
      <xdr:colOff>3204633</xdr:colOff>
      <xdr:row>25</xdr:row>
      <xdr:rowOff>880533</xdr:rowOff>
    </xdr:to>
    <xdr:pic>
      <xdr:nvPicPr>
        <xdr:cNvPr id="3" name="Рисунок 2" descr="base_25_173337_32769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2241" y="17282583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1013883</xdr:colOff>
      <xdr:row>26</xdr:row>
      <xdr:rowOff>175683</xdr:rowOff>
    </xdr:from>
    <xdr:to>
      <xdr:col>6</xdr:col>
      <xdr:colOff>3528483</xdr:colOff>
      <xdr:row>26</xdr:row>
      <xdr:rowOff>709083</xdr:rowOff>
    </xdr:to>
    <xdr:pic>
      <xdr:nvPicPr>
        <xdr:cNvPr id="6" name="Рисунок 5" descr="base_25_173337_32770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2716" y="19225683"/>
          <a:ext cx="25146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1093258</xdr:colOff>
      <xdr:row>27</xdr:row>
      <xdr:rowOff>179916</xdr:rowOff>
    </xdr:from>
    <xdr:to>
      <xdr:col>6</xdr:col>
      <xdr:colOff>3941233</xdr:colOff>
      <xdr:row>27</xdr:row>
      <xdr:rowOff>713316</xdr:rowOff>
    </xdr:to>
    <xdr:pic>
      <xdr:nvPicPr>
        <xdr:cNvPr id="7" name="Рисунок 6" descr="base_25_173337_32771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2091" y="20944416"/>
          <a:ext cx="2847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1574800</xdr:colOff>
      <xdr:row>32</xdr:row>
      <xdr:rowOff>257175</xdr:rowOff>
    </xdr:from>
    <xdr:to>
      <xdr:col>6</xdr:col>
      <xdr:colOff>3813175</xdr:colOff>
      <xdr:row>32</xdr:row>
      <xdr:rowOff>790575</xdr:rowOff>
    </xdr:to>
    <xdr:pic>
      <xdr:nvPicPr>
        <xdr:cNvPr id="8" name="Рисунок 7" descr="base_25_173337_32772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3633" y="25403175"/>
          <a:ext cx="22383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1566333</xdr:colOff>
      <xdr:row>33</xdr:row>
      <xdr:rowOff>213783</xdr:rowOff>
    </xdr:from>
    <xdr:to>
      <xdr:col>6</xdr:col>
      <xdr:colOff>3595158</xdr:colOff>
      <xdr:row>33</xdr:row>
      <xdr:rowOff>747183</xdr:rowOff>
    </xdr:to>
    <xdr:pic>
      <xdr:nvPicPr>
        <xdr:cNvPr id="9" name="Рисунок 8" descr="base_25_173337_32773"/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5166" y="27074283"/>
          <a:ext cx="2028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849085</xdr:colOff>
      <xdr:row>106</xdr:row>
      <xdr:rowOff>228600</xdr:rowOff>
    </xdr:from>
    <xdr:to>
      <xdr:col>6</xdr:col>
      <xdr:colOff>3071132</xdr:colOff>
      <xdr:row>106</xdr:row>
      <xdr:rowOff>762000</xdr:rowOff>
    </xdr:to>
    <xdr:pic>
      <xdr:nvPicPr>
        <xdr:cNvPr id="10" name="Рисунок 9" descr="base_25_173337_32774"/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1871" y="104486529"/>
          <a:ext cx="2222047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2043112</xdr:colOff>
      <xdr:row>42</xdr:row>
      <xdr:rowOff>1171575</xdr:rowOff>
    </xdr:from>
    <xdr:ext cx="65" cy="172227"/>
    <xdr:sp macro="" textlink="">
      <xdr:nvSpPr>
        <xdr:cNvPr id="11" name="TextBox 10"/>
        <xdr:cNvSpPr txBox="1"/>
      </xdr:nvSpPr>
      <xdr:spPr>
        <a:xfrm>
          <a:off x="9015412" y="2638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6</xdr:col>
      <xdr:colOff>1608666</xdr:colOff>
      <xdr:row>42</xdr:row>
      <xdr:rowOff>412750</xdr:rowOff>
    </xdr:from>
    <xdr:to>
      <xdr:col>6</xdr:col>
      <xdr:colOff>3903132</xdr:colOff>
      <xdr:row>42</xdr:row>
      <xdr:rowOff>1005416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0966" y="1879600"/>
          <a:ext cx="2294466" cy="592666"/>
        </a:xfrm>
        <a:prstGeom prst="rect">
          <a:avLst/>
        </a:prstGeom>
      </xdr:spPr>
    </xdr:pic>
    <xdr:clientData/>
  </xdr:twoCellAnchor>
  <xdr:twoCellAnchor>
    <xdr:from>
      <xdr:col>6</xdr:col>
      <xdr:colOff>1608667</xdr:colOff>
      <xdr:row>43</xdr:row>
      <xdr:rowOff>560916</xdr:rowOff>
    </xdr:from>
    <xdr:to>
      <xdr:col>6</xdr:col>
      <xdr:colOff>4008967</xdr:colOff>
      <xdr:row>43</xdr:row>
      <xdr:rowOff>1180041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0967" y="4504266"/>
          <a:ext cx="2400300" cy="619125"/>
        </a:xfrm>
        <a:prstGeom prst="rect">
          <a:avLst/>
        </a:prstGeom>
      </xdr:spPr>
    </xdr:pic>
    <xdr:clientData/>
  </xdr:twoCellAnchor>
  <xdr:twoCellAnchor>
    <xdr:from>
      <xdr:col>6</xdr:col>
      <xdr:colOff>1765300</xdr:colOff>
      <xdr:row>53</xdr:row>
      <xdr:rowOff>402167</xdr:rowOff>
    </xdr:from>
    <xdr:to>
      <xdr:col>6</xdr:col>
      <xdr:colOff>3582458</xdr:colOff>
      <xdr:row>53</xdr:row>
      <xdr:rowOff>987089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0060517"/>
          <a:ext cx="1817158" cy="584922"/>
        </a:xfrm>
        <a:prstGeom prst="rect">
          <a:avLst/>
        </a:prstGeom>
      </xdr:spPr>
    </xdr:pic>
    <xdr:clientData/>
  </xdr:twoCellAnchor>
  <xdr:twoCellAnchor>
    <xdr:from>
      <xdr:col>6</xdr:col>
      <xdr:colOff>1892300</xdr:colOff>
      <xdr:row>54</xdr:row>
      <xdr:rowOff>406400</xdr:rowOff>
    </xdr:from>
    <xdr:to>
      <xdr:col>6</xdr:col>
      <xdr:colOff>3938911</xdr:colOff>
      <xdr:row>54</xdr:row>
      <xdr:rowOff>1111249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4600" y="13303250"/>
          <a:ext cx="2046611" cy="704849"/>
        </a:xfrm>
        <a:prstGeom prst="rect">
          <a:avLst/>
        </a:prstGeom>
      </xdr:spPr>
    </xdr:pic>
    <xdr:clientData/>
  </xdr:twoCellAnchor>
  <xdr:twoCellAnchor>
    <xdr:from>
      <xdr:col>6</xdr:col>
      <xdr:colOff>2017712</xdr:colOff>
      <xdr:row>55</xdr:row>
      <xdr:rowOff>415925</xdr:rowOff>
    </xdr:from>
    <xdr:to>
      <xdr:col>6</xdr:col>
      <xdr:colOff>4172902</xdr:colOff>
      <xdr:row>55</xdr:row>
      <xdr:rowOff>998409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0012" y="16741775"/>
          <a:ext cx="2155190" cy="582484"/>
        </a:xfrm>
        <a:prstGeom prst="rect">
          <a:avLst/>
        </a:prstGeom>
      </xdr:spPr>
    </xdr:pic>
    <xdr:clientData/>
  </xdr:twoCellAnchor>
  <xdr:twoCellAnchor>
    <xdr:from>
      <xdr:col>6</xdr:col>
      <xdr:colOff>494713</xdr:colOff>
      <xdr:row>56</xdr:row>
      <xdr:rowOff>222998</xdr:rowOff>
    </xdr:from>
    <xdr:to>
      <xdr:col>6</xdr:col>
      <xdr:colOff>5119407</xdr:colOff>
      <xdr:row>56</xdr:row>
      <xdr:rowOff>851647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889" y="63468998"/>
          <a:ext cx="4624694" cy="628649"/>
        </a:xfrm>
        <a:prstGeom prst="rect">
          <a:avLst/>
        </a:prstGeom>
      </xdr:spPr>
    </xdr:pic>
    <xdr:clientData/>
  </xdr:twoCellAnchor>
  <xdr:twoCellAnchor>
    <xdr:from>
      <xdr:col>6</xdr:col>
      <xdr:colOff>63500</xdr:colOff>
      <xdr:row>63</xdr:row>
      <xdr:rowOff>258535</xdr:rowOff>
    </xdr:from>
    <xdr:to>
      <xdr:col>6</xdr:col>
      <xdr:colOff>6721927</xdr:colOff>
      <xdr:row>63</xdr:row>
      <xdr:rowOff>973666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6286" y="63749464"/>
          <a:ext cx="6658427" cy="715131"/>
        </a:xfrm>
        <a:prstGeom prst="rect">
          <a:avLst/>
        </a:prstGeom>
      </xdr:spPr>
    </xdr:pic>
    <xdr:clientData/>
  </xdr:twoCellAnchor>
  <xdr:twoCellAnchor>
    <xdr:from>
      <xdr:col>6</xdr:col>
      <xdr:colOff>1640416</xdr:colOff>
      <xdr:row>64</xdr:row>
      <xdr:rowOff>529167</xdr:rowOff>
    </xdr:from>
    <xdr:to>
      <xdr:col>6</xdr:col>
      <xdr:colOff>4343399</xdr:colOff>
      <xdr:row>64</xdr:row>
      <xdr:rowOff>1179252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2716" y="31399692"/>
          <a:ext cx="2702983" cy="65008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1809750</xdr:colOff>
      <xdr:row>72</xdr:row>
      <xdr:rowOff>285749</xdr:rowOff>
    </xdr:from>
    <xdr:to>
      <xdr:col>6</xdr:col>
      <xdr:colOff>4925786</xdr:colOff>
      <xdr:row>72</xdr:row>
      <xdr:rowOff>1115785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2536" y="71396678"/>
          <a:ext cx="3116036" cy="830036"/>
        </a:xfrm>
        <a:prstGeom prst="rect">
          <a:avLst/>
        </a:prstGeom>
      </xdr:spPr>
    </xdr:pic>
    <xdr:clientData/>
  </xdr:twoCellAnchor>
  <xdr:twoCellAnchor>
    <xdr:from>
      <xdr:col>6</xdr:col>
      <xdr:colOff>1505857</xdr:colOff>
      <xdr:row>76</xdr:row>
      <xdr:rowOff>322034</xdr:rowOff>
    </xdr:from>
    <xdr:to>
      <xdr:col>6</xdr:col>
      <xdr:colOff>4253290</xdr:colOff>
      <xdr:row>76</xdr:row>
      <xdr:rowOff>865131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643" y="83434463"/>
          <a:ext cx="2747433" cy="543097"/>
        </a:xfrm>
        <a:prstGeom prst="rect">
          <a:avLst/>
        </a:prstGeom>
      </xdr:spPr>
    </xdr:pic>
    <xdr:clientData/>
  </xdr:twoCellAnchor>
  <xdr:twoCellAnchor>
    <xdr:from>
      <xdr:col>6</xdr:col>
      <xdr:colOff>1651001</xdr:colOff>
      <xdr:row>90</xdr:row>
      <xdr:rowOff>232834</xdr:rowOff>
    </xdr:from>
    <xdr:to>
      <xdr:col>6</xdr:col>
      <xdr:colOff>4098042</xdr:colOff>
      <xdr:row>90</xdr:row>
      <xdr:rowOff>846668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3301" y="64907584"/>
          <a:ext cx="2447041" cy="613834"/>
        </a:xfrm>
        <a:prstGeom prst="rect">
          <a:avLst/>
        </a:prstGeom>
      </xdr:spPr>
    </xdr:pic>
    <xdr:clientData/>
  </xdr:twoCellAnchor>
  <xdr:twoCellAnchor editAs="oneCell">
    <xdr:from>
      <xdr:col>6</xdr:col>
      <xdr:colOff>1864178</xdr:colOff>
      <xdr:row>92</xdr:row>
      <xdr:rowOff>542027</xdr:rowOff>
    </xdr:from>
    <xdr:to>
      <xdr:col>6</xdr:col>
      <xdr:colOff>5061858</xdr:colOff>
      <xdr:row>92</xdr:row>
      <xdr:rowOff>1009258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6964" y="92988956"/>
          <a:ext cx="3197680" cy="467231"/>
        </a:xfrm>
        <a:prstGeom prst="rect">
          <a:avLst/>
        </a:prstGeom>
      </xdr:spPr>
    </xdr:pic>
    <xdr:clientData/>
  </xdr:twoCellAnchor>
  <xdr:twoCellAnchor>
    <xdr:from>
      <xdr:col>6</xdr:col>
      <xdr:colOff>876904</xdr:colOff>
      <xdr:row>107</xdr:row>
      <xdr:rowOff>260047</xdr:rowOff>
    </xdr:from>
    <xdr:to>
      <xdr:col>6</xdr:col>
      <xdr:colOff>3029554</xdr:colOff>
      <xdr:row>107</xdr:row>
      <xdr:rowOff>888697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9690" y="106137226"/>
          <a:ext cx="2152650" cy="628650"/>
        </a:xfrm>
        <a:prstGeom prst="rect">
          <a:avLst/>
        </a:prstGeom>
      </xdr:spPr>
    </xdr:pic>
    <xdr:clientData/>
  </xdr:twoCellAnchor>
  <xdr:twoCellAnchor>
    <xdr:from>
      <xdr:col>6</xdr:col>
      <xdr:colOff>1185333</xdr:colOff>
      <xdr:row>114</xdr:row>
      <xdr:rowOff>296334</xdr:rowOff>
    </xdr:from>
    <xdr:to>
      <xdr:col>6</xdr:col>
      <xdr:colOff>3134782</xdr:colOff>
      <xdr:row>114</xdr:row>
      <xdr:rowOff>877892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8119" y="112079013"/>
          <a:ext cx="1949449" cy="581558"/>
        </a:xfrm>
        <a:prstGeom prst="rect">
          <a:avLst/>
        </a:prstGeom>
      </xdr:spPr>
    </xdr:pic>
    <xdr:clientData/>
  </xdr:twoCellAnchor>
  <xdr:twoCellAnchor>
    <xdr:from>
      <xdr:col>6</xdr:col>
      <xdr:colOff>1312333</xdr:colOff>
      <xdr:row>119</xdr:row>
      <xdr:rowOff>412750</xdr:rowOff>
    </xdr:from>
    <xdr:to>
      <xdr:col>6</xdr:col>
      <xdr:colOff>4427008</xdr:colOff>
      <xdr:row>119</xdr:row>
      <xdr:rowOff>1127125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4633" y="91738450"/>
          <a:ext cx="3114675" cy="714375"/>
        </a:xfrm>
        <a:prstGeom prst="rect">
          <a:avLst/>
        </a:prstGeom>
      </xdr:spPr>
    </xdr:pic>
    <xdr:clientData/>
  </xdr:twoCellAnchor>
  <xdr:twoCellAnchor editAs="oneCell">
    <xdr:from>
      <xdr:col>6</xdr:col>
      <xdr:colOff>2550583</xdr:colOff>
      <xdr:row>99</xdr:row>
      <xdr:rowOff>275167</xdr:rowOff>
    </xdr:from>
    <xdr:to>
      <xdr:col>6</xdr:col>
      <xdr:colOff>3941304</xdr:colOff>
      <xdr:row>99</xdr:row>
      <xdr:rowOff>757792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9416" y="100721584"/>
          <a:ext cx="1390721" cy="482625"/>
        </a:xfrm>
        <a:prstGeom prst="rect">
          <a:avLst/>
        </a:prstGeom>
      </xdr:spPr>
    </xdr:pic>
    <xdr:clientData/>
  </xdr:twoCellAnchor>
  <xdr:twoCellAnchor editAs="oneCell">
    <xdr:from>
      <xdr:col>6</xdr:col>
      <xdr:colOff>1248833</xdr:colOff>
      <xdr:row>15</xdr:row>
      <xdr:rowOff>201083</xdr:rowOff>
    </xdr:from>
    <xdr:to>
      <xdr:col>6</xdr:col>
      <xdr:colOff>2815641</xdr:colOff>
      <xdr:row>15</xdr:row>
      <xdr:rowOff>688805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450666" y="10297583"/>
          <a:ext cx="1566808" cy="487722"/>
        </a:xfrm>
        <a:prstGeom prst="rect">
          <a:avLst/>
        </a:prstGeom>
      </xdr:spPr>
    </xdr:pic>
    <xdr:clientData/>
  </xdr:twoCellAnchor>
  <xdr:twoCellAnchor editAs="oneCell">
    <xdr:from>
      <xdr:col>6</xdr:col>
      <xdr:colOff>1375833</xdr:colOff>
      <xdr:row>19</xdr:row>
      <xdr:rowOff>1016000</xdr:rowOff>
    </xdr:from>
    <xdr:to>
      <xdr:col>6</xdr:col>
      <xdr:colOff>4357035</xdr:colOff>
      <xdr:row>19</xdr:row>
      <xdr:rowOff>1509819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577666" y="13874750"/>
          <a:ext cx="2981202" cy="493819"/>
        </a:xfrm>
        <a:prstGeom prst="rect">
          <a:avLst/>
        </a:prstGeom>
      </xdr:spPr>
    </xdr:pic>
    <xdr:clientData/>
  </xdr:twoCellAnchor>
  <xdr:twoCellAnchor editAs="oneCell">
    <xdr:from>
      <xdr:col>6</xdr:col>
      <xdr:colOff>2550583</xdr:colOff>
      <xdr:row>99</xdr:row>
      <xdr:rowOff>275167</xdr:rowOff>
    </xdr:from>
    <xdr:to>
      <xdr:col>6</xdr:col>
      <xdr:colOff>3941304</xdr:colOff>
      <xdr:row>99</xdr:row>
      <xdr:rowOff>757792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3" y="107583817"/>
          <a:ext cx="1390721" cy="4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abSelected="1" zoomScale="90" zoomScaleNormal="90" workbookViewId="0">
      <selection activeCell="H5" sqref="H5"/>
    </sheetView>
  </sheetViews>
  <sheetFormatPr defaultRowHeight="15" x14ac:dyDescent="0.25"/>
  <cols>
    <col min="1" max="1" width="8.140625" style="56" customWidth="1"/>
    <col min="2" max="2" width="34.85546875" style="30" customWidth="1"/>
    <col min="3" max="3" width="15.5703125" style="57" customWidth="1"/>
    <col min="4" max="4" width="16.42578125" style="57" customWidth="1"/>
    <col min="5" max="5" width="17.85546875" style="57" customWidth="1"/>
    <col min="6" max="6" width="0" style="30" hidden="1" customWidth="1"/>
    <col min="7" max="7" width="147.140625" style="58" customWidth="1"/>
    <col min="8" max="8" width="36.42578125" style="30" customWidth="1"/>
    <col min="9" max="16384" width="9.140625" style="30"/>
  </cols>
  <sheetData>
    <row r="1" spans="1:7" ht="60.75" customHeight="1" x14ac:dyDescent="0.25">
      <c r="A1" s="28" t="s">
        <v>363</v>
      </c>
      <c r="B1" s="29"/>
      <c r="C1" s="29"/>
      <c r="D1" s="29"/>
      <c r="E1" s="29"/>
      <c r="F1" s="29"/>
      <c r="G1" s="29"/>
    </row>
    <row r="2" spans="1:7" s="32" customFormat="1" x14ac:dyDescent="0.25">
      <c r="A2" s="31"/>
      <c r="C2" s="33"/>
      <c r="D2" s="33"/>
      <c r="E2" s="33"/>
    </row>
    <row r="3" spans="1:7" x14ac:dyDescent="0.25">
      <c r="A3" s="34" t="s">
        <v>138</v>
      </c>
      <c r="B3" s="35" t="s">
        <v>247</v>
      </c>
      <c r="C3" s="36" t="s">
        <v>246</v>
      </c>
      <c r="D3" s="36"/>
      <c r="E3" s="36"/>
      <c r="G3" s="37" t="s">
        <v>362</v>
      </c>
    </row>
    <row r="4" spans="1:7" x14ac:dyDescent="0.25">
      <c r="A4" s="38"/>
      <c r="B4" s="39"/>
      <c r="C4" s="40">
        <v>2019</v>
      </c>
      <c r="D4" s="40">
        <v>2020</v>
      </c>
      <c r="E4" s="40">
        <v>2021</v>
      </c>
      <c r="G4" s="37"/>
    </row>
    <row r="5" spans="1:7" ht="30" x14ac:dyDescent="0.25">
      <c r="A5" s="41" t="s">
        <v>62</v>
      </c>
      <c r="B5" s="42" t="s">
        <v>0</v>
      </c>
      <c r="C5" s="43">
        <f>C6+C17+C18+C19+C24+C31+C32+C40</f>
        <v>10164869.540000001</v>
      </c>
      <c r="D5" s="43">
        <f t="shared" ref="D5:E5" si="0">D6+D17+D18+D19+D24+D31+D32+D40</f>
        <v>10571029.98</v>
      </c>
      <c r="E5" s="43">
        <f t="shared" si="0"/>
        <v>10987994.0988</v>
      </c>
      <c r="G5" s="44"/>
    </row>
    <row r="6" spans="1:7" x14ac:dyDescent="0.25">
      <c r="A6" s="41" t="s">
        <v>63</v>
      </c>
      <c r="B6" s="42" t="s">
        <v>1</v>
      </c>
      <c r="C6" s="43">
        <f>C7+C8+C9+C10+C11+C12+C13+C14+C15+C16</f>
        <v>4200</v>
      </c>
      <c r="D6" s="43">
        <f t="shared" ref="D6:E6" si="1">D7+D8+D9+D10+D11+D12+D13+D14+D15+D16</f>
        <v>4400</v>
      </c>
      <c r="E6" s="43">
        <f t="shared" si="1"/>
        <v>4600</v>
      </c>
      <c r="G6" s="44"/>
    </row>
    <row r="7" spans="1:7" x14ac:dyDescent="0.25">
      <c r="A7" s="41" t="s">
        <v>64</v>
      </c>
      <c r="B7" s="42" t="s">
        <v>2</v>
      </c>
      <c r="C7" s="43">
        <v>0</v>
      </c>
      <c r="D7" s="43">
        <v>0</v>
      </c>
      <c r="E7" s="43">
        <v>0</v>
      </c>
      <c r="G7" s="44"/>
    </row>
    <row r="8" spans="1:7" ht="30" x14ac:dyDescent="0.25">
      <c r="A8" s="41" t="s">
        <v>65</v>
      </c>
      <c r="B8" s="42" t="s">
        <v>3</v>
      </c>
      <c r="C8" s="43">
        <v>0</v>
      </c>
      <c r="D8" s="43">
        <v>0</v>
      </c>
      <c r="E8" s="43">
        <v>0</v>
      </c>
      <c r="G8" s="44"/>
    </row>
    <row r="9" spans="1:7" ht="120" x14ac:dyDescent="0.25">
      <c r="A9" s="41" t="s">
        <v>66</v>
      </c>
      <c r="B9" s="42" t="s">
        <v>4</v>
      </c>
      <c r="C9" s="43">
        <v>0</v>
      </c>
      <c r="D9" s="43">
        <v>0</v>
      </c>
      <c r="E9" s="43">
        <v>0</v>
      </c>
      <c r="G9" s="27" t="s">
        <v>248</v>
      </c>
    </row>
    <row r="10" spans="1:7" ht="120" x14ac:dyDescent="0.25">
      <c r="A10" s="41" t="s">
        <v>67</v>
      </c>
      <c r="B10" s="42" t="s">
        <v>5</v>
      </c>
      <c r="C10" s="43">
        <v>0</v>
      </c>
      <c r="D10" s="43">
        <v>0</v>
      </c>
      <c r="E10" s="43">
        <v>0</v>
      </c>
      <c r="G10" s="27" t="s">
        <v>249</v>
      </c>
    </row>
    <row r="11" spans="1:7" ht="180" x14ac:dyDescent="0.25">
      <c r="A11" s="41" t="s">
        <v>68</v>
      </c>
      <c r="B11" s="42" t="s">
        <v>6</v>
      </c>
      <c r="C11" s="43">
        <v>0</v>
      </c>
      <c r="D11" s="43">
        <v>0</v>
      </c>
      <c r="E11" s="43">
        <v>0</v>
      </c>
      <c r="G11" s="27" t="s">
        <v>250</v>
      </c>
    </row>
    <row r="12" spans="1:7" ht="75" x14ac:dyDescent="0.25">
      <c r="A12" s="41" t="s">
        <v>69</v>
      </c>
      <c r="B12" s="42" t="s">
        <v>7</v>
      </c>
      <c r="C12" s="43">
        <v>0</v>
      </c>
      <c r="D12" s="43">
        <v>0</v>
      </c>
      <c r="E12" s="43">
        <v>0</v>
      </c>
      <c r="G12" s="44"/>
    </row>
    <row r="13" spans="1:7" ht="60" x14ac:dyDescent="0.25">
      <c r="A13" s="41" t="s">
        <v>70</v>
      </c>
      <c r="B13" s="42" t="s">
        <v>8</v>
      </c>
      <c r="C13" s="43">
        <v>0</v>
      </c>
      <c r="D13" s="43">
        <v>0</v>
      </c>
      <c r="E13" s="43">
        <v>0</v>
      </c>
      <c r="G13" s="44"/>
    </row>
    <row r="14" spans="1:7" ht="60" x14ac:dyDescent="0.25">
      <c r="A14" s="41" t="s">
        <v>71</v>
      </c>
      <c r="B14" s="42" t="s">
        <v>9</v>
      </c>
      <c r="C14" s="43">
        <v>0</v>
      </c>
      <c r="D14" s="43">
        <v>0</v>
      </c>
      <c r="E14" s="43">
        <v>0</v>
      </c>
      <c r="G14" s="44"/>
    </row>
    <row r="15" spans="1:7" ht="60" x14ac:dyDescent="0.25">
      <c r="A15" s="41" t="s">
        <v>72</v>
      </c>
      <c r="B15" s="42" t="s">
        <v>10</v>
      </c>
      <c r="C15" s="43">
        <v>0</v>
      </c>
      <c r="D15" s="43">
        <v>0</v>
      </c>
      <c r="E15" s="43">
        <v>0</v>
      </c>
      <c r="G15" s="44"/>
    </row>
    <row r="16" spans="1:7" ht="120" x14ac:dyDescent="0.25">
      <c r="A16" s="41" t="s">
        <v>73</v>
      </c>
      <c r="B16" s="42" t="s">
        <v>11</v>
      </c>
      <c r="C16" s="45">
        <v>4200</v>
      </c>
      <c r="D16" s="45">
        <v>4400</v>
      </c>
      <c r="E16" s="45">
        <v>4600</v>
      </c>
      <c r="G16" s="27" t="s">
        <v>346</v>
      </c>
    </row>
    <row r="17" spans="1:7" x14ac:dyDescent="0.25">
      <c r="A17" s="41" t="s">
        <v>74</v>
      </c>
      <c r="B17" s="42" t="s">
        <v>12</v>
      </c>
      <c r="C17" s="43">
        <v>0</v>
      </c>
      <c r="D17" s="43">
        <v>0</v>
      </c>
      <c r="E17" s="43">
        <v>0</v>
      </c>
      <c r="G17" s="44"/>
    </row>
    <row r="18" spans="1:7" ht="22.5" customHeight="1" x14ac:dyDescent="0.25">
      <c r="A18" s="41" t="s">
        <v>75</v>
      </c>
      <c r="B18" s="42" t="s">
        <v>13</v>
      </c>
      <c r="C18" s="43">
        <v>0</v>
      </c>
      <c r="D18" s="43">
        <v>0</v>
      </c>
      <c r="E18" s="43">
        <v>0</v>
      </c>
      <c r="G18" s="44"/>
    </row>
    <row r="19" spans="1:7" ht="60" x14ac:dyDescent="0.25">
      <c r="A19" s="41" t="s">
        <v>76</v>
      </c>
      <c r="B19" s="42" t="s">
        <v>14</v>
      </c>
      <c r="C19" s="43">
        <f>C20+C21+C22+C23</f>
        <v>423400</v>
      </c>
      <c r="D19" s="43">
        <f t="shared" ref="D19:E19" si="2">D20+D21+D22+D23</f>
        <v>445800</v>
      </c>
      <c r="E19" s="43">
        <f t="shared" si="2"/>
        <v>463600</v>
      </c>
      <c r="G19" s="44"/>
    </row>
    <row r="20" spans="1:7" ht="330" x14ac:dyDescent="0.25">
      <c r="A20" s="41" t="s">
        <v>77</v>
      </c>
      <c r="B20" s="42" t="s">
        <v>15</v>
      </c>
      <c r="C20" s="45">
        <v>423400</v>
      </c>
      <c r="D20" s="45">
        <v>445800</v>
      </c>
      <c r="E20" s="45">
        <v>463600</v>
      </c>
      <c r="G20" s="27" t="s">
        <v>347</v>
      </c>
    </row>
    <row r="21" spans="1:7" ht="45" x14ac:dyDescent="0.25">
      <c r="A21" s="41" t="s">
        <v>78</v>
      </c>
      <c r="B21" s="42" t="s">
        <v>16</v>
      </c>
      <c r="C21" s="43">
        <v>0</v>
      </c>
      <c r="D21" s="43">
        <v>0</v>
      </c>
      <c r="E21" s="43">
        <v>0</v>
      </c>
      <c r="G21" s="44"/>
    </row>
    <row r="22" spans="1:7" ht="60" x14ac:dyDescent="0.25">
      <c r="A22" s="41" t="s">
        <v>79</v>
      </c>
      <c r="B22" s="42" t="s">
        <v>17</v>
      </c>
      <c r="C22" s="43">
        <v>0</v>
      </c>
      <c r="D22" s="43">
        <v>0</v>
      </c>
      <c r="E22" s="43">
        <v>0</v>
      </c>
      <c r="G22" s="44"/>
    </row>
    <row r="23" spans="1:7" ht="105" x14ac:dyDescent="0.25">
      <c r="A23" s="41" t="s">
        <v>80</v>
      </c>
      <c r="B23" s="42" t="s">
        <v>18</v>
      </c>
      <c r="C23" s="43">
        <v>0</v>
      </c>
      <c r="D23" s="43">
        <v>0</v>
      </c>
      <c r="E23" s="43">
        <v>0</v>
      </c>
      <c r="G23" s="44"/>
    </row>
    <row r="24" spans="1:7" ht="30" x14ac:dyDescent="0.25">
      <c r="A24" s="41" t="s">
        <v>81</v>
      </c>
      <c r="B24" s="42" t="s">
        <v>19</v>
      </c>
      <c r="C24" s="43">
        <f>C25+C26+C27+C28+C29+C30</f>
        <v>3636572.94</v>
      </c>
      <c r="D24" s="43">
        <f t="shared" ref="D24:E24" si="3">D25+D26+D27+D28+D29+D30</f>
        <v>3782010.96</v>
      </c>
      <c r="E24" s="43">
        <f t="shared" si="3"/>
        <v>3933293.91</v>
      </c>
      <c r="G24" s="44"/>
    </row>
    <row r="25" spans="1:7" ht="165" x14ac:dyDescent="0.25">
      <c r="A25" s="41" t="s">
        <v>82</v>
      </c>
      <c r="B25" s="42" t="s">
        <v>20</v>
      </c>
      <c r="C25" s="43">
        <f>(253/5+4)*40499</f>
        <v>2211245.4</v>
      </c>
      <c r="D25" s="43">
        <f>(253/5+4)*42119</f>
        <v>2299697.4</v>
      </c>
      <c r="E25" s="43">
        <f>(253/5+4)*43804</f>
        <v>2391698.4</v>
      </c>
      <c r="G25" s="27" t="s">
        <v>348</v>
      </c>
    </row>
    <row r="26" spans="1:7" ht="180" x14ac:dyDescent="0.25">
      <c r="A26" s="41" t="s">
        <v>83</v>
      </c>
      <c r="B26" s="42" t="s">
        <v>21</v>
      </c>
      <c r="C26" s="43">
        <f>(253/5+4)*22336</f>
        <v>1219545.6000000001</v>
      </c>
      <c r="D26" s="43">
        <f>(253/5+4)*23229</f>
        <v>1268303.4000000001</v>
      </c>
      <c r="E26" s="43">
        <f>(253/5+4)*24158</f>
        <v>1319026.8</v>
      </c>
      <c r="G26" s="27" t="s">
        <v>349</v>
      </c>
    </row>
    <row r="27" spans="1:7" ht="135" x14ac:dyDescent="0.25">
      <c r="A27" s="41" t="s">
        <v>84</v>
      </c>
      <c r="B27" s="42" t="s">
        <v>22</v>
      </c>
      <c r="C27" s="43">
        <f>0.2*(253/5+4)*6573</f>
        <v>71777.160000000018</v>
      </c>
      <c r="D27" s="43">
        <f>0.2*(253/5+4)*6836</f>
        <v>74649.12000000001</v>
      </c>
      <c r="E27" s="43">
        <f>0.2*(253/5+4)*7109</f>
        <v>77630.280000000013</v>
      </c>
      <c r="G27" s="27" t="s">
        <v>251</v>
      </c>
    </row>
    <row r="28" spans="1:7" ht="150" x14ac:dyDescent="0.25">
      <c r="A28" s="41" t="s">
        <v>85</v>
      </c>
      <c r="B28" s="42" t="s">
        <v>23</v>
      </c>
      <c r="C28" s="43">
        <f>0.15*(253/5+4)*16362</f>
        <v>134004.78</v>
      </c>
      <c r="D28" s="43">
        <f>0.15*(253/5+4)*17016</f>
        <v>139361.03999999998</v>
      </c>
      <c r="E28" s="43">
        <f>0.15*(253/5+4)*17697</f>
        <v>144938.43</v>
      </c>
      <c r="G28" s="27" t="s">
        <v>350</v>
      </c>
    </row>
    <row r="29" spans="1:7" ht="45" x14ac:dyDescent="0.25">
      <c r="A29" s="41" t="s">
        <v>86</v>
      </c>
      <c r="B29" s="42" t="s">
        <v>24</v>
      </c>
      <c r="C29" s="43">
        <v>0</v>
      </c>
      <c r="D29" s="43">
        <v>0</v>
      </c>
      <c r="E29" s="43">
        <v>0</v>
      </c>
      <c r="G29" s="44"/>
    </row>
    <row r="30" spans="1:7" ht="75" x14ac:dyDescent="0.25">
      <c r="A30" s="41" t="s">
        <v>87</v>
      </c>
      <c r="B30" s="42" t="s">
        <v>25</v>
      </c>
      <c r="C30" s="43">
        <v>0</v>
      </c>
      <c r="D30" s="43">
        <v>0</v>
      </c>
      <c r="E30" s="43">
        <v>0</v>
      </c>
      <c r="G30" s="27"/>
    </row>
    <row r="31" spans="1:7" ht="75" x14ac:dyDescent="0.25">
      <c r="A31" s="41" t="s">
        <v>88</v>
      </c>
      <c r="B31" s="42" t="s">
        <v>26</v>
      </c>
      <c r="C31" s="43"/>
      <c r="D31" s="43"/>
      <c r="E31" s="43"/>
      <c r="G31" s="27" t="s">
        <v>364</v>
      </c>
    </row>
    <row r="32" spans="1:7" ht="60" x14ac:dyDescent="0.25">
      <c r="A32" s="41" t="s">
        <v>89</v>
      </c>
      <c r="B32" s="42" t="s">
        <v>27</v>
      </c>
      <c r="C32" s="43">
        <f>C33+C34+C35+C36+C37+C38+C39</f>
        <v>6100696.6000000006</v>
      </c>
      <c r="D32" s="43">
        <f t="shared" ref="D32:E32" si="4">D33+D34+D35+D36+D37+D38+D39</f>
        <v>6338819.0200000005</v>
      </c>
      <c r="E32" s="43">
        <f t="shared" si="4"/>
        <v>6586500.1887999997</v>
      </c>
      <c r="G32" s="44"/>
    </row>
    <row r="33" spans="1:7" ht="150" x14ac:dyDescent="0.25">
      <c r="A33" s="41" t="s">
        <v>90</v>
      </c>
      <c r="B33" s="42" t="s">
        <v>28</v>
      </c>
      <c r="C33" s="43">
        <f>(253/5+4)*9957</f>
        <v>543652.20000000007</v>
      </c>
      <c r="D33" s="43">
        <f>(253/5+4)*10355</f>
        <v>565383</v>
      </c>
      <c r="E33" s="43">
        <f>(253/5+4)*10769</f>
        <v>587987.4</v>
      </c>
      <c r="G33" s="27" t="s">
        <v>351</v>
      </c>
    </row>
    <row r="34" spans="1:7" ht="150" x14ac:dyDescent="0.25">
      <c r="A34" s="41" t="s">
        <v>91</v>
      </c>
      <c r="B34" s="42" t="s">
        <v>29</v>
      </c>
      <c r="C34" s="43">
        <f>(253/5+4)*28680</f>
        <v>1565928</v>
      </c>
      <c r="D34" s="43">
        <f>(253/5+4)*29827</f>
        <v>1628554.2</v>
      </c>
      <c r="E34" s="43">
        <f>(253/5+4)*31020</f>
        <v>1693692</v>
      </c>
      <c r="G34" s="27" t="s">
        <v>352</v>
      </c>
    </row>
    <row r="35" spans="1:7" ht="105" x14ac:dyDescent="0.25">
      <c r="A35" s="41" t="s">
        <v>92</v>
      </c>
      <c r="B35" s="42" t="s">
        <v>30</v>
      </c>
      <c r="C35" s="45">
        <f>14608000/100</f>
        <v>146080</v>
      </c>
      <c r="D35" s="45">
        <f t="shared" ref="D35:E35" si="5">14608000/100</f>
        <v>146080</v>
      </c>
      <c r="E35" s="45">
        <f t="shared" si="5"/>
        <v>146080</v>
      </c>
      <c r="G35" s="27" t="s">
        <v>341</v>
      </c>
    </row>
    <row r="36" spans="1:7" ht="135" x14ac:dyDescent="0.25">
      <c r="A36" s="41" t="s">
        <v>93</v>
      </c>
      <c r="B36" s="42" t="s">
        <v>31</v>
      </c>
      <c r="C36" s="46">
        <f>3000*304/5</f>
        <v>182400</v>
      </c>
      <c r="D36" s="46">
        <f>C36*1.04</f>
        <v>189696</v>
      </c>
      <c r="E36" s="46">
        <f>D36*1.04</f>
        <v>197283.84</v>
      </c>
      <c r="G36" s="27" t="s">
        <v>353</v>
      </c>
    </row>
    <row r="37" spans="1:7" ht="165" x14ac:dyDescent="0.25">
      <c r="A37" s="41" t="s">
        <v>94</v>
      </c>
      <c r="B37" s="42" t="s">
        <v>32</v>
      </c>
      <c r="C37" s="45">
        <f>1.5*C26</f>
        <v>1829318.4000000001</v>
      </c>
      <c r="D37" s="45">
        <f t="shared" ref="D37:E37" si="6">1.5*D26</f>
        <v>1902455.1</v>
      </c>
      <c r="E37" s="45">
        <f t="shared" si="6"/>
        <v>1978540.2000000002</v>
      </c>
      <c r="G37" s="27" t="s">
        <v>342</v>
      </c>
    </row>
    <row r="38" spans="1:7" ht="60" x14ac:dyDescent="0.25">
      <c r="A38" s="41" t="s">
        <v>95</v>
      </c>
      <c r="B38" s="42" t="s">
        <v>33</v>
      </c>
      <c r="C38" s="43">
        <v>0</v>
      </c>
      <c r="D38" s="43">
        <v>0</v>
      </c>
      <c r="E38" s="43">
        <v>0</v>
      </c>
      <c r="G38" s="44"/>
    </row>
    <row r="39" spans="1:7" ht="165" x14ac:dyDescent="0.25">
      <c r="A39" s="41" t="s">
        <v>96</v>
      </c>
      <c r="B39" s="42" t="s">
        <v>34</v>
      </c>
      <c r="C39" s="45">
        <f>1611*569*2</f>
        <v>1833318</v>
      </c>
      <c r="D39" s="45">
        <f>C39*1.04</f>
        <v>1906650.72</v>
      </c>
      <c r="E39" s="45">
        <f>D39*1.04</f>
        <v>1982916.7487999999</v>
      </c>
      <c r="G39" s="27" t="s">
        <v>354</v>
      </c>
    </row>
    <row r="40" spans="1:7" ht="45" x14ac:dyDescent="0.25">
      <c r="A40" s="41" t="s">
        <v>97</v>
      </c>
      <c r="B40" s="42" t="s">
        <v>35</v>
      </c>
      <c r="C40" s="43">
        <v>0</v>
      </c>
      <c r="D40" s="43">
        <v>0</v>
      </c>
      <c r="E40" s="43">
        <v>0</v>
      </c>
      <c r="G40" s="44"/>
    </row>
    <row r="41" spans="1:7" ht="120" x14ac:dyDescent="0.25">
      <c r="A41" s="41" t="s">
        <v>98</v>
      </c>
      <c r="B41" s="42" t="s">
        <v>365</v>
      </c>
      <c r="C41" s="43">
        <f>C42+C46+C51+C52+C58+C62+C79+C105+C109+C110+C120</f>
        <v>283457998.88</v>
      </c>
      <c r="D41" s="43">
        <f>D42+D46+D51+D52+D58+D62+D79+D105+D109+D110+D120</f>
        <v>177398360.63</v>
      </c>
      <c r="E41" s="43">
        <f>E42+E46+E51+E52+E58+E62+E79+E105+E109+E110+E120</f>
        <v>184164935.24000001</v>
      </c>
      <c r="G41" s="44"/>
    </row>
    <row r="42" spans="1:7" x14ac:dyDescent="0.25">
      <c r="A42" s="41" t="s">
        <v>99</v>
      </c>
      <c r="B42" s="42" t="s">
        <v>1</v>
      </c>
      <c r="C42" s="43">
        <f>C43+C45+C44</f>
        <v>2917500</v>
      </c>
      <c r="D42" s="43">
        <f t="shared" ref="D42:E42" si="7">D43+D45+D44</f>
        <v>3034400</v>
      </c>
      <c r="E42" s="43">
        <f t="shared" si="7"/>
        <v>3155500</v>
      </c>
      <c r="G42" s="44"/>
    </row>
    <row r="43" spans="1:7" ht="165" x14ac:dyDescent="0.25">
      <c r="A43" s="41" t="s">
        <v>253</v>
      </c>
      <c r="B43" s="42" t="s">
        <v>256</v>
      </c>
      <c r="C43" s="43">
        <v>845900</v>
      </c>
      <c r="D43" s="43">
        <v>879700</v>
      </c>
      <c r="E43" s="43">
        <v>914800</v>
      </c>
      <c r="G43" s="27" t="s">
        <v>366</v>
      </c>
    </row>
    <row r="44" spans="1:7" ht="165" x14ac:dyDescent="0.25">
      <c r="A44" s="41" t="s">
        <v>254</v>
      </c>
      <c r="B44" s="42" t="s">
        <v>367</v>
      </c>
      <c r="C44" s="43">
        <v>2053500</v>
      </c>
      <c r="D44" s="43">
        <v>2135900</v>
      </c>
      <c r="E44" s="43">
        <v>2221100</v>
      </c>
      <c r="G44" s="27" t="s">
        <v>368</v>
      </c>
    </row>
    <row r="45" spans="1:7" ht="180" x14ac:dyDescent="0.25">
      <c r="A45" s="41" t="s">
        <v>296</v>
      </c>
      <c r="B45" s="42" t="s">
        <v>255</v>
      </c>
      <c r="C45" s="43">
        <v>18100</v>
      </c>
      <c r="D45" s="43">
        <v>18800</v>
      </c>
      <c r="E45" s="43">
        <v>19600</v>
      </c>
      <c r="G45" s="27" t="s">
        <v>369</v>
      </c>
    </row>
    <row r="46" spans="1:7" hidden="1" x14ac:dyDescent="0.25">
      <c r="A46" s="41" t="s">
        <v>100</v>
      </c>
      <c r="B46" s="42" t="s">
        <v>36</v>
      </c>
      <c r="C46" s="43">
        <f>C47+C48+C49+C50</f>
        <v>0</v>
      </c>
      <c r="D46" s="43">
        <f t="shared" ref="D46:E46" si="8">D47+D48+D49+D50</f>
        <v>0</v>
      </c>
      <c r="E46" s="43">
        <f t="shared" si="8"/>
        <v>0</v>
      </c>
      <c r="G46" s="44"/>
    </row>
    <row r="47" spans="1:7" ht="45" hidden="1" x14ac:dyDescent="0.25">
      <c r="A47" s="41" t="s">
        <v>101</v>
      </c>
      <c r="B47" s="42" t="s">
        <v>37</v>
      </c>
      <c r="C47" s="43"/>
      <c r="D47" s="43"/>
      <c r="E47" s="43"/>
      <c r="G47" s="27"/>
    </row>
    <row r="48" spans="1:7" ht="165" hidden="1" x14ac:dyDescent="0.25">
      <c r="A48" s="41" t="s">
        <v>102</v>
      </c>
      <c r="B48" s="42" t="s">
        <v>38</v>
      </c>
      <c r="C48" s="43"/>
      <c r="D48" s="43"/>
      <c r="E48" s="43"/>
      <c r="G48" s="27" t="s">
        <v>370</v>
      </c>
    </row>
    <row r="49" spans="1:7" ht="45" hidden="1" x14ac:dyDescent="0.25">
      <c r="A49" s="41" t="s">
        <v>103</v>
      </c>
      <c r="B49" s="42" t="s">
        <v>39</v>
      </c>
      <c r="C49" s="43"/>
      <c r="D49" s="43"/>
      <c r="E49" s="43"/>
      <c r="G49" s="44"/>
    </row>
    <row r="50" spans="1:7" ht="45" hidden="1" x14ac:dyDescent="0.25">
      <c r="A50" s="41" t="s">
        <v>104</v>
      </c>
      <c r="B50" s="42" t="s">
        <v>40</v>
      </c>
      <c r="C50" s="43"/>
      <c r="D50" s="43"/>
      <c r="E50" s="43"/>
      <c r="G50" s="44" t="s">
        <v>252</v>
      </c>
    </row>
    <row r="51" spans="1:7" ht="105" hidden="1" x14ac:dyDescent="0.25">
      <c r="A51" s="41" t="s">
        <v>105</v>
      </c>
      <c r="B51" s="42" t="s">
        <v>41</v>
      </c>
      <c r="C51" s="43"/>
      <c r="D51" s="43"/>
      <c r="E51" s="43"/>
      <c r="G51" s="44" t="s">
        <v>252</v>
      </c>
    </row>
    <row r="52" spans="1:7" x14ac:dyDescent="0.25">
      <c r="A52" s="41" t="s">
        <v>100</v>
      </c>
      <c r="B52" s="42" t="s">
        <v>42</v>
      </c>
      <c r="C52" s="43">
        <f>C53+C54+C55+C56+C57</f>
        <v>8135000</v>
      </c>
      <c r="D52" s="43">
        <f t="shared" ref="D52:E52" si="9">D53+D54+D55+D56+D57</f>
        <v>8687800</v>
      </c>
      <c r="E52" s="43">
        <f t="shared" si="9"/>
        <v>9262800</v>
      </c>
      <c r="G52" s="44"/>
    </row>
    <row r="53" spans="1:7" ht="30" hidden="1" x14ac:dyDescent="0.25">
      <c r="A53" s="41" t="s">
        <v>262</v>
      </c>
      <c r="B53" s="42" t="s">
        <v>257</v>
      </c>
      <c r="C53" s="43"/>
      <c r="D53" s="43"/>
      <c r="E53" s="43"/>
      <c r="G53" s="44"/>
    </row>
    <row r="54" spans="1:7" ht="195" x14ac:dyDescent="0.25">
      <c r="A54" s="41" t="s">
        <v>101</v>
      </c>
      <c r="B54" s="42" t="s">
        <v>258</v>
      </c>
      <c r="C54" s="43">
        <f>5675900+81000</f>
        <v>5756900</v>
      </c>
      <c r="D54" s="43">
        <f>6072800+90500</f>
        <v>6163300</v>
      </c>
      <c r="E54" s="43">
        <f>6498000+98700</f>
        <v>6596700</v>
      </c>
      <c r="G54" s="27" t="s">
        <v>371</v>
      </c>
    </row>
    <row r="55" spans="1:7" ht="210" x14ac:dyDescent="0.25">
      <c r="A55" s="41" t="s">
        <v>102</v>
      </c>
      <c r="B55" s="42" t="s">
        <v>259</v>
      </c>
      <c r="C55" s="43">
        <f>1712500+113400</f>
        <v>1825900</v>
      </c>
      <c r="D55" s="43">
        <f>1793700+117900</f>
        <v>1911600</v>
      </c>
      <c r="E55" s="43">
        <f>1863600+122300</f>
        <v>1985900</v>
      </c>
      <c r="G55" s="27" t="s">
        <v>372</v>
      </c>
    </row>
    <row r="56" spans="1:7" ht="210" x14ac:dyDescent="0.25">
      <c r="A56" s="41" t="s">
        <v>103</v>
      </c>
      <c r="B56" s="42" t="s">
        <v>260</v>
      </c>
      <c r="C56" s="43">
        <v>17500</v>
      </c>
      <c r="D56" s="43">
        <v>18300</v>
      </c>
      <c r="E56" s="43">
        <v>19000</v>
      </c>
      <c r="G56" s="27" t="s">
        <v>373</v>
      </c>
    </row>
    <row r="57" spans="1:7" ht="409.5" customHeight="1" x14ac:dyDescent="0.25">
      <c r="A57" s="41" t="s">
        <v>104</v>
      </c>
      <c r="B57" s="47" t="s">
        <v>261</v>
      </c>
      <c r="C57" s="48">
        <v>534700</v>
      </c>
      <c r="D57" s="48">
        <v>594600</v>
      </c>
      <c r="E57" s="48">
        <v>661200</v>
      </c>
      <c r="G57" s="49" t="s">
        <v>374</v>
      </c>
    </row>
    <row r="58" spans="1:7" ht="30" hidden="1" x14ac:dyDescent="0.25">
      <c r="A58" s="41" t="s">
        <v>107</v>
      </c>
      <c r="B58" s="42" t="s">
        <v>43</v>
      </c>
      <c r="C58" s="43">
        <f>C59+C60+C61</f>
        <v>0</v>
      </c>
      <c r="D58" s="43">
        <f t="shared" ref="D58:E58" si="10">D59+D60+D61</f>
        <v>0</v>
      </c>
      <c r="E58" s="43">
        <f t="shared" si="10"/>
        <v>0</v>
      </c>
      <c r="G58" s="44"/>
    </row>
    <row r="59" spans="1:7" hidden="1" x14ac:dyDescent="0.25">
      <c r="A59" s="41" t="s">
        <v>108</v>
      </c>
      <c r="B59" s="42" t="s">
        <v>44</v>
      </c>
      <c r="C59" s="43"/>
      <c r="D59" s="43"/>
      <c r="E59" s="43"/>
      <c r="G59" s="44"/>
    </row>
    <row r="60" spans="1:7" ht="30" hidden="1" x14ac:dyDescent="0.25">
      <c r="A60" s="41" t="s">
        <v>109</v>
      </c>
      <c r="B60" s="42" t="s">
        <v>45</v>
      </c>
      <c r="C60" s="43"/>
      <c r="D60" s="43"/>
      <c r="E60" s="43"/>
      <c r="G60" s="44"/>
    </row>
    <row r="61" spans="1:7" ht="30" hidden="1" x14ac:dyDescent="0.25">
      <c r="A61" s="41" t="s">
        <v>110</v>
      </c>
      <c r="B61" s="42" t="s">
        <v>46</v>
      </c>
      <c r="C61" s="43"/>
      <c r="D61" s="43"/>
      <c r="E61" s="43"/>
      <c r="G61" s="44"/>
    </row>
    <row r="62" spans="1:7" x14ac:dyDescent="0.25">
      <c r="A62" s="41" t="s">
        <v>105</v>
      </c>
      <c r="B62" s="42" t="s">
        <v>13</v>
      </c>
      <c r="C62" s="43">
        <f>C63+C69+C70+C71+C76</f>
        <v>18210500</v>
      </c>
      <c r="D62" s="43">
        <f t="shared" ref="D62:E62" si="11">D63+D69+D70+D71+D76</f>
        <v>18628700</v>
      </c>
      <c r="E62" s="43">
        <f t="shared" si="11"/>
        <v>19569600</v>
      </c>
      <c r="G62" s="44"/>
    </row>
    <row r="63" spans="1:7" ht="45" x14ac:dyDescent="0.25">
      <c r="A63" s="41" t="s">
        <v>297</v>
      </c>
      <c r="B63" s="42" t="s">
        <v>268</v>
      </c>
      <c r="C63" s="43">
        <f>SUM(C64:C68)</f>
        <v>16950600</v>
      </c>
      <c r="D63" s="43">
        <f t="shared" ref="D63:E63" si="12">SUM(D64:D68)</f>
        <v>17318500</v>
      </c>
      <c r="E63" s="43">
        <f t="shared" si="12"/>
        <v>18206900</v>
      </c>
      <c r="G63" s="44"/>
    </row>
    <row r="64" spans="1:7" ht="409.5" customHeight="1" x14ac:dyDescent="0.25">
      <c r="A64" s="41" t="s">
        <v>298</v>
      </c>
      <c r="B64" s="50" t="s">
        <v>303</v>
      </c>
      <c r="C64" s="48">
        <v>11109300</v>
      </c>
      <c r="D64" s="48">
        <v>11553800</v>
      </c>
      <c r="E64" s="48">
        <v>12016000</v>
      </c>
      <c r="G64" s="49" t="s">
        <v>375</v>
      </c>
    </row>
    <row r="65" spans="1:7" ht="210" x14ac:dyDescent="0.25">
      <c r="A65" s="41" t="s">
        <v>299</v>
      </c>
      <c r="B65" s="42" t="s">
        <v>304</v>
      </c>
      <c r="C65" s="43">
        <v>266500</v>
      </c>
      <c r="D65" s="43">
        <v>277200</v>
      </c>
      <c r="E65" s="43">
        <v>288300</v>
      </c>
      <c r="G65" s="27" t="s">
        <v>376</v>
      </c>
    </row>
    <row r="66" spans="1:7" ht="165" x14ac:dyDescent="0.25">
      <c r="A66" s="41" t="s">
        <v>300</v>
      </c>
      <c r="B66" s="42" t="s">
        <v>305</v>
      </c>
      <c r="C66" s="43">
        <v>285600</v>
      </c>
      <c r="D66" s="43">
        <v>297000</v>
      </c>
      <c r="E66" s="43">
        <v>308900</v>
      </c>
      <c r="G66" s="27" t="s">
        <v>377</v>
      </c>
    </row>
    <row r="67" spans="1:7" ht="115.5" customHeight="1" x14ac:dyDescent="0.25">
      <c r="A67" s="41" t="s">
        <v>301</v>
      </c>
      <c r="B67" s="42" t="s">
        <v>306</v>
      </c>
      <c r="C67" s="43">
        <f>5000000+106000</f>
        <v>5106000</v>
      </c>
      <c r="D67" s="43">
        <v>5000000</v>
      </c>
      <c r="E67" s="43">
        <f>5000000+395600</f>
        <v>5395600</v>
      </c>
      <c r="G67" s="27" t="s">
        <v>345</v>
      </c>
    </row>
    <row r="68" spans="1:7" ht="135" x14ac:dyDescent="0.25">
      <c r="A68" s="41" t="s">
        <v>302</v>
      </c>
      <c r="B68" s="42" t="s">
        <v>307</v>
      </c>
      <c r="C68" s="43">
        <v>183200</v>
      </c>
      <c r="D68" s="43">
        <v>190500</v>
      </c>
      <c r="E68" s="43">
        <v>198100</v>
      </c>
      <c r="G68" s="27" t="s">
        <v>378</v>
      </c>
    </row>
    <row r="69" spans="1:7" ht="45" hidden="1" x14ac:dyDescent="0.25">
      <c r="A69" s="41" t="s">
        <v>272</v>
      </c>
      <c r="B69" s="42" t="s">
        <v>269</v>
      </c>
      <c r="C69" s="43"/>
      <c r="D69" s="43"/>
      <c r="E69" s="43"/>
      <c r="G69" s="44"/>
    </row>
    <row r="70" spans="1:7" ht="60" hidden="1" x14ac:dyDescent="0.25">
      <c r="A70" s="41" t="s">
        <v>273</v>
      </c>
      <c r="B70" s="42" t="s">
        <v>270</v>
      </c>
      <c r="C70" s="43"/>
      <c r="D70" s="43"/>
      <c r="E70" s="43"/>
      <c r="G70" s="44"/>
    </row>
    <row r="71" spans="1:7" ht="60" x14ac:dyDescent="0.25">
      <c r="A71" s="41" t="s">
        <v>309</v>
      </c>
      <c r="B71" s="42" t="s">
        <v>271</v>
      </c>
      <c r="C71" s="43">
        <f>C72+C73+C74+C75+C77+C78</f>
        <v>1259900</v>
      </c>
      <c r="D71" s="43">
        <f t="shared" ref="D71:E71" si="13">D72+D73+D74+D75+D77+D78</f>
        <v>1310200</v>
      </c>
      <c r="E71" s="43">
        <f t="shared" si="13"/>
        <v>1362700</v>
      </c>
      <c r="G71" s="44"/>
    </row>
    <row r="72" spans="1:7" ht="135" x14ac:dyDescent="0.25">
      <c r="A72" s="41" t="s">
        <v>310</v>
      </c>
      <c r="B72" s="42" t="s">
        <v>284</v>
      </c>
      <c r="C72" s="43">
        <v>478500</v>
      </c>
      <c r="D72" s="43">
        <v>497600</v>
      </c>
      <c r="E72" s="43">
        <v>517500</v>
      </c>
      <c r="G72" s="27" t="s">
        <v>379</v>
      </c>
    </row>
    <row r="73" spans="1:7" ht="180" x14ac:dyDescent="0.25">
      <c r="A73" s="41" t="s">
        <v>311</v>
      </c>
      <c r="B73" s="42" t="s">
        <v>308</v>
      </c>
      <c r="C73" s="43">
        <v>294200</v>
      </c>
      <c r="D73" s="43">
        <v>305900</v>
      </c>
      <c r="E73" s="43">
        <v>318200</v>
      </c>
      <c r="G73" s="27" t="s">
        <v>380</v>
      </c>
    </row>
    <row r="74" spans="1:7" ht="75" hidden="1" x14ac:dyDescent="0.25">
      <c r="A74" s="41" t="s">
        <v>295</v>
      </c>
      <c r="B74" s="42" t="s">
        <v>285</v>
      </c>
      <c r="C74" s="43"/>
      <c r="D74" s="43"/>
      <c r="E74" s="43"/>
      <c r="G74" s="44"/>
    </row>
    <row r="75" spans="1:7" ht="150" x14ac:dyDescent="0.25">
      <c r="A75" s="41" t="s">
        <v>312</v>
      </c>
      <c r="B75" s="42" t="s">
        <v>286</v>
      </c>
      <c r="C75" s="43">
        <v>287400</v>
      </c>
      <c r="D75" s="43">
        <v>298900</v>
      </c>
      <c r="E75" s="43">
        <v>310800</v>
      </c>
      <c r="G75" s="27" t="s">
        <v>381</v>
      </c>
    </row>
    <row r="76" spans="1:7" ht="45" hidden="1" x14ac:dyDescent="0.25">
      <c r="A76" s="41" t="s">
        <v>274</v>
      </c>
      <c r="B76" s="42" t="s">
        <v>382</v>
      </c>
      <c r="C76" s="43"/>
      <c r="D76" s="43"/>
      <c r="E76" s="43"/>
      <c r="G76" s="44" t="s">
        <v>252</v>
      </c>
    </row>
    <row r="77" spans="1:7" ht="165" x14ac:dyDescent="0.25">
      <c r="A77" s="41" t="s">
        <v>313</v>
      </c>
      <c r="B77" s="42" t="s">
        <v>315</v>
      </c>
      <c r="C77" s="43">
        <v>99800</v>
      </c>
      <c r="D77" s="43">
        <v>103800</v>
      </c>
      <c r="E77" s="43">
        <v>108000</v>
      </c>
      <c r="G77" s="27" t="s">
        <v>383</v>
      </c>
    </row>
    <row r="78" spans="1:7" ht="135" x14ac:dyDescent="0.25">
      <c r="A78" s="41" t="s">
        <v>314</v>
      </c>
      <c r="B78" s="42" t="s">
        <v>316</v>
      </c>
      <c r="C78" s="43">
        <v>100000</v>
      </c>
      <c r="D78" s="43">
        <v>104000</v>
      </c>
      <c r="E78" s="43">
        <v>108200</v>
      </c>
      <c r="G78" s="27" t="s">
        <v>384</v>
      </c>
    </row>
    <row r="79" spans="1:7" ht="195" x14ac:dyDescent="0.25">
      <c r="A79" s="41" t="s">
        <v>106</v>
      </c>
      <c r="B79" s="42" t="s">
        <v>47</v>
      </c>
      <c r="C79" s="43">
        <f>SUM(C80:C104)</f>
        <v>247034512</v>
      </c>
      <c r="D79" s="43">
        <f t="shared" ref="D79:E79" si="14">SUM(D80:D104)</f>
        <v>140711284</v>
      </c>
      <c r="E79" s="43">
        <f t="shared" si="14"/>
        <v>146003051.36000001</v>
      </c>
      <c r="G79" s="44"/>
    </row>
    <row r="80" spans="1:7" ht="150" x14ac:dyDescent="0.25">
      <c r="A80" s="41" t="s">
        <v>262</v>
      </c>
      <c r="B80" s="42" t="s">
        <v>317</v>
      </c>
      <c r="C80" s="43">
        <v>518112</v>
      </c>
      <c r="D80" s="43">
        <v>539700</v>
      </c>
      <c r="E80" s="43">
        <v>561288</v>
      </c>
      <c r="G80" s="51" t="s">
        <v>385</v>
      </c>
    </row>
    <row r="81" spans="1:7" ht="45" hidden="1" x14ac:dyDescent="0.25">
      <c r="A81" s="41" t="s">
        <v>111</v>
      </c>
      <c r="B81" s="42" t="s">
        <v>48</v>
      </c>
      <c r="C81" s="43"/>
      <c r="D81" s="43"/>
      <c r="E81" s="43"/>
      <c r="G81" s="44"/>
    </row>
    <row r="82" spans="1:7" ht="60" hidden="1" x14ac:dyDescent="0.25">
      <c r="A82" s="41" t="s">
        <v>112</v>
      </c>
      <c r="B82" s="42" t="s">
        <v>49</v>
      </c>
      <c r="C82" s="43"/>
      <c r="D82" s="43"/>
      <c r="E82" s="43"/>
      <c r="G82" s="44"/>
    </row>
    <row r="83" spans="1:7" ht="30" hidden="1" x14ac:dyDescent="0.25">
      <c r="A83" s="41" t="s">
        <v>113</v>
      </c>
      <c r="B83" s="42" t="s">
        <v>50</v>
      </c>
      <c r="C83" s="43"/>
      <c r="D83" s="43"/>
      <c r="E83" s="43"/>
      <c r="G83" s="44"/>
    </row>
    <row r="84" spans="1:7" ht="105" hidden="1" x14ac:dyDescent="0.25">
      <c r="A84" s="41" t="s">
        <v>114</v>
      </c>
      <c r="B84" s="42" t="s">
        <v>51</v>
      </c>
      <c r="C84" s="43"/>
      <c r="D84" s="43"/>
      <c r="E84" s="43"/>
      <c r="G84" s="27" t="s">
        <v>275</v>
      </c>
    </row>
    <row r="85" spans="1:7" ht="45" hidden="1" x14ac:dyDescent="0.25">
      <c r="A85" s="41" t="s">
        <v>115</v>
      </c>
      <c r="B85" s="42" t="s">
        <v>52</v>
      </c>
      <c r="C85" s="43"/>
      <c r="D85" s="43"/>
      <c r="E85" s="43"/>
      <c r="G85" s="44"/>
    </row>
    <row r="86" spans="1:7" ht="150" x14ac:dyDescent="0.25">
      <c r="A86" s="41" t="s">
        <v>263</v>
      </c>
      <c r="B86" s="42" t="s">
        <v>386</v>
      </c>
      <c r="C86" s="43">
        <v>4414800</v>
      </c>
      <c r="D86" s="43">
        <v>4591300</v>
      </c>
      <c r="E86" s="43">
        <v>4775100</v>
      </c>
      <c r="G86" s="51" t="s">
        <v>387</v>
      </c>
    </row>
    <row r="87" spans="1:7" ht="150" x14ac:dyDescent="0.25">
      <c r="A87" s="41" t="s">
        <v>264</v>
      </c>
      <c r="B87" s="42" t="s">
        <v>318</v>
      </c>
      <c r="C87" s="43">
        <f>10000000*0.015%</f>
        <v>1499.9999999999998</v>
      </c>
      <c r="D87" s="43">
        <v>1500</v>
      </c>
      <c r="E87" s="43">
        <v>1500</v>
      </c>
      <c r="G87" s="51" t="s">
        <v>388</v>
      </c>
    </row>
    <row r="88" spans="1:7" ht="30" hidden="1" x14ac:dyDescent="0.25">
      <c r="A88" s="41" t="s">
        <v>116</v>
      </c>
      <c r="B88" s="42" t="s">
        <v>53</v>
      </c>
      <c r="C88" s="43"/>
      <c r="D88" s="43"/>
      <c r="E88" s="43"/>
      <c r="G88" s="44"/>
    </row>
    <row r="89" spans="1:7" ht="30" hidden="1" x14ac:dyDescent="0.25">
      <c r="A89" s="41" t="s">
        <v>279</v>
      </c>
      <c r="B89" s="42" t="s">
        <v>280</v>
      </c>
      <c r="C89" s="43"/>
      <c r="D89" s="43"/>
      <c r="E89" s="43"/>
      <c r="G89" s="44"/>
    </row>
    <row r="90" spans="1:7" ht="150" x14ac:dyDescent="0.25">
      <c r="A90" s="41" t="s">
        <v>265</v>
      </c>
      <c r="B90" s="42" t="s">
        <v>281</v>
      </c>
      <c r="C90" s="43">
        <v>23300</v>
      </c>
      <c r="D90" s="43">
        <v>24200</v>
      </c>
      <c r="E90" s="43">
        <v>25200</v>
      </c>
      <c r="G90" s="27" t="s">
        <v>389</v>
      </c>
    </row>
    <row r="91" spans="1:7" ht="150" x14ac:dyDescent="0.25">
      <c r="A91" s="41" t="s">
        <v>266</v>
      </c>
      <c r="B91" s="42" t="s">
        <v>320</v>
      </c>
      <c r="C91" s="43">
        <v>149600</v>
      </c>
      <c r="D91" s="43">
        <v>62600</v>
      </c>
      <c r="E91" s="43">
        <v>128900</v>
      </c>
      <c r="G91" s="51" t="s">
        <v>390</v>
      </c>
    </row>
    <row r="92" spans="1:7" ht="150" x14ac:dyDescent="0.25">
      <c r="A92" s="41" t="s">
        <v>267</v>
      </c>
      <c r="B92" s="42" t="s">
        <v>321</v>
      </c>
      <c r="C92" s="43">
        <v>86900</v>
      </c>
      <c r="D92" s="43">
        <v>90300</v>
      </c>
      <c r="E92" s="43">
        <v>94000</v>
      </c>
      <c r="G92" s="51" t="s">
        <v>391</v>
      </c>
    </row>
    <row r="93" spans="1:7" ht="150" x14ac:dyDescent="0.25">
      <c r="A93" s="41" t="s">
        <v>329</v>
      </c>
      <c r="B93" s="42" t="s">
        <v>322</v>
      </c>
      <c r="C93" s="43">
        <v>33900</v>
      </c>
      <c r="D93" s="43">
        <v>35300</v>
      </c>
      <c r="E93" s="43">
        <v>36700</v>
      </c>
      <c r="G93" s="51" t="s">
        <v>392</v>
      </c>
    </row>
    <row r="94" spans="1:7" ht="105" x14ac:dyDescent="0.25">
      <c r="A94" s="41" t="s">
        <v>330</v>
      </c>
      <c r="B94" s="42" t="s">
        <v>323</v>
      </c>
      <c r="C94" s="43">
        <v>0</v>
      </c>
      <c r="D94" s="43">
        <v>0</v>
      </c>
      <c r="E94" s="43">
        <v>118100</v>
      </c>
      <c r="G94" s="51" t="s">
        <v>393</v>
      </c>
    </row>
    <row r="95" spans="1:7" ht="60" x14ac:dyDescent="0.25">
      <c r="A95" s="41" t="s">
        <v>331</v>
      </c>
      <c r="B95" s="42" t="s">
        <v>324</v>
      </c>
      <c r="C95" s="43">
        <v>93900</v>
      </c>
      <c r="D95" s="43">
        <v>0</v>
      </c>
      <c r="E95" s="43">
        <v>0</v>
      </c>
      <c r="G95" s="27" t="s">
        <v>325</v>
      </c>
    </row>
    <row r="96" spans="1:7" ht="180" x14ac:dyDescent="0.25">
      <c r="A96" s="41" t="s">
        <v>332</v>
      </c>
      <c r="B96" s="42" t="s">
        <v>282</v>
      </c>
      <c r="C96" s="43">
        <v>86200</v>
      </c>
      <c r="D96" s="43">
        <v>139200</v>
      </c>
      <c r="E96" s="43">
        <v>1615980</v>
      </c>
      <c r="G96" s="27" t="s">
        <v>319</v>
      </c>
    </row>
    <row r="97" spans="1:7" ht="45" x14ac:dyDescent="0.25">
      <c r="A97" s="41" t="s">
        <v>333</v>
      </c>
      <c r="B97" s="42" t="s">
        <v>283</v>
      </c>
      <c r="C97" s="43">
        <v>52757200</v>
      </c>
      <c r="D97" s="43">
        <v>52752500</v>
      </c>
      <c r="E97" s="43">
        <v>52752500</v>
      </c>
      <c r="G97" s="27" t="s">
        <v>358</v>
      </c>
    </row>
    <row r="98" spans="1:7" ht="165" x14ac:dyDescent="0.25">
      <c r="A98" s="41" t="s">
        <v>334</v>
      </c>
      <c r="B98" s="42" t="s">
        <v>287</v>
      </c>
      <c r="C98" s="43">
        <v>66000000</v>
      </c>
      <c r="D98" s="43">
        <f>C98*1.04</f>
        <v>68640000</v>
      </c>
      <c r="E98" s="43">
        <f>D98*1.04</f>
        <v>71385600</v>
      </c>
      <c r="G98" s="27" t="s">
        <v>356</v>
      </c>
    </row>
    <row r="99" spans="1:7" ht="105" x14ac:dyDescent="0.25">
      <c r="A99" s="41" t="s">
        <v>335</v>
      </c>
      <c r="B99" s="42" t="s">
        <v>288</v>
      </c>
      <c r="C99" s="43">
        <v>109700000</v>
      </c>
      <c r="D99" s="43">
        <v>0</v>
      </c>
      <c r="E99" s="43">
        <v>0</v>
      </c>
      <c r="G99" s="27" t="s">
        <v>357</v>
      </c>
    </row>
    <row r="100" spans="1:7" ht="96" customHeight="1" x14ac:dyDescent="0.25">
      <c r="A100" s="41" t="s">
        <v>336</v>
      </c>
      <c r="B100" s="42" t="s">
        <v>289</v>
      </c>
      <c r="C100" s="43">
        <v>11593100</v>
      </c>
      <c r="D100" s="43">
        <v>12207500</v>
      </c>
      <c r="E100" s="43">
        <v>12826400</v>
      </c>
      <c r="G100" s="51" t="s">
        <v>343</v>
      </c>
    </row>
    <row r="101" spans="1:7" ht="75" x14ac:dyDescent="0.25">
      <c r="A101" s="41" t="s">
        <v>337</v>
      </c>
      <c r="B101" s="42" t="s">
        <v>290</v>
      </c>
      <c r="C101" s="43">
        <v>0</v>
      </c>
      <c r="D101" s="43">
        <v>0</v>
      </c>
      <c r="E101" s="43">
        <v>0</v>
      </c>
      <c r="G101" s="44"/>
    </row>
    <row r="102" spans="1:7" ht="90" x14ac:dyDescent="0.25">
      <c r="A102" s="41" t="s">
        <v>338</v>
      </c>
      <c r="B102" s="42" t="s">
        <v>291</v>
      </c>
      <c r="C102" s="43">
        <v>568700</v>
      </c>
      <c r="D102" s="43">
        <v>591400</v>
      </c>
      <c r="E102" s="43">
        <v>615100</v>
      </c>
      <c r="G102" s="52" t="s">
        <v>359</v>
      </c>
    </row>
    <row r="103" spans="1:7" ht="120" x14ac:dyDescent="0.25">
      <c r="A103" s="41" t="s">
        <v>339</v>
      </c>
      <c r="B103" s="42" t="s">
        <v>293</v>
      </c>
      <c r="C103" s="43">
        <v>197100</v>
      </c>
      <c r="D103" s="43">
        <f>C103*1.04</f>
        <v>204984</v>
      </c>
      <c r="E103" s="43">
        <f>D103*1.04</f>
        <v>213183.36000000002</v>
      </c>
      <c r="G103" s="27" t="s">
        <v>361</v>
      </c>
    </row>
    <row r="104" spans="1:7" ht="165" x14ac:dyDescent="0.25">
      <c r="A104" s="41" t="s">
        <v>340</v>
      </c>
      <c r="B104" s="42" t="s">
        <v>294</v>
      </c>
      <c r="C104" s="43">
        <f>673800+136400</f>
        <v>810200</v>
      </c>
      <c r="D104" s="43">
        <f>685200+145600</f>
        <v>830800</v>
      </c>
      <c r="E104" s="43">
        <f>698700+154800</f>
        <v>853500</v>
      </c>
      <c r="G104" s="27" t="s">
        <v>360</v>
      </c>
    </row>
    <row r="105" spans="1:7" ht="30" x14ac:dyDescent="0.25">
      <c r="A105" s="41" t="s">
        <v>107</v>
      </c>
      <c r="B105" s="42" t="s">
        <v>19</v>
      </c>
      <c r="C105" s="43">
        <f>SUM(C106:C108)</f>
        <v>2306086.88</v>
      </c>
      <c r="D105" s="43">
        <f t="shared" ref="D105:E105" si="15">SUM(D106:D108)</f>
        <v>2146810.63</v>
      </c>
      <c r="E105" s="43">
        <f t="shared" si="15"/>
        <v>1807971.88</v>
      </c>
      <c r="G105" s="44"/>
    </row>
    <row r="106" spans="1:7" ht="30" hidden="1" x14ac:dyDescent="0.25">
      <c r="A106" s="41" t="s">
        <v>117</v>
      </c>
      <c r="B106" s="42" t="s">
        <v>54</v>
      </c>
      <c r="C106" s="43"/>
      <c r="D106" s="43"/>
      <c r="E106" s="43"/>
      <c r="G106" s="44"/>
    </row>
    <row r="107" spans="1:7" ht="157.5" customHeight="1" x14ac:dyDescent="0.25">
      <c r="A107" s="41" t="s">
        <v>118</v>
      </c>
      <c r="B107" s="42" t="s">
        <v>55</v>
      </c>
      <c r="C107" s="43">
        <v>1330486.8799999999</v>
      </c>
      <c r="D107" s="43">
        <v>1383710.63</v>
      </c>
      <c r="E107" s="43">
        <v>1439071.88</v>
      </c>
      <c r="G107" s="27" t="s">
        <v>276</v>
      </c>
    </row>
    <row r="108" spans="1:7" ht="135" x14ac:dyDescent="0.25">
      <c r="A108" s="41" t="s">
        <v>119</v>
      </c>
      <c r="B108" s="42" t="s">
        <v>355</v>
      </c>
      <c r="C108" s="53">
        <f>581400+394200</f>
        <v>975600</v>
      </c>
      <c r="D108" s="43">
        <f>354700+408400</f>
        <v>763100</v>
      </c>
      <c r="E108" s="43">
        <v>368900</v>
      </c>
      <c r="G108" s="51" t="s">
        <v>394</v>
      </c>
    </row>
    <row r="109" spans="1:7" ht="75" hidden="1" x14ac:dyDescent="0.25">
      <c r="A109" s="41" t="s">
        <v>120</v>
      </c>
      <c r="B109" s="42" t="s">
        <v>56</v>
      </c>
      <c r="C109" s="43"/>
      <c r="D109" s="43"/>
      <c r="E109" s="43"/>
      <c r="G109" s="44"/>
    </row>
    <row r="110" spans="1:7" ht="75" x14ac:dyDescent="0.25">
      <c r="A110" s="41" t="s">
        <v>121</v>
      </c>
      <c r="B110" s="42" t="s">
        <v>395</v>
      </c>
      <c r="C110" s="43">
        <f>SUM(C112:C118)</f>
        <v>4013400</v>
      </c>
      <c r="D110" s="43">
        <f t="shared" ref="D110:F110" si="16">SUM(D112:D118)</f>
        <v>3819700</v>
      </c>
      <c r="E110" s="43">
        <f t="shared" si="16"/>
        <v>4078012</v>
      </c>
      <c r="F110" s="54">
        <f t="shared" si="16"/>
        <v>0</v>
      </c>
      <c r="G110" s="44"/>
    </row>
    <row r="111" spans="1:7" ht="30" hidden="1" x14ac:dyDescent="0.25">
      <c r="A111" s="41" t="s">
        <v>122</v>
      </c>
      <c r="B111" s="42" t="s">
        <v>57</v>
      </c>
      <c r="C111" s="43"/>
      <c r="D111" s="43"/>
      <c r="E111" s="43"/>
      <c r="G111" s="44"/>
    </row>
    <row r="112" spans="1:7" ht="105" x14ac:dyDescent="0.25">
      <c r="A112" s="41" t="s">
        <v>123</v>
      </c>
      <c r="B112" s="42" t="s">
        <v>58</v>
      </c>
      <c r="C112" s="43">
        <v>2570000</v>
      </c>
      <c r="D112" s="43">
        <v>2672800</v>
      </c>
      <c r="E112" s="43">
        <v>2779712</v>
      </c>
      <c r="G112" s="51" t="s">
        <v>277</v>
      </c>
    </row>
    <row r="113" spans="1:8" ht="135" hidden="1" x14ac:dyDescent="0.25">
      <c r="A113" s="41" t="s">
        <v>124</v>
      </c>
      <c r="B113" s="42" t="s">
        <v>59</v>
      </c>
      <c r="C113" s="43"/>
      <c r="D113" s="43"/>
      <c r="E113" s="43"/>
      <c r="G113" s="27" t="s">
        <v>278</v>
      </c>
    </row>
    <row r="114" spans="1:8" ht="150" x14ac:dyDescent="0.25">
      <c r="A114" s="41"/>
      <c r="B114" s="42" t="s">
        <v>326</v>
      </c>
      <c r="C114" s="43">
        <v>340000</v>
      </c>
      <c r="D114" s="43">
        <v>353600</v>
      </c>
      <c r="E114" s="43">
        <v>367800</v>
      </c>
      <c r="G114" s="51" t="s">
        <v>396</v>
      </c>
    </row>
    <row r="115" spans="1:8" ht="150" x14ac:dyDescent="0.25">
      <c r="A115" s="41"/>
      <c r="B115" s="42" t="s">
        <v>327</v>
      </c>
      <c r="C115" s="43">
        <v>1103400</v>
      </c>
      <c r="D115" s="43">
        <v>793300</v>
      </c>
      <c r="E115" s="43">
        <v>930500</v>
      </c>
      <c r="G115" s="51" t="s">
        <v>397</v>
      </c>
    </row>
    <row r="116" spans="1:8" ht="30" hidden="1" x14ac:dyDescent="0.25">
      <c r="A116" s="41" t="s">
        <v>125</v>
      </c>
      <c r="B116" s="42" t="s">
        <v>60</v>
      </c>
      <c r="C116" s="43"/>
      <c r="D116" s="43"/>
      <c r="E116" s="43"/>
      <c r="G116" s="44"/>
    </row>
    <row r="117" spans="1:8" ht="30" hidden="1" x14ac:dyDescent="0.25">
      <c r="A117" s="41" t="s">
        <v>126</v>
      </c>
      <c r="B117" s="42" t="s">
        <v>61</v>
      </c>
      <c r="C117" s="43"/>
      <c r="D117" s="43"/>
      <c r="E117" s="43"/>
      <c r="G117" s="44"/>
    </row>
    <row r="118" spans="1:8" ht="60" x14ac:dyDescent="0.25">
      <c r="A118" s="41"/>
      <c r="B118" s="42" t="s">
        <v>344</v>
      </c>
      <c r="C118" s="43"/>
      <c r="D118" s="43"/>
      <c r="E118" s="43"/>
      <c r="G118" s="44"/>
    </row>
    <row r="119" spans="1:8" ht="75" hidden="1" x14ac:dyDescent="0.25">
      <c r="A119" s="41" t="s">
        <v>127</v>
      </c>
      <c r="B119" s="42" t="s">
        <v>292</v>
      </c>
      <c r="C119" s="43"/>
      <c r="D119" s="43"/>
      <c r="E119" s="43"/>
      <c r="G119" s="44"/>
    </row>
    <row r="120" spans="1:8" ht="150" x14ac:dyDescent="0.25">
      <c r="A120" s="41" t="s">
        <v>128</v>
      </c>
      <c r="B120" s="42" t="s">
        <v>398</v>
      </c>
      <c r="C120" s="43">
        <f>461300+20200+359500</f>
        <v>841000</v>
      </c>
      <c r="D120" s="43">
        <f>321000+26166+22500</f>
        <v>369666</v>
      </c>
      <c r="E120" s="43">
        <v>288000</v>
      </c>
      <c r="G120" s="51" t="s">
        <v>328</v>
      </c>
      <c r="H120" s="55"/>
    </row>
  </sheetData>
  <mergeCells count="5">
    <mergeCell ref="C3:E3"/>
    <mergeCell ref="A3:A4"/>
    <mergeCell ref="B3:B4"/>
    <mergeCell ref="G3:G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workbookViewId="0">
      <selection activeCell="C13" sqref="C13"/>
    </sheetView>
  </sheetViews>
  <sheetFormatPr defaultRowHeight="15" x14ac:dyDescent="0.25"/>
  <cols>
    <col min="2" max="2" width="36.7109375" style="4" customWidth="1"/>
    <col min="3" max="3" width="19.42578125" style="5" customWidth="1"/>
    <col min="4" max="4" width="13.5703125" style="5" customWidth="1"/>
    <col min="5" max="5" width="11.7109375" style="5" customWidth="1"/>
    <col min="6" max="6" width="12.7109375" style="5" customWidth="1"/>
  </cols>
  <sheetData>
    <row r="2" spans="2:6" s="5" customFormat="1" x14ac:dyDescent="0.25">
      <c r="B2" s="1"/>
      <c r="C2" s="10" t="s">
        <v>131</v>
      </c>
      <c r="D2" s="11" t="s">
        <v>132</v>
      </c>
      <c r="E2" s="12" t="s">
        <v>133</v>
      </c>
      <c r="F2" s="13" t="s">
        <v>134</v>
      </c>
    </row>
    <row r="3" spans="2:6" x14ac:dyDescent="0.25">
      <c r="B3" s="1"/>
      <c r="C3" s="10"/>
      <c r="D3" s="11"/>
      <c r="E3" s="12"/>
      <c r="F3" s="13"/>
    </row>
    <row r="4" spans="2:6" ht="30" x14ac:dyDescent="0.25">
      <c r="B4" s="1" t="s">
        <v>135</v>
      </c>
      <c r="C4" s="14">
        <f>C5+C6</f>
        <v>257</v>
      </c>
      <c r="D4" s="14">
        <f t="shared" ref="D4:F4" si="0">D5+D6</f>
        <v>0</v>
      </c>
      <c r="E4" s="14">
        <f t="shared" si="0"/>
        <v>0</v>
      </c>
      <c r="F4" s="14">
        <f t="shared" si="0"/>
        <v>0</v>
      </c>
    </row>
    <row r="5" spans="2:6" ht="33.75" customHeight="1" x14ac:dyDescent="0.25">
      <c r="B5" s="1" t="s">
        <v>129</v>
      </c>
      <c r="C5" s="14">
        <v>253</v>
      </c>
      <c r="D5" s="15"/>
      <c r="E5" s="16"/>
      <c r="F5" s="17"/>
    </row>
    <row r="6" spans="2:6" ht="33" x14ac:dyDescent="0.25">
      <c r="B6" s="1" t="s">
        <v>130</v>
      </c>
      <c r="C6" s="14">
        <v>4</v>
      </c>
      <c r="D6" s="15"/>
      <c r="E6" s="16"/>
      <c r="F6" s="17"/>
    </row>
    <row r="7" spans="2:6" x14ac:dyDescent="0.25">
      <c r="B7" s="1"/>
      <c r="C7" s="10"/>
      <c r="D7" s="11"/>
      <c r="E7" s="12"/>
      <c r="F7" s="13"/>
    </row>
    <row r="8" spans="2:6" ht="26.25" customHeight="1" x14ac:dyDescent="0.25">
      <c r="B8" s="1" t="s">
        <v>136</v>
      </c>
      <c r="C8" s="18">
        <v>0</v>
      </c>
      <c r="D8" s="19">
        <v>0</v>
      </c>
      <c r="E8" s="20">
        <v>0</v>
      </c>
      <c r="F8" s="21">
        <v>0</v>
      </c>
    </row>
    <row r="9" spans="2:6" ht="33" x14ac:dyDescent="0.25">
      <c r="B9" s="1" t="s">
        <v>137</v>
      </c>
      <c r="C9" s="18">
        <v>5460.6</v>
      </c>
      <c r="D9" s="19">
        <v>3682.8</v>
      </c>
      <c r="E9" s="20">
        <v>1847.4</v>
      </c>
      <c r="F9" s="21">
        <v>9393.2000000000007</v>
      </c>
    </row>
    <row r="10" spans="2:6" x14ac:dyDescent="0.25">
      <c r="B10" s="1"/>
      <c r="C10" s="18"/>
      <c r="D10" s="19"/>
      <c r="E10" s="20"/>
      <c r="F10" s="21"/>
    </row>
    <row r="11" spans="2:6" ht="45" x14ac:dyDescent="0.25">
      <c r="B11" s="1" t="s">
        <v>244</v>
      </c>
      <c r="C11" s="18">
        <v>14608000</v>
      </c>
      <c r="D11" s="19">
        <v>7982000</v>
      </c>
      <c r="E11" s="20">
        <v>7685500</v>
      </c>
      <c r="F11" s="21">
        <v>1242700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1"/>
  <sheetViews>
    <sheetView workbookViewId="0">
      <selection activeCell="J6" sqref="J6"/>
    </sheetView>
  </sheetViews>
  <sheetFormatPr defaultRowHeight="15" x14ac:dyDescent="0.25"/>
  <cols>
    <col min="2" max="2" width="8.140625" style="3" customWidth="1"/>
    <col min="3" max="3" width="36.5703125" customWidth="1"/>
    <col min="4" max="4" width="18.42578125" customWidth="1"/>
  </cols>
  <sheetData>
    <row r="2" spans="2:7" x14ac:dyDescent="0.25">
      <c r="B2" s="25" t="s">
        <v>138</v>
      </c>
      <c r="C2" s="26" t="s">
        <v>139</v>
      </c>
      <c r="D2" s="25" t="s">
        <v>140</v>
      </c>
      <c r="E2" s="25" t="s">
        <v>141</v>
      </c>
      <c r="F2" s="25"/>
      <c r="G2" s="25"/>
    </row>
    <row r="3" spans="2:7" x14ac:dyDescent="0.25">
      <c r="B3" s="25"/>
      <c r="C3" s="26"/>
      <c r="D3" s="25"/>
      <c r="E3" s="6" t="s">
        <v>142</v>
      </c>
      <c r="F3" s="6" t="s">
        <v>143</v>
      </c>
      <c r="G3" s="6" t="s">
        <v>144</v>
      </c>
    </row>
    <row r="4" spans="2:7" x14ac:dyDescent="0.25">
      <c r="B4" s="6"/>
      <c r="C4" s="8"/>
      <c r="D4" s="6"/>
      <c r="E4" s="6"/>
      <c r="F4" s="7" t="s">
        <v>196</v>
      </c>
      <c r="G4" s="7" t="s">
        <v>197</v>
      </c>
    </row>
    <row r="5" spans="2:7" ht="45" x14ac:dyDescent="0.25">
      <c r="B5" s="6">
        <v>1</v>
      </c>
      <c r="C5" s="2" t="s">
        <v>145</v>
      </c>
      <c r="D5" s="1"/>
      <c r="E5" s="1"/>
      <c r="F5" s="1"/>
      <c r="G5" s="1"/>
    </row>
    <row r="6" spans="2:7" ht="210" x14ac:dyDescent="0.25">
      <c r="B6" s="6" t="s">
        <v>198</v>
      </c>
      <c r="C6" s="2" t="s">
        <v>146</v>
      </c>
      <c r="D6" s="6" t="s">
        <v>147</v>
      </c>
      <c r="E6" s="6">
        <v>6</v>
      </c>
      <c r="F6" s="6">
        <v>6.3</v>
      </c>
      <c r="G6" s="6">
        <v>6.6</v>
      </c>
    </row>
    <row r="7" spans="2:7" ht="90" x14ac:dyDescent="0.25">
      <c r="B7" s="6" t="s">
        <v>199</v>
      </c>
      <c r="C7" s="2" t="s">
        <v>148</v>
      </c>
      <c r="D7" s="6" t="s">
        <v>147</v>
      </c>
      <c r="E7" s="6">
        <v>345</v>
      </c>
      <c r="F7" s="6">
        <v>364</v>
      </c>
      <c r="G7" s="6">
        <v>383</v>
      </c>
    </row>
    <row r="8" spans="2:7" x14ac:dyDescent="0.25">
      <c r="B8" s="6" t="s">
        <v>200</v>
      </c>
      <c r="C8" s="2" t="s">
        <v>149</v>
      </c>
      <c r="D8" s="1"/>
      <c r="E8" s="1"/>
      <c r="F8" s="1"/>
      <c r="G8" s="1"/>
    </row>
    <row r="9" spans="2:7" ht="210" x14ac:dyDescent="0.25">
      <c r="B9" s="6" t="s">
        <v>201</v>
      </c>
      <c r="C9" s="2" t="s">
        <v>146</v>
      </c>
      <c r="D9" s="6" t="s">
        <v>147</v>
      </c>
      <c r="E9" s="6">
        <v>148</v>
      </c>
      <c r="F9" s="6">
        <v>156</v>
      </c>
      <c r="G9" s="6">
        <v>164</v>
      </c>
    </row>
    <row r="10" spans="2:7" ht="90" x14ac:dyDescent="0.25">
      <c r="B10" s="6" t="s">
        <v>202</v>
      </c>
      <c r="C10" s="2" t="s">
        <v>148</v>
      </c>
      <c r="D10" s="6" t="s">
        <v>147</v>
      </c>
      <c r="E10" s="6">
        <v>540</v>
      </c>
      <c r="F10" s="6">
        <v>569</v>
      </c>
      <c r="G10" s="6">
        <v>599</v>
      </c>
    </row>
    <row r="11" spans="2:7" ht="90" x14ac:dyDescent="0.25">
      <c r="B11" s="6" t="s">
        <v>203</v>
      </c>
      <c r="C11" s="2" t="s">
        <v>150</v>
      </c>
      <c r="D11" s="6" t="s">
        <v>147</v>
      </c>
      <c r="E11" s="6">
        <v>17</v>
      </c>
      <c r="F11" s="6">
        <v>18</v>
      </c>
      <c r="G11" s="6">
        <v>19</v>
      </c>
    </row>
    <row r="12" spans="2:7" ht="30" x14ac:dyDescent="0.25">
      <c r="B12" s="6" t="s">
        <v>204</v>
      </c>
      <c r="C12" s="2" t="s">
        <v>151</v>
      </c>
      <c r="D12" s="6" t="s">
        <v>152</v>
      </c>
      <c r="E12" s="6">
        <v>1637</v>
      </c>
      <c r="F12" s="6">
        <v>1726</v>
      </c>
      <c r="G12" s="6">
        <v>1817</v>
      </c>
    </row>
    <row r="13" spans="2:7" ht="30" x14ac:dyDescent="0.25">
      <c r="B13" s="6" t="s">
        <v>205</v>
      </c>
      <c r="C13" s="2" t="s">
        <v>153</v>
      </c>
      <c r="D13" s="6" t="s">
        <v>152</v>
      </c>
      <c r="E13" s="6">
        <v>40032</v>
      </c>
      <c r="F13" s="6">
        <v>42210</v>
      </c>
      <c r="G13" s="6">
        <v>44430</v>
      </c>
    </row>
    <row r="14" spans="2:7" ht="45" x14ac:dyDescent="0.25">
      <c r="B14" s="6" t="s">
        <v>206</v>
      </c>
      <c r="C14" s="2" t="s">
        <v>154</v>
      </c>
      <c r="D14" s="6" t="s">
        <v>152</v>
      </c>
      <c r="E14" s="6">
        <v>21916</v>
      </c>
      <c r="F14" s="6">
        <v>23108</v>
      </c>
      <c r="G14" s="6">
        <v>24323</v>
      </c>
    </row>
    <row r="15" spans="2:7" ht="30" x14ac:dyDescent="0.25">
      <c r="B15" s="6" t="s">
        <v>207</v>
      </c>
      <c r="C15" s="2" t="s">
        <v>155</v>
      </c>
      <c r="D15" s="6" t="s">
        <v>152</v>
      </c>
      <c r="E15" s="6">
        <v>6346</v>
      </c>
      <c r="F15" s="6">
        <v>6691</v>
      </c>
      <c r="G15" s="6">
        <v>7043</v>
      </c>
    </row>
    <row r="16" spans="2:7" ht="30" x14ac:dyDescent="0.25">
      <c r="B16" s="6" t="s">
        <v>208</v>
      </c>
      <c r="C16" s="2" t="s">
        <v>156</v>
      </c>
      <c r="D16" s="6" t="s">
        <v>152</v>
      </c>
      <c r="E16" s="6">
        <v>17437</v>
      </c>
      <c r="F16" s="6">
        <v>18386</v>
      </c>
      <c r="G16" s="6">
        <v>19353</v>
      </c>
    </row>
    <row r="17" spans="2:7" ht="30" x14ac:dyDescent="0.25">
      <c r="B17" s="6" t="s">
        <v>209</v>
      </c>
      <c r="C17" s="2" t="s">
        <v>157</v>
      </c>
      <c r="D17" s="6" t="s">
        <v>152</v>
      </c>
      <c r="E17" s="6">
        <v>9703</v>
      </c>
      <c r="F17" s="6">
        <v>10231</v>
      </c>
      <c r="G17" s="6">
        <v>10769</v>
      </c>
    </row>
    <row r="18" spans="2:7" ht="30" x14ac:dyDescent="0.25">
      <c r="B18" s="6" t="s">
        <v>210</v>
      </c>
      <c r="C18" s="2" t="s">
        <v>158</v>
      </c>
      <c r="D18" s="6" t="s">
        <v>152</v>
      </c>
      <c r="E18" s="6">
        <v>28438</v>
      </c>
      <c r="F18" s="6">
        <v>29985</v>
      </c>
      <c r="G18" s="6">
        <v>31562</v>
      </c>
    </row>
    <row r="19" spans="2:7" ht="105" x14ac:dyDescent="0.25">
      <c r="B19" s="6" t="s">
        <v>211</v>
      </c>
      <c r="C19" s="2" t="s">
        <v>159</v>
      </c>
      <c r="D19" s="6" t="s">
        <v>160</v>
      </c>
      <c r="E19" s="6">
        <v>1</v>
      </c>
      <c r="F19" s="6">
        <v>1</v>
      </c>
      <c r="G19" s="6">
        <v>1</v>
      </c>
    </row>
    <row r="20" spans="2:7" ht="60" x14ac:dyDescent="0.25">
      <c r="B20" s="6" t="s">
        <v>212</v>
      </c>
      <c r="C20" s="2" t="s">
        <v>161</v>
      </c>
      <c r="D20" s="6" t="s">
        <v>162</v>
      </c>
      <c r="E20" s="6">
        <v>150</v>
      </c>
      <c r="F20" s="6">
        <v>150</v>
      </c>
      <c r="G20" s="6">
        <v>150</v>
      </c>
    </row>
    <row r="21" spans="2:7" ht="60" x14ac:dyDescent="0.25">
      <c r="B21" s="6" t="s">
        <v>213</v>
      </c>
      <c r="C21" s="2" t="s">
        <v>163</v>
      </c>
      <c r="D21" s="6" t="s">
        <v>164</v>
      </c>
      <c r="E21" s="6">
        <v>4890</v>
      </c>
      <c r="F21" s="6">
        <v>5156</v>
      </c>
      <c r="G21" s="6">
        <v>5427</v>
      </c>
    </row>
    <row r="22" spans="2:7" x14ac:dyDescent="0.25">
      <c r="B22" s="6" t="s">
        <v>214</v>
      </c>
      <c r="C22" s="2" t="s">
        <v>165</v>
      </c>
      <c r="D22" s="1"/>
      <c r="E22" s="1"/>
      <c r="F22" s="1"/>
      <c r="G22" s="1"/>
    </row>
    <row r="23" spans="2:7" ht="75" x14ac:dyDescent="0.25">
      <c r="B23" s="6" t="s">
        <v>215</v>
      </c>
      <c r="C23" s="2" t="s">
        <v>166</v>
      </c>
      <c r="D23" s="6" t="s">
        <v>167</v>
      </c>
      <c r="E23" s="6">
        <v>1257</v>
      </c>
      <c r="F23" s="6">
        <v>1325</v>
      </c>
      <c r="G23" s="6">
        <v>1395</v>
      </c>
    </row>
    <row r="24" spans="2:7" ht="90" x14ac:dyDescent="0.25">
      <c r="B24" s="6" t="s">
        <v>216</v>
      </c>
      <c r="C24" s="2" t="s">
        <v>168</v>
      </c>
      <c r="D24" s="6" t="s">
        <v>167</v>
      </c>
      <c r="E24" s="6">
        <v>926</v>
      </c>
      <c r="F24" s="6">
        <v>976</v>
      </c>
      <c r="G24" s="6">
        <v>1027</v>
      </c>
    </row>
    <row r="25" spans="2:7" ht="75" x14ac:dyDescent="0.25">
      <c r="B25" s="6" t="s">
        <v>217</v>
      </c>
      <c r="C25" s="2" t="s">
        <v>169</v>
      </c>
      <c r="D25" s="6" t="s">
        <v>167</v>
      </c>
      <c r="E25" s="6">
        <v>867</v>
      </c>
      <c r="F25" s="6">
        <v>914</v>
      </c>
      <c r="G25" s="6">
        <v>962</v>
      </c>
    </row>
    <row r="26" spans="2:7" ht="30" x14ac:dyDescent="0.25">
      <c r="B26" s="6" t="s">
        <v>218</v>
      </c>
      <c r="C26" s="2" t="s">
        <v>170</v>
      </c>
      <c r="D26" s="6" t="s">
        <v>147</v>
      </c>
      <c r="E26" s="6">
        <v>162</v>
      </c>
      <c r="F26" s="6">
        <v>171</v>
      </c>
      <c r="G26" s="6">
        <v>180</v>
      </c>
    </row>
    <row r="27" spans="2:7" ht="30" x14ac:dyDescent="0.25">
      <c r="B27" s="6" t="s">
        <v>219</v>
      </c>
      <c r="C27" s="2" t="s">
        <v>171</v>
      </c>
      <c r="D27" s="6" t="s">
        <v>152</v>
      </c>
      <c r="E27" s="6">
        <v>3590</v>
      </c>
      <c r="F27" s="6">
        <v>3785</v>
      </c>
      <c r="G27" s="6">
        <v>3984</v>
      </c>
    </row>
    <row r="28" spans="2:7" ht="30" x14ac:dyDescent="0.25">
      <c r="B28" s="6" t="s">
        <v>220</v>
      </c>
      <c r="C28" s="2" t="s">
        <v>172</v>
      </c>
      <c r="D28" s="6" t="s">
        <v>152</v>
      </c>
      <c r="E28" s="6">
        <v>35911</v>
      </c>
      <c r="F28" s="6">
        <v>37865</v>
      </c>
      <c r="G28" s="6">
        <v>39857</v>
      </c>
    </row>
    <row r="29" spans="2:7" ht="30" x14ac:dyDescent="0.25">
      <c r="B29" s="6" t="s">
        <v>221</v>
      </c>
      <c r="C29" s="2" t="s">
        <v>173</v>
      </c>
      <c r="D29" s="1"/>
      <c r="E29" s="1"/>
      <c r="F29" s="1"/>
      <c r="G29" s="1"/>
    </row>
    <row r="30" spans="2:7" ht="150" x14ac:dyDescent="0.25">
      <c r="B30" s="6" t="s">
        <v>222</v>
      </c>
      <c r="C30" s="2" t="s">
        <v>174</v>
      </c>
      <c r="D30" s="6" t="s">
        <v>152</v>
      </c>
      <c r="E30" s="6">
        <v>8498</v>
      </c>
      <c r="F30" s="6">
        <v>8960</v>
      </c>
      <c r="G30" s="6">
        <v>9431</v>
      </c>
    </row>
    <row r="31" spans="2:7" ht="30" x14ac:dyDescent="0.25">
      <c r="B31" s="6" t="s">
        <v>223</v>
      </c>
      <c r="C31" s="2" t="s">
        <v>175</v>
      </c>
      <c r="D31" s="6" t="s">
        <v>152</v>
      </c>
      <c r="E31" s="6">
        <v>9632</v>
      </c>
      <c r="F31" s="6">
        <v>10156</v>
      </c>
      <c r="G31" s="6">
        <v>10690</v>
      </c>
    </row>
    <row r="32" spans="2:7" ht="45" x14ac:dyDescent="0.25">
      <c r="B32" s="6" t="s">
        <v>224</v>
      </c>
      <c r="C32" s="2" t="s">
        <v>176</v>
      </c>
      <c r="D32" s="6" t="s">
        <v>152</v>
      </c>
      <c r="E32" s="6">
        <v>9632</v>
      </c>
      <c r="F32" s="6">
        <v>10156</v>
      </c>
      <c r="G32" s="6">
        <v>10690</v>
      </c>
    </row>
    <row r="33" spans="2:7" ht="45" x14ac:dyDescent="0.25">
      <c r="B33" s="6" t="s">
        <v>225</v>
      </c>
      <c r="C33" s="2" t="s">
        <v>177</v>
      </c>
      <c r="D33" s="6" t="s">
        <v>152</v>
      </c>
      <c r="E33" s="6">
        <v>9171</v>
      </c>
      <c r="F33" s="6">
        <v>9670</v>
      </c>
      <c r="G33" s="6">
        <v>10179</v>
      </c>
    </row>
    <row r="34" spans="2:7" ht="30" x14ac:dyDescent="0.25">
      <c r="B34" s="6" t="s">
        <v>226</v>
      </c>
      <c r="C34" s="2" t="s">
        <v>178</v>
      </c>
      <c r="D34" s="6" t="s">
        <v>152</v>
      </c>
      <c r="E34" s="6">
        <v>8586</v>
      </c>
      <c r="F34" s="6">
        <v>9053</v>
      </c>
      <c r="G34" s="6">
        <v>9529</v>
      </c>
    </row>
    <row r="35" spans="2:7" ht="30" x14ac:dyDescent="0.25">
      <c r="B35" s="6" t="s">
        <v>227</v>
      </c>
      <c r="C35" s="2" t="s">
        <v>179</v>
      </c>
      <c r="D35" s="6" t="s">
        <v>152</v>
      </c>
      <c r="E35" s="6">
        <v>8498</v>
      </c>
      <c r="F35" s="6">
        <v>8960</v>
      </c>
      <c r="G35" s="6">
        <v>9431</v>
      </c>
    </row>
    <row r="36" spans="2:7" ht="30" x14ac:dyDescent="0.25">
      <c r="B36" s="6" t="s">
        <v>228</v>
      </c>
      <c r="C36" s="2" t="s">
        <v>180</v>
      </c>
      <c r="D36" s="6" t="s">
        <v>152</v>
      </c>
      <c r="E36" s="6">
        <v>9731</v>
      </c>
      <c r="F36" s="6">
        <v>10260</v>
      </c>
      <c r="G36" s="6">
        <v>10800</v>
      </c>
    </row>
    <row r="37" spans="2:7" ht="30" x14ac:dyDescent="0.25">
      <c r="B37" s="6" t="s">
        <v>229</v>
      </c>
      <c r="C37" s="2" t="s">
        <v>181</v>
      </c>
      <c r="D37" s="6" t="s">
        <v>152</v>
      </c>
      <c r="E37" s="6">
        <v>8498</v>
      </c>
      <c r="F37" s="6">
        <v>8960</v>
      </c>
      <c r="G37" s="6">
        <v>9431</v>
      </c>
    </row>
    <row r="38" spans="2:7" ht="60" x14ac:dyDescent="0.25">
      <c r="B38" s="6" t="s">
        <v>230</v>
      </c>
      <c r="C38" s="2" t="s">
        <v>182</v>
      </c>
      <c r="D38" s="6" t="s">
        <v>152</v>
      </c>
      <c r="E38" s="6">
        <v>10890</v>
      </c>
      <c r="F38" s="6">
        <v>11482</v>
      </c>
      <c r="G38" s="6">
        <v>12086</v>
      </c>
    </row>
    <row r="39" spans="2:7" ht="30" x14ac:dyDescent="0.25">
      <c r="B39" s="6" t="s">
        <v>231</v>
      </c>
      <c r="C39" s="2" t="s">
        <v>183</v>
      </c>
      <c r="D39" s="6" t="s">
        <v>152</v>
      </c>
      <c r="E39" s="6">
        <v>11767</v>
      </c>
      <c r="F39" s="6">
        <v>12407</v>
      </c>
      <c r="G39" s="6">
        <v>13060</v>
      </c>
    </row>
    <row r="40" spans="2:7" ht="30" x14ac:dyDescent="0.25">
      <c r="B40" s="6" t="s">
        <v>232</v>
      </c>
      <c r="C40" s="2" t="s">
        <v>184</v>
      </c>
      <c r="D40" s="6" t="s">
        <v>152</v>
      </c>
      <c r="E40" s="6">
        <v>14334</v>
      </c>
      <c r="F40" s="6">
        <v>15114</v>
      </c>
      <c r="G40" s="6">
        <v>15909</v>
      </c>
    </row>
    <row r="41" spans="2:7" ht="45" x14ac:dyDescent="0.25">
      <c r="B41" s="6" t="s">
        <v>233</v>
      </c>
      <c r="C41" s="2" t="s">
        <v>185</v>
      </c>
      <c r="D41" s="6" t="s">
        <v>152</v>
      </c>
      <c r="E41" s="6">
        <v>9161</v>
      </c>
      <c r="F41" s="6">
        <v>9659</v>
      </c>
      <c r="G41" s="6">
        <v>10167</v>
      </c>
    </row>
    <row r="42" spans="2:7" ht="30" x14ac:dyDescent="0.25">
      <c r="B42" s="6" t="s">
        <v>234</v>
      </c>
      <c r="C42" s="2" t="s">
        <v>186</v>
      </c>
      <c r="D42" s="6" t="s">
        <v>152</v>
      </c>
      <c r="E42" s="6">
        <v>10652</v>
      </c>
      <c r="F42" s="6">
        <v>11231</v>
      </c>
      <c r="G42" s="6">
        <v>11822</v>
      </c>
    </row>
    <row r="43" spans="2:7" ht="30" x14ac:dyDescent="0.25">
      <c r="B43" s="6" t="s">
        <v>235</v>
      </c>
      <c r="C43" s="2" t="s">
        <v>187</v>
      </c>
      <c r="D43" s="6" t="s">
        <v>152</v>
      </c>
      <c r="E43" s="6">
        <v>8651</v>
      </c>
      <c r="F43" s="6">
        <v>9122</v>
      </c>
      <c r="G43" s="6">
        <v>9602</v>
      </c>
    </row>
    <row r="44" spans="2:7" ht="30" x14ac:dyDescent="0.25">
      <c r="B44" s="6" t="s">
        <v>236</v>
      </c>
      <c r="C44" s="2" t="s">
        <v>188</v>
      </c>
      <c r="D44" s="6" t="s">
        <v>152</v>
      </c>
      <c r="E44" s="6">
        <v>12341</v>
      </c>
      <c r="F44" s="6">
        <v>13012</v>
      </c>
      <c r="G44" s="6">
        <v>13696</v>
      </c>
    </row>
    <row r="45" spans="2:7" ht="30" x14ac:dyDescent="0.25">
      <c r="B45" s="6" t="s">
        <v>237</v>
      </c>
      <c r="C45" s="2" t="s">
        <v>189</v>
      </c>
      <c r="D45" s="6" t="s">
        <v>152</v>
      </c>
      <c r="E45" s="6">
        <v>13764</v>
      </c>
      <c r="F45" s="6">
        <v>14513</v>
      </c>
      <c r="G45" s="6">
        <v>15276</v>
      </c>
    </row>
    <row r="46" spans="2:7" ht="45" x14ac:dyDescent="0.25">
      <c r="B46" s="6" t="s">
        <v>238</v>
      </c>
      <c r="C46" s="2" t="s">
        <v>190</v>
      </c>
      <c r="D46" s="6" t="s">
        <v>152</v>
      </c>
      <c r="E46" s="6">
        <v>8612</v>
      </c>
      <c r="F46" s="6">
        <v>9080</v>
      </c>
      <c r="G46" s="6">
        <v>9558</v>
      </c>
    </row>
    <row r="47" spans="2:7" ht="45" x14ac:dyDescent="0.25">
      <c r="B47" s="6" t="s">
        <v>239</v>
      </c>
      <c r="C47" s="2" t="s">
        <v>191</v>
      </c>
      <c r="D47" s="6" t="s">
        <v>152</v>
      </c>
      <c r="E47" s="6">
        <v>9008</v>
      </c>
      <c r="F47" s="6">
        <v>9498</v>
      </c>
      <c r="G47" s="6">
        <v>9998</v>
      </c>
    </row>
    <row r="48" spans="2:7" ht="30" x14ac:dyDescent="0.25">
      <c r="B48" s="6" t="s">
        <v>240</v>
      </c>
      <c r="C48" s="2" t="s">
        <v>192</v>
      </c>
      <c r="D48" s="6" t="s">
        <v>152</v>
      </c>
      <c r="E48" s="6">
        <v>9324</v>
      </c>
      <c r="F48" s="6">
        <v>9831</v>
      </c>
      <c r="G48" s="6">
        <v>10348</v>
      </c>
    </row>
    <row r="49" spans="2:7" ht="45" x14ac:dyDescent="0.25">
      <c r="B49" s="6" t="s">
        <v>241</v>
      </c>
      <c r="C49" s="2" t="s">
        <v>177</v>
      </c>
      <c r="D49" s="6" t="s">
        <v>152</v>
      </c>
      <c r="E49" s="6">
        <v>9938</v>
      </c>
      <c r="F49" s="6">
        <v>10479</v>
      </c>
      <c r="G49" s="6">
        <v>11030</v>
      </c>
    </row>
    <row r="50" spans="2:7" ht="30" x14ac:dyDescent="0.25">
      <c r="B50" s="6" t="s">
        <v>242</v>
      </c>
      <c r="C50" s="2" t="s">
        <v>193</v>
      </c>
      <c r="D50" s="6" t="s">
        <v>152</v>
      </c>
      <c r="E50" s="6">
        <v>11064</v>
      </c>
      <c r="F50" s="6">
        <v>11666</v>
      </c>
      <c r="G50" s="6">
        <v>12280</v>
      </c>
    </row>
    <row r="51" spans="2:7" ht="60" x14ac:dyDescent="0.25">
      <c r="B51" s="6" t="s">
        <v>243</v>
      </c>
      <c r="C51" s="2" t="s">
        <v>194</v>
      </c>
      <c r="D51" s="6" t="s">
        <v>195</v>
      </c>
      <c r="E51" s="6">
        <v>13</v>
      </c>
      <c r="F51" s="6">
        <v>14</v>
      </c>
      <c r="G51" s="6">
        <v>15</v>
      </c>
    </row>
  </sheetData>
  <mergeCells count="4">
    <mergeCell ref="B2:B3"/>
    <mergeCell ref="C2:C3"/>
    <mergeCell ref="D2:D3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1"/>
  <sheetViews>
    <sheetView topLeftCell="A19" workbookViewId="0">
      <selection activeCell="F19" sqref="F19"/>
    </sheetView>
  </sheetViews>
  <sheetFormatPr defaultRowHeight="15" x14ac:dyDescent="0.25"/>
  <cols>
    <col min="2" max="2" width="8.140625" style="3" customWidth="1"/>
    <col min="3" max="3" width="36.5703125" customWidth="1"/>
    <col min="4" max="4" width="18.42578125" customWidth="1"/>
  </cols>
  <sheetData>
    <row r="2" spans="2:11" x14ac:dyDescent="0.25">
      <c r="B2" s="25" t="s">
        <v>138</v>
      </c>
      <c r="C2" s="26" t="s">
        <v>139</v>
      </c>
      <c r="D2" s="25" t="s">
        <v>140</v>
      </c>
      <c r="E2" s="25" t="s">
        <v>141</v>
      </c>
      <c r="F2" s="25"/>
      <c r="G2" s="25"/>
    </row>
    <row r="3" spans="2:11" x14ac:dyDescent="0.25">
      <c r="B3" s="25"/>
      <c r="C3" s="26"/>
      <c r="D3" s="25"/>
      <c r="E3" s="6" t="s">
        <v>143</v>
      </c>
      <c r="F3" s="6" t="s">
        <v>144</v>
      </c>
      <c r="G3" s="6" t="s">
        <v>245</v>
      </c>
    </row>
    <row r="4" spans="2:11" x14ac:dyDescent="0.25">
      <c r="B4" s="6"/>
      <c r="C4" s="8"/>
      <c r="D4" s="6"/>
      <c r="E4" s="6"/>
      <c r="F4" s="9"/>
      <c r="G4" s="9"/>
      <c r="J4" s="7" t="s">
        <v>196</v>
      </c>
      <c r="K4" s="7" t="s">
        <v>197</v>
      </c>
    </row>
    <row r="5" spans="2:11" ht="45" x14ac:dyDescent="0.25">
      <c r="B5" s="6">
        <v>1</v>
      </c>
      <c r="C5" s="2" t="s">
        <v>145</v>
      </c>
      <c r="D5" s="1"/>
      <c r="E5" s="1"/>
      <c r="F5" s="23"/>
      <c r="G5" s="23"/>
      <c r="H5" s="23"/>
    </row>
    <row r="6" spans="2:11" ht="210" x14ac:dyDescent="0.25">
      <c r="B6" s="6" t="s">
        <v>198</v>
      </c>
      <c r="C6" s="2" t="s">
        <v>146</v>
      </c>
      <c r="D6" s="6" t="s">
        <v>147</v>
      </c>
      <c r="E6" s="22" t="s">
        <v>147</v>
      </c>
      <c r="F6" s="24">
        <v>6.5</v>
      </c>
      <c r="G6" s="24">
        <v>6.8</v>
      </c>
      <c r="H6" s="24">
        <v>7.1</v>
      </c>
    </row>
    <row r="7" spans="2:11" ht="90" x14ac:dyDescent="0.25">
      <c r="B7" s="6" t="s">
        <v>199</v>
      </c>
      <c r="C7" s="2" t="s">
        <v>148</v>
      </c>
      <c r="D7" s="6" t="s">
        <v>147</v>
      </c>
      <c r="E7" s="22" t="s">
        <v>147</v>
      </c>
      <c r="F7" s="24"/>
      <c r="G7" s="24"/>
      <c r="H7" s="24"/>
    </row>
    <row r="8" spans="2:11" x14ac:dyDescent="0.25">
      <c r="B8" s="6" t="s">
        <v>200</v>
      </c>
      <c r="C8" s="2" t="s">
        <v>149</v>
      </c>
      <c r="D8" s="1"/>
      <c r="E8" s="1"/>
      <c r="F8" s="23"/>
      <c r="G8" s="23"/>
      <c r="H8" s="23"/>
    </row>
    <row r="9" spans="2:11" ht="210" x14ac:dyDescent="0.25">
      <c r="B9" s="6" t="s">
        <v>201</v>
      </c>
      <c r="C9" s="2" t="s">
        <v>146</v>
      </c>
      <c r="D9" s="6" t="s">
        <v>147</v>
      </c>
      <c r="E9" s="22" t="s">
        <v>147</v>
      </c>
      <c r="F9" s="24">
        <v>154</v>
      </c>
      <c r="G9" s="24">
        <v>160</v>
      </c>
      <c r="H9" s="24">
        <v>166</v>
      </c>
    </row>
    <row r="10" spans="2:11" ht="90" x14ac:dyDescent="0.25">
      <c r="B10" s="6" t="s">
        <v>202</v>
      </c>
      <c r="C10" s="2" t="s">
        <v>148</v>
      </c>
      <c r="D10" s="6" t="s">
        <v>147</v>
      </c>
      <c r="E10" s="22" t="s">
        <v>147</v>
      </c>
      <c r="F10" s="24"/>
      <c r="G10" s="24"/>
      <c r="H10" s="24"/>
    </row>
    <row r="11" spans="2:11" ht="90" x14ac:dyDescent="0.25">
      <c r="B11" s="6" t="s">
        <v>203</v>
      </c>
      <c r="C11" s="2" t="s">
        <v>150</v>
      </c>
      <c r="D11" s="6" t="s">
        <v>147</v>
      </c>
      <c r="E11" s="22" t="s">
        <v>147</v>
      </c>
      <c r="F11" s="24">
        <v>18</v>
      </c>
      <c r="G11" s="24">
        <v>19</v>
      </c>
      <c r="H11" s="24">
        <v>20</v>
      </c>
    </row>
    <row r="12" spans="2:11" ht="60" x14ac:dyDescent="0.25">
      <c r="B12" s="6" t="s">
        <v>204</v>
      </c>
      <c r="C12" s="2" t="s">
        <v>151</v>
      </c>
      <c r="D12" s="6" t="s">
        <v>152</v>
      </c>
      <c r="E12" s="22" t="s">
        <v>152</v>
      </c>
      <c r="F12" s="24">
        <v>1702</v>
      </c>
      <c r="G12" s="24">
        <v>1770</v>
      </c>
      <c r="H12" s="24">
        <v>1841</v>
      </c>
    </row>
    <row r="13" spans="2:11" ht="60" x14ac:dyDescent="0.25">
      <c r="B13" s="6" t="s">
        <v>205</v>
      </c>
      <c r="C13" s="2" t="s">
        <v>153</v>
      </c>
      <c r="D13" s="6" t="s">
        <v>152</v>
      </c>
      <c r="E13" s="22" t="s">
        <v>152</v>
      </c>
      <c r="F13" s="24">
        <v>40499</v>
      </c>
      <c r="G13" s="24">
        <v>42119</v>
      </c>
      <c r="H13" s="24">
        <v>43804</v>
      </c>
    </row>
    <row r="14" spans="2:11" ht="60" x14ac:dyDescent="0.25">
      <c r="B14" s="6" t="s">
        <v>206</v>
      </c>
      <c r="C14" s="2" t="s">
        <v>154</v>
      </c>
      <c r="D14" s="6" t="s">
        <v>152</v>
      </c>
      <c r="E14" s="22" t="s">
        <v>152</v>
      </c>
      <c r="F14" s="24">
        <v>22336</v>
      </c>
      <c r="G14" s="24">
        <v>23229</v>
      </c>
      <c r="H14" s="24">
        <v>24158</v>
      </c>
    </row>
    <row r="15" spans="2:11" ht="60" x14ac:dyDescent="0.25">
      <c r="B15" s="6" t="s">
        <v>207</v>
      </c>
      <c r="C15" s="2" t="s">
        <v>155</v>
      </c>
      <c r="D15" s="6" t="s">
        <v>152</v>
      </c>
      <c r="E15" s="22" t="s">
        <v>152</v>
      </c>
      <c r="F15" s="24">
        <v>6573</v>
      </c>
      <c r="G15" s="24">
        <v>6836</v>
      </c>
      <c r="H15" s="24">
        <v>7109</v>
      </c>
    </row>
    <row r="16" spans="2:11" ht="60" x14ac:dyDescent="0.25">
      <c r="B16" s="6" t="s">
        <v>208</v>
      </c>
      <c r="C16" s="2" t="s">
        <v>156</v>
      </c>
      <c r="D16" s="6" t="s">
        <v>152</v>
      </c>
      <c r="E16" s="22" t="s">
        <v>152</v>
      </c>
      <c r="F16" s="24">
        <v>16362</v>
      </c>
      <c r="G16" s="24">
        <v>17016</v>
      </c>
      <c r="H16" s="24">
        <v>17697</v>
      </c>
    </row>
    <row r="17" spans="2:8" ht="60" x14ac:dyDescent="0.25">
      <c r="B17" s="6" t="s">
        <v>209</v>
      </c>
      <c r="C17" s="2" t="s">
        <v>157</v>
      </c>
      <c r="D17" s="6" t="s">
        <v>152</v>
      </c>
      <c r="E17" s="22" t="s">
        <v>152</v>
      </c>
      <c r="F17" s="24">
        <v>9957</v>
      </c>
      <c r="G17" s="24">
        <v>10355</v>
      </c>
      <c r="H17" s="24">
        <v>10769</v>
      </c>
    </row>
    <row r="18" spans="2:8" ht="60" x14ac:dyDescent="0.25">
      <c r="B18" s="6" t="s">
        <v>210</v>
      </c>
      <c r="C18" s="2" t="s">
        <v>158</v>
      </c>
      <c r="D18" s="6" t="s">
        <v>152</v>
      </c>
      <c r="E18" s="22" t="s">
        <v>152</v>
      </c>
      <c r="F18" s="24">
        <v>28680</v>
      </c>
      <c r="G18" s="24">
        <v>29827</v>
      </c>
      <c r="H18" s="24">
        <v>31020</v>
      </c>
    </row>
    <row r="19" spans="2:8" ht="165" x14ac:dyDescent="0.25">
      <c r="B19" s="6" t="s">
        <v>211</v>
      </c>
      <c r="C19" s="2" t="s">
        <v>159</v>
      </c>
      <c r="D19" s="6" t="s">
        <v>160</v>
      </c>
      <c r="E19" s="22" t="s">
        <v>160</v>
      </c>
      <c r="F19" s="24">
        <v>1</v>
      </c>
      <c r="G19" s="24">
        <v>1</v>
      </c>
      <c r="H19" s="24">
        <v>1</v>
      </c>
    </row>
    <row r="20" spans="2:8" ht="135" x14ac:dyDescent="0.25">
      <c r="B20" s="6" t="s">
        <v>212</v>
      </c>
      <c r="C20" s="2" t="s">
        <v>161</v>
      </c>
      <c r="D20" s="6" t="s">
        <v>162</v>
      </c>
      <c r="E20" s="22" t="s">
        <v>162</v>
      </c>
      <c r="F20" s="24">
        <v>150</v>
      </c>
      <c r="G20" s="24">
        <v>150</v>
      </c>
      <c r="H20" s="24">
        <v>150</v>
      </c>
    </row>
    <row r="21" spans="2:8" ht="90" x14ac:dyDescent="0.25">
      <c r="B21" s="6" t="s">
        <v>213</v>
      </c>
      <c r="C21" s="2" t="s">
        <v>163</v>
      </c>
      <c r="D21" s="6" t="s">
        <v>164</v>
      </c>
      <c r="E21" s="22" t="s">
        <v>164</v>
      </c>
      <c r="F21" s="24">
        <v>5086</v>
      </c>
      <c r="G21" s="24">
        <v>5289</v>
      </c>
      <c r="H21" s="24">
        <v>5501</v>
      </c>
    </row>
    <row r="22" spans="2:8" x14ac:dyDescent="0.25">
      <c r="B22" s="6" t="s">
        <v>214</v>
      </c>
      <c r="C22" s="2" t="s">
        <v>165</v>
      </c>
      <c r="D22" s="1"/>
      <c r="E22" s="1"/>
      <c r="F22" s="23"/>
      <c r="G22" s="23"/>
      <c r="H22" s="23"/>
    </row>
    <row r="23" spans="2:8" ht="75" x14ac:dyDescent="0.25">
      <c r="B23" s="6" t="s">
        <v>215</v>
      </c>
      <c r="C23" s="2" t="s">
        <v>166</v>
      </c>
      <c r="D23" s="6" t="s">
        <v>167</v>
      </c>
      <c r="E23" s="22" t="s">
        <v>167</v>
      </c>
      <c r="F23" s="24"/>
      <c r="G23" s="24"/>
      <c r="H23" s="24"/>
    </row>
    <row r="24" spans="2:8" ht="90" x14ac:dyDescent="0.25">
      <c r="B24" s="6" t="s">
        <v>216</v>
      </c>
      <c r="C24" s="2" t="s">
        <v>168</v>
      </c>
      <c r="D24" s="6" t="s">
        <v>167</v>
      </c>
      <c r="E24" s="22" t="s">
        <v>167</v>
      </c>
      <c r="F24" s="24"/>
      <c r="G24" s="24"/>
      <c r="H24" s="24"/>
    </row>
    <row r="25" spans="2:8" ht="75" x14ac:dyDescent="0.25">
      <c r="B25" s="6" t="s">
        <v>217</v>
      </c>
      <c r="C25" s="2" t="s">
        <v>169</v>
      </c>
      <c r="D25" s="6" t="s">
        <v>167</v>
      </c>
      <c r="E25" s="22" t="s">
        <v>167</v>
      </c>
      <c r="F25" s="24"/>
      <c r="G25" s="24"/>
      <c r="H25" s="24"/>
    </row>
    <row r="26" spans="2:8" ht="75" x14ac:dyDescent="0.25">
      <c r="B26" s="6" t="s">
        <v>218</v>
      </c>
      <c r="C26" s="2" t="s">
        <v>170</v>
      </c>
      <c r="D26" s="6" t="s">
        <v>147</v>
      </c>
      <c r="E26" s="22" t="s">
        <v>147</v>
      </c>
      <c r="F26" s="24">
        <v>168</v>
      </c>
      <c r="G26" s="24">
        <v>175</v>
      </c>
      <c r="H26" s="24">
        <v>182</v>
      </c>
    </row>
    <row r="27" spans="2:8" ht="60" x14ac:dyDescent="0.25">
      <c r="B27" s="6" t="s">
        <v>219</v>
      </c>
      <c r="C27" s="2" t="s">
        <v>171</v>
      </c>
      <c r="D27" s="6" t="s">
        <v>152</v>
      </c>
      <c r="E27" s="22" t="s">
        <v>152</v>
      </c>
      <c r="F27" s="24">
        <v>3720</v>
      </c>
      <c r="G27" s="24">
        <v>3869</v>
      </c>
      <c r="H27" s="24">
        <v>4024</v>
      </c>
    </row>
    <row r="28" spans="2:8" ht="60" x14ac:dyDescent="0.25">
      <c r="B28" s="6" t="s">
        <v>220</v>
      </c>
      <c r="C28" s="2" t="s">
        <v>172</v>
      </c>
      <c r="D28" s="6" t="s">
        <v>152</v>
      </c>
      <c r="E28" s="22" t="s">
        <v>152</v>
      </c>
      <c r="F28" s="24">
        <v>37347</v>
      </c>
      <c r="G28" s="24">
        <v>38841</v>
      </c>
      <c r="H28" s="24">
        <v>40395</v>
      </c>
    </row>
    <row r="29" spans="2:8" ht="30" x14ac:dyDescent="0.25">
      <c r="B29" s="6" t="s">
        <v>221</v>
      </c>
      <c r="C29" s="2" t="s">
        <v>173</v>
      </c>
      <c r="D29" s="1"/>
      <c r="E29" s="1"/>
      <c r="F29" s="23"/>
      <c r="G29" s="23"/>
      <c r="H29" s="23"/>
    </row>
    <row r="30" spans="2:8" ht="150" x14ac:dyDescent="0.25">
      <c r="B30" s="6" t="s">
        <v>222</v>
      </c>
      <c r="C30" s="2" t="s">
        <v>174</v>
      </c>
      <c r="D30" s="6" t="s">
        <v>152</v>
      </c>
      <c r="E30" s="22" t="s">
        <v>152</v>
      </c>
      <c r="F30" s="24">
        <v>8826</v>
      </c>
      <c r="G30" s="24">
        <v>9179</v>
      </c>
      <c r="H30" s="24">
        <v>9546</v>
      </c>
    </row>
    <row r="31" spans="2:8" ht="60" x14ac:dyDescent="0.25">
      <c r="B31" s="6" t="s">
        <v>223</v>
      </c>
      <c r="C31" s="2" t="s">
        <v>175</v>
      </c>
      <c r="D31" s="6" t="s">
        <v>152</v>
      </c>
      <c r="E31" s="22" t="s">
        <v>152</v>
      </c>
      <c r="F31" s="24">
        <v>10000</v>
      </c>
      <c r="G31" s="24">
        <v>10400</v>
      </c>
      <c r="H31" s="24">
        <v>10816</v>
      </c>
    </row>
    <row r="32" spans="2:8" ht="60" x14ac:dyDescent="0.25">
      <c r="B32" s="6" t="s">
        <v>224</v>
      </c>
      <c r="C32" s="2" t="s">
        <v>176</v>
      </c>
      <c r="D32" s="6" t="s">
        <v>152</v>
      </c>
      <c r="E32" s="22" t="s">
        <v>152</v>
      </c>
      <c r="F32" s="24">
        <v>10000</v>
      </c>
      <c r="G32" s="24">
        <v>10400</v>
      </c>
      <c r="H32" s="24">
        <v>10816</v>
      </c>
    </row>
    <row r="33" spans="2:8" ht="60" x14ac:dyDescent="0.25">
      <c r="B33" s="6" t="s">
        <v>225</v>
      </c>
      <c r="C33" s="2" t="s">
        <v>177</v>
      </c>
      <c r="D33" s="6" t="s">
        <v>152</v>
      </c>
      <c r="E33" s="22" t="s">
        <v>152</v>
      </c>
      <c r="F33" s="24"/>
      <c r="G33" s="24"/>
      <c r="H33" s="24"/>
    </row>
    <row r="34" spans="2:8" ht="60" x14ac:dyDescent="0.25">
      <c r="B34" s="6" t="s">
        <v>226</v>
      </c>
      <c r="C34" s="2" t="s">
        <v>178</v>
      </c>
      <c r="D34" s="6" t="s">
        <v>152</v>
      </c>
      <c r="E34" s="22" t="s">
        <v>152</v>
      </c>
      <c r="F34" s="24"/>
      <c r="G34" s="24"/>
      <c r="H34" s="24"/>
    </row>
    <row r="35" spans="2:8" ht="60" x14ac:dyDescent="0.25">
      <c r="B35" s="6" t="s">
        <v>227</v>
      </c>
      <c r="C35" s="2" t="s">
        <v>179</v>
      </c>
      <c r="D35" s="6" t="s">
        <v>152</v>
      </c>
      <c r="E35" s="22" t="s">
        <v>152</v>
      </c>
      <c r="F35" s="24"/>
      <c r="G35" s="24"/>
      <c r="H35" s="24"/>
    </row>
    <row r="36" spans="2:8" ht="60" x14ac:dyDescent="0.25">
      <c r="B36" s="6" t="s">
        <v>228</v>
      </c>
      <c r="C36" s="2" t="s">
        <v>180</v>
      </c>
      <c r="D36" s="6" t="s">
        <v>152</v>
      </c>
      <c r="E36" s="22" t="s">
        <v>152</v>
      </c>
      <c r="F36" s="24"/>
      <c r="G36" s="24"/>
      <c r="H36" s="24"/>
    </row>
    <row r="37" spans="2:8" ht="60" x14ac:dyDescent="0.25">
      <c r="B37" s="6" t="s">
        <v>229</v>
      </c>
      <c r="C37" s="2" t="s">
        <v>181</v>
      </c>
      <c r="D37" s="6" t="s">
        <v>152</v>
      </c>
      <c r="E37" s="22" t="s">
        <v>152</v>
      </c>
      <c r="F37" s="24"/>
      <c r="G37" s="24"/>
      <c r="H37" s="24"/>
    </row>
    <row r="38" spans="2:8" ht="60" x14ac:dyDescent="0.25">
      <c r="B38" s="6" t="s">
        <v>230</v>
      </c>
      <c r="C38" s="2" t="s">
        <v>182</v>
      </c>
      <c r="D38" s="6" t="s">
        <v>152</v>
      </c>
      <c r="E38" s="22" t="s">
        <v>152</v>
      </c>
      <c r="F38" s="24"/>
      <c r="G38" s="24"/>
      <c r="H38" s="24"/>
    </row>
    <row r="39" spans="2:8" ht="60" x14ac:dyDescent="0.25">
      <c r="B39" s="6" t="s">
        <v>231</v>
      </c>
      <c r="C39" s="2" t="s">
        <v>183</v>
      </c>
      <c r="D39" s="6" t="s">
        <v>152</v>
      </c>
      <c r="E39" s="22" t="s">
        <v>152</v>
      </c>
      <c r="F39" s="24"/>
      <c r="G39" s="24"/>
      <c r="H39" s="24"/>
    </row>
    <row r="40" spans="2:8" ht="60" x14ac:dyDescent="0.25">
      <c r="B40" s="6" t="s">
        <v>232</v>
      </c>
      <c r="C40" s="2" t="s">
        <v>184</v>
      </c>
      <c r="D40" s="6" t="s">
        <v>152</v>
      </c>
      <c r="E40" s="22" t="s">
        <v>152</v>
      </c>
      <c r="F40" s="24"/>
      <c r="G40" s="24"/>
      <c r="H40" s="24"/>
    </row>
    <row r="41" spans="2:8" ht="60" x14ac:dyDescent="0.25">
      <c r="B41" s="6" t="s">
        <v>233</v>
      </c>
      <c r="C41" s="2" t="s">
        <v>185</v>
      </c>
      <c r="D41" s="6" t="s">
        <v>152</v>
      </c>
      <c r="E41" s="22" t="s">
        <v>152</v>
      </c>
      <c r="F41" s="24"/>
      <c r="G41" s="24"/>
      <c r="H41" s="24"/>
    </row>
    <row r="42" spans="2:8" ht="60" x14ac:dyDescent="0.25">
      <c r="B42" s="6" t="s">
        <v>234</v>
      </c>
      <c r="C42" s="2" t="s">
        <v>186</v>
      </c>
      <c r="D42" s="6" t="s">
        <v>152</v>
      </c>
      <c r="E42" s="22" t="s">
        <v>152</v>
      </c>
      <c r="F42" s="24"/>
      <c r="G42" s="24"/>
      <c r="H42" s="24"/>
    </row>
    <row r="43" spans="2:8" ht="60" x14ac:dyDescent="0.25">
      <c r="B43" s="6" t="s">
        <v>235</v>
      </c>
      <c r="C43" s="2" t="s">
        <v>187</v>
      </c>
      <c r="D43" s="6" t="s">
        <v>152</v>
      </c>
      <c r="E43" s="22" t="s">
        <v>152</v>
      </c>
      <c r="F43" s="24"/>
      <c r="G43" s="24"/>
      <c r="H43" s="24"/>
    </row>
    <row r="44" spans="2:8" ht="60" x14ac:dyDescent="0.25">
      <c r="B44" s="6" t="s">
        <v>236</v>
      </c>
      <c r="C44" s="2" t="s">
        <v>188</v>
      </c>
      <c r="D44" s="6" t="s">
        <v>152</v>
      </c>
      <c r="E44" s="22" t="s">
        <v>152</v>
      </c>
      <c r="F44" s="24"/>
      <c r="G44" s="24"/>
      <c r="H44" s="24"/>
    </row>
    <row r="45" spans="2:8" ht="60" x14ac:dyDescent="0.25">
      <c r="B45" s="6" t="s">
        <v>237</v>
      </c>
      <c r="C45" s="2" t="s">
        <v>189</v>
      </c>
      <c r="D45" s="6" t="s">
        <v>152</v>
      </c>
      <c r="E45" s="22" t="s">
        <v>152</v>
      </c>
      <c r="F45" s="24"/>
      <c r="G45" s="24"/>
      <c r="H45" s="24"/>
    </row>
    <row r="46" spans="2:8" ht="60" x14ac:dyDescent="0.25">
      <c r="B46" s="6" t="s">
        <v>238</v>
      </c>
      <c r="C46" s="2" t="s">
        <v>190</v>
      </c>
      <c r="D46" s="6" t="s">
        <v>152</v>
      </c>
      <c r="E46" s="22" t="s">
        <v>152</v>
      </c>
      <c r="F46" s="24"/>
      <c r="G46" s="24"/>
      <c r="H46" s="24"/>
    </row>
    <row r="47" spans="2:8" ht="60" x14ac:dyDescent="0.25">
      <c r="B47" s="6" t="s">
        <v>239</v>
      </c>
      <c r="C47" s="2" t="s">
        <v>191</v>
      </c>
      <c r="D47" s="6" t="s">
        <v>152</v>
      </c>
      <c r="E47" s="22" t="s">
        <v>152</v>
      </c>
      <c r="F47" s="24"/>
      <c r="G47" s="24"/>
      <c r="H47" s="24"/>
    </row>
    <row r="48" spans="2:8" ht="60" x14ac:dyDescent="0.25">
      <c r="B48" s="6" t="s">
        <v>240</v>
      </c>
      <c r="C48" s="2" t="s">
        <v>192</v>
      </c>
      <c r="D48" s="6" t="s">
        <v>152</v>
      </c>
      <c r="E48" s="22" t="s">
        <v>152</v>
      </c>
      <c r="F48" s="24"/>
      <c r="G48" s="24"/>
      <c r="H48" s="24"/>
    </row>
    <row r="49" spans="2:8" ht="60" x14ac:dyDescent="0.25">
      <c r="B49" s="6" t="s">
        <v>241</v>
      </c>
      <c r="C49" s="2" t="s">
        <v>177</v>
      </c>
      <c r="D49" s="6" t="s">
        <v>152</v>
      </c>
      <c r="E49" s="22" t="s">
        <v>152</v>
      </c>
      <c r="F49" s="24"/>
      <c r="G49" s="24"/>
      <c r="H49" s="24"/>
    </row>
    <row r="50" spans="2:8" ht="60" x14ac:dyDescent="0.25">
      <c r="B50" s="6" t="s">
        <v>242</v>
      </c>
      <c r="C50" s="2" t="s">
        <v>193</v>
      </c>
      <c r="D50" s="6" t="s">
        <v>152</v>
      </c>
      <c r="E50" s="22" t="s">
        <v>152</v>
      </c>
      <c r="F50" s="24"/>
      <c r="G50" s="24"/>
      <c r="H50" s="24"/>
    </row>
    <row r="51" spans="2:8" ht="120" x14ac:dyDescent="0.25">
      <c r="B51" s="6" t="s">
        <v>243</v>
      </c>
      <c r="C51" s="2" t="s">
        <v>194</v>
      </c>
      <c r="D51" s="6" t="s">
        <v>195</v>
      </c>
      <c r="E51" s="22" t="s">
        <v>195</v>
      </c>
      <c r="F51" s="24">
        <v>13.5</v>
      </c>
      <c r="G51" s="24">
        <v>14</v>
      </c>
      <c r="H51" s="24">
        <v>15</v>
      </c>
    </row>
  </sheetData>
  <mergeCells count="4">
    <mergeCell ref="B2:B3"/>
    <mergeCell ref="C2:C3"/>
    <mergeCell ref="D2:D3"/>
    <mergeCell ref="E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Виды затрат по группам</vt:lpstr>
      <vt:lpstr>Численность площади</vt:lpstr>
      <vt:lpstr>Норматив КЭРиСП 18-20</vt:lpstr>
      <vt:lpstr>Норматив КЭРиСП 19-21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Семкив Оксана Алексеевна</dc:creator>
  <cp:lastModifiedBy>Семкив Оксана Алексеевна</cp:lastModifiedBy>
  <dcterms:created xsi:type="dcterms:W3CDTF">2018-05-10T11:23:59Z</dcterms:created>
  <dcterms:modified xsi:type="dcterms:W3CDTF">2018-06-14T14:31:15Z</dcterms:modified>
</cp:coreProperties>
</file>