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filterPrivacy="1" defaultThemeVersion="124226"/>
  <xr:revisionPtr revIDLastSave="0" documentId="13_ncr:1_{942B5008-7BC2-4BA7-BAF5-A35FF750B4BC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.1. Результаты реал-и ГП" sheetId="4" r:id="rId1"/>
    <sheet name="1.2. Целевые показатели, индика" sheetId="1" r:id="rId2"/>
    <sheet name="2.1-2.2. Финансирование " sheetId="2" r:id="rId3"/>
    <sheet name="2.3-2.4 Финансирование" sheetId="5" r:id="rId4"/>
    <sheet name="3. План-график" sheetId="3" r:id="rId5"/>
  </sheets>
  <definedNames>
    <definedName name="_xlnm._FilterDatabase" localSheetId="4" hidden="1">'3. План-график'!$A$3:$Q$77</definedName>
    <definedName name="_xlnm.Print_Area" localSheetId="1">'1.2. Целевые показатели, индика'!$A$1:$J$60</definedName>
    <definedName name="_xlnm.Print_Area" localSheetId="2">'2.1-2.2. Финансирование '!$A$1:$Y$22</definedName>
    <definedName name="_xlnm.Print_Area" localSheetId="4">'3. План-график'!$A$1:$S$548</definedName>
  </definedNames>
  <calcPr calcId="191029"/>
</workbook>
</file>

<file path=xl/calcChain.xml><?xml version="1.0" encoding="utf-8"?>
<calcChain xmlns="http://schemas.openxmlformats.org/spreadsheetml/2006/main">
  <c r="H81" i="3" l="1"/>
  <c r="F75" i="3" l="1"/>
  <c r="E75" i="3"/>
  <c r="M8" i="5"/>
  <c r="AB41" i="5"/>
  <c r="AB42" i="5"/>
  <c r="AB43" i="5"/>
  <c r="AB44" i="5"/>
  <c r="AB40" i="5"/>
  <c r="AB39" i="5"/>
  <c r="AB37" i="5"/>
  <c r="AB36" i="5"/>
  <c r="AB35" i="5"/>
  <c r="AB34" i="5"/>
  <c r="AB33" i="5"/>
  <c r="AB32" i="5"/>
  <c r="AB31" i="5"/>
  <c r="V26" i="5" l="1"/>
  <c r="U26" i="5"/>
  <c r="V29" i="5"/>
  <c r="AB27" i="5"/>
  <c r="AB28" i="5"/>
  <c r="AB29" i="5"/>
  <c r="AB30" i="5"/>
  <c r="AB38" i="5"/>
  <c r="L8" i="5"/>
  <c r="AB45" i="5"/>
  <c r="C8" i="5"/>
  <c r="C7" i="5" s="1"/>
  <c r="AA45" i="5"/>
  <c r="F7" i="5"/>
  <c r="G8" i="5"/>
  <c r="F8" i="5"/>
  <c r="AA28" i="5" l="1"/>
  <c r="E17" i="5"/>
  <c r="C17" i="5"/>
  <c r="D17" i="5"/>
  <c r="C18" i="5"/>
  <c r="E18" i="3"/>
  <c r="L17" i="5"/>
  <c r="K17" i="5"/>
  <c r="K18" i="5"/>
  <c r="E28" i="3"/>
  <c r="F48" i="1" l="1"/>
  <c r="O476" i="3" l="1"/>
  <c r="P419" i="3"/>
  <c r="P434" i="3"/>
  <c r="P437" i="3"/>
  <c r="P445" i="3"/>
  <c r="P442" i="3"/>
  <c r="P455" i="3"/>
  <c r="P457" i="3"/>
  <c r="P459" i="3"/>
  <c r="P466" i="3"/>
  <c r="P471" i="3"/>
  <c r="P474" i="3"/>
  <c r="O477" i="3"/>
  <c r="O475" i="3"/>
  <c r="O471" i="3"/>
  <c r="O468" i="3"/>
  <c r="O463" i="3"/>
  <c r="O461" i="3"/>
  <c r="O456" i="3"/>
  <c r="O455" i="3"/>
  <c r="O453" i="3"/>
  <c r="O454" i="3"/>
  <c r="O449" i="3"/>
  <c r="O450" i="3"/>
  <c r="O443" i="3"/>
  <c r="O442" i="3"/>
  <c r="O438" i="3"/>
  <c r="O435" i="3"/>
  <c r="O428" i="3"/>
  <c r="O432" i="3"/>
  <c r="O427" i="3"/>
  <c r="O421" i="3"/>
  <c r="O424" i="3"/>
  <c r="O420" i="3"/>
  <c r="P515" i="3" l="1"/>
  <c r="P518" i="3"/>
  <c r="P526" i="3"/>
  <c r="P528" i="3"/>
  <c r="O530" i="3"/>
  <c r="O528" i="3"/>
  <c r="O527" i="3"/>
  <c r="O526" i="3"/>
  <c r="O523" i="3"/>
  <c r="O517" i="3"/>
  <c r="O518" i="3"/>
  <c r="O516" i="3"/>
  <c r="P514" i="3"/>
  <c r="O514" i="3"/>
  <c r="P505" i="3"/>
  <c r="O508" i="3"/>
  <c r="O509" i="3"/>
  <c r="O507" i="3"/>
  <c r="O503" i="3"/>
  <c r="P496" i="3"/>
  <c r="O499" i="3"/>
  <c r="O497" i="3"/>
  <c r="O496" i="3"/>
  <c r="P494" i="3"/>
  <c r="P487" i="3"/>
  <c r="O488" i="3"/>
  <c r="O487" i="3"/>
  <c r="O484" i="3"/>
  <c r="O485" i="3"/>
  <c r="O483" i="3"/>
  <c r="P481" i="3"/>
  <c r="O482" i="3"/>
  <c r="O481" i="3"/>
  <c r="P334" i="3"/>
  <c r="P322" i="3"/>
  <c r="O292" i="3"/>
  <c r="O293" i="3"/>
  <c r="O294" i="3"/>
  <c r="O295" i="3"/>
  <c r="O296" i="3"/>
  <c r="O291" i="3"/>
  <c r="O189" i="3"/>
  <c r="O190" i="3"/>
  <c r="O191" i="3"/>
  <c r="O194" i="3"/>
  <c r="O195" i="3"/>
  <c r="O197" i="3"/>
  <c r="O198" i="3"/>
  <c r="O187" i="3"/>
  <c r="O61" i="3"/>
  <c r="O62" i="3"/>
  <c r="O63" i="3"/>
  <c r="O64" i="3"/>
  <c r="O65" i="3"/>
  <c r="O66" i="3"/>
  <c r="O67" i="3"/>
  <c r="O68" i="3"/>
  <c r="O69" i="3"/>
  <c r="O70" i="3"/>
  <c r="O71" i="3"/>
  <c r="O72" i="3"/>
  <c r="O60" i="3"/>
  <c r="O59" i="3"/>
  <c r="O58" i="3"/>
  <c r="P186" i="3" l="1"/>
  <c r="P58" i="3"/>
  <c r="O107" i="3" l="1"/>
  <c r="P111" i="3"/>
  <c r="O111" i="3"/>
  <c r="P135" i="3"/>
  <c r="O135" i="3"/>
  <c r="O399" i="3"/>
  <c r="L18" i="5" l="1"/>
  <c r="E18" i="5"/>
  <c r="D18" i="5"/>
  <c r="F18" i="3"/>
  <c r="P17" i="3"/>
  <c r="O17" i="3"/>
  <c r="O14" i="3"/>
  <c r="F29" i="3"/>
  <c r="F28" i="3"/>
  <c r="E29" i="3"/>
  <c r="P271" i="3" l="1"/>
  <c r="P283" i="3"/>
  <c r="P296" i="3"/>
  <c r="P309" i="3"/>
  <c r="P346" i="3"/>
  <c r="P359" i="3"/>
  <c r="P372" i="3"/>
  <c r="P385" i="3"/>
  <c r="O396" i="3"/>
  <c r="O384" i="3"/>
  <c r="O383" i="3"/>
  <c r="O382" i="3"/>
  <c r="O381" i="3"/>
  <c r="O378" i="3"/>
  <c r="O376" i="3"/>
  <c r="O377" i="3"/>
  <c r="O375" i="3"/>
  <c r="O374" i="3"/>
  <c r="O373" i="3"/>
  <c r="O372" i="3"/>
  <c r="O349" i="3"/>
  <c r="O370" i="3"/>
  <c r="O356" i="3"/>
  <c r="O344" i="3"/>
  <c r="O345" i="3"/>
  <c r="O346" i="3"/>
  <c r="O347" i="3"/>
  <c r="O342" i="3"/>
  <c r="O341" i="3"/>
  <c r="O338" i="3"/>
  <c r="O335" i="3"/>
  <c r="O334" i="3"/>
  <c r="O332" i="3"/>
  <c r="O331" i="3"/>
  <c r="O321" i="3"/>
  <c r="O313" i="3"/>
  <c r="O312" i="3"/>
  <c r="O311" i="3"/>
  <c r="O310" i="3"/>
  <c r="O307" i="3"/>
  <c r="O306" i="3"/>
  <c r="O305" i="3"/>
  <c r="O304" i="3"/>
  <c r="O298" i="3"/>
  <c r="O288" i="3"/>
  <c r="O287" i="3"/>
  <c r="O286" i="3"/>
  <c r="O284" i="3"/>
  <c r="O283" i="3"/>
  <c r="O281" i="3"/>
  <c r="O280" i="3"/>
  <c r="O274" i="3"/>
  <c r="O272" i="3"/>
  <c r="O271" i="3"/>
  <c r="O266" i="3"/>
  <c r="P258" i="3" s="1"/>
  <c r="P246" i="3"/>
  <c r="P225" i="3"/>
  <c r="O256" i="3"/>
  <c r="O263" i="3"/>
  <c r="O264" i="3"/>
  <c r="O268" i="3"/>
  <c r="O269" i="3"/>
  <c r="O270" i="3"/>
  <c r="O267" i="3"/>
  <c r="O252" i="3"/>
  <c r="O251" i="3"/>
  <c r="O249" i="3"/>
  <c r="O246" i="3"/>
  <c r="O244" i="3"/>
  <c r="O242" i="3"/>
  <c r="O243" i="3"/>
  <c r="O241" i="3"/>
  <c r="O239" i="3"/>
  <c r="O238" i="3"/>
  <c r="O237" i="3"/>
  <c r="O236" i="3"/>
  <c r="O235" i="3"/>
  <c r="O234" i="3"/>
  <c r="O233" i="3"/>
  <c r="O231" i="3"/>
  <c r="O232" i="3"/>
  <c r="O229" i="3"/>
  <c r="O227" i="3"/>
  <c r="O226" i="3"/>
  <c r="O225" i="3"/>
  <c r="O230" i="3"/>
  <c r="O201" i="3"/>
  <c r="O222" i="3"/>
  <c r="O223" i="3"/>
  <c r="O220" i="3"/>
  <c r="O221" i="3"/>
  <c r="O217" i="3"/>
  <c r="O218" i="3"/>
  <c r="O214" i="3"/>
  <c r="O211" i="3"/>
  <c r="O204" i="3"/>
  <c r="P172" i="3"/>
  <c r="O185" i="3"/>
  <c r="O183" i="3"/>
  <c r="O182" i="3"/>
  <c r="H172" i="3"/>
  <c r="H445" i="3"/>
  <c r="O196" i="3" l="1"/>
  <c r="O199" i="3"/>
  <c r="O22" i="3" l="1"/>
  <c r="AB55" i="5" l="1"/>
  <c r="AA55" i="5"/>
  <c r="AB51" i="5"/>
  <c r="AA51" i="5"/>
  <c r="O164" i="3"/>
  <c r="O160" i="3"/>
  <c r="O158" i="3"/>
  <c r="O154" i="3"/>
  <c r="O153" i="3"/>
  <c r="O150" i="3"/>
  <c r="O147" i="3"/>
  <c r="O95" i="3" l="1"/>
  <c r="O94" i="3"/>
  <c r="O88" i="3"/>
  <c r="O82" i="3"/>
  <c r="O119" i="3"/>
  <c r="O120" i="3"/>
  <c r="O122" i="3"/>
  <c r="O121" i="3"/>
  <c r="O124" i="3"/>
  <c r="O125" i="3"/>
  <c r="O129" i="3"/>
  <c r="O130" i="3"/>
  <c r="O133" i="3"/>
  <c r="O132" i="3"/>
  <c r="P132" i="3" l="1"/>
  <c r="P119" i="3"/>
  <c r="P129" i="3"/>
  <c r="O116" i="3"/>
  <c r="O115" i="3"/>
  <c r="O114" i="3"/>
  <c r="O108" i="3"/>
  <c r="O410" i="3" l="1"/>
  <c r="O408" i="3"/>
  <c r="O406" i="3"/>
  <c r="O405" i="3"/>
  <c r="O403" i="3"/>
  <c r="O402" i="3"/>
  <c r="P410" i="3"/>
  <c r="O415" i="3"/>
  <c r="O404" i="3"/>
  <c r="O407" i="3"/>
  <c r="O409" i="3"/>
  <c r="O411" i="3"/>
  <c r="P411" i="3" s="1"/>
  <c r="O412" i="3"/>
  <c r="O413" i="3"/>
  <c r="O414" i="3"/>
  <c r="O401" i="3"/>
  <c r="O400" i="3"/>
  <c r="O398" i="3"/>
  <c r="O104" i="3" l="1"/>
  <c r="O38" i="3" l="1"/>
  <c r="O39" i="3"/>
  <c r="O37" i="3"/>
  <c r="O41" i="3"/>
  <c r="O40" i="3"/>
  <c r="O36" i="3"/>
  <c r="O32" i="3"/>
  <c r="O57" i="3" l="1"/>
  <c r="O56" i="3"/>
  <c r="O47" i="3" l="1"/>
  <c r="O48" i="3"/>
  <c r="O540" i="3" l="1"/>
  <c r="O171" i="3"/>
  <c r="O170" i="3"/>
  <c r="O169" i="3"/>
  <c r="O168" i="3"/>
  <c r="P168" i="3" l="1"/>
  <c r="AB64" i="5"/>
  <c r="AA64" i="5"/>
  <c r="AB63" i="5"/>
  <c r="AA63" i="5"/>
  <c r="AB62" i="5"/>
  <c r="AA62" i="5"/>
  <c r="AB61" i="5"/>
  <c r="AA61" i="5"/>
  <c r="AB60" i="5"/>
  <c r="AA60" i="5"/>
  <c r="AB59" i="5"/>
  <c r="AA59" i="5"/>
  <c r="AB58" i="5"/>
  <c r="AA58" i="5"/>
  <c r="AB57" i="5"/>
  <c r="AA57" i="5"/>
  <c r="AB56" i="5"/>
  <c r="AA56" i="5"/>
  <c r="AB54" i="5"/>
  <c r="AA54" i="5"/>
  <c r="AA38" i="5"/>
  <c r="AA30" i="5"/>
  <c r="AC31" i="5"/>
  <c r="AC32" i="5"/>
  <c r="AC33" i="5"/>
  <c r="AC34" i="5"/>
  <c r="AC35" i="5"/>
  <c r="AC36" i="5"/>
  <c r="AC37" i="5"/>
  <c r="AC39" i="5"/>
  <c r="AC40" i="5"/>
  <c r="AC41" i="5"/>
  <c r="AC42" i="5"/>
  <c r="AC43" i="5"/>
  <c r="AC44" i="5"/>
  <c r="F74" i="3"/>
  <c r="E74" i="3"/>
  <c r="AA27" i="5" s="1"/>
  <c r="AB53" i="5"/>
  <c r="AA53" i="5"/>
  <c r="S18" i="5" l="1"/>
  <c r="T18" i="5"/>
  <c r="AA29" i="5"/>
  <c r="AB52" i="5"/>
  <c r="AA52" i="5"/>
  <c r="AB50" i="5"/>
  <c r="AA50" i="5"/>
  <c r="AB49" i="5"/>
  <c r="AA49" i="5"/>
  <c r="AC38" i="5"/>
  <c r="AB48" i="5"/>
  <c r="AA48" i="5"/>
  <c r="AB47" i="5"/>
  <c r="AA47" i="5"/>
  <c r="AA46" i="5"/>
  <c r="F533" i="3"/>
  <c r="E533" i="3"/>
  <c r="E534" i="3" s="1"/>
  <c r="E542" i="3"/>
  <c r="AA66" i="5" s="1"/>
  <c r="O73" i="3"/>
  <c r="G9" i="5" l="1"/>
  <c r="G7" i="5" s="1"/>
  <c r="AA65" i="5"/>
  <c r="F10" i="5"/>
  <c r="U29" i="5" s="1"/>
  <c r="F9" i="5"/>
  <c r="U28" i="5" s="1"/>
  <c r="S20" i="5"/>
  <c r="AC30" i="5"/>
  <c r="T19" i="5" l="1"/>
  <c r="S19" i="5"/>
  <c r="S17" i="5" s="1"/>
  <c r="H161" i="3"/>
  <c r="H160" i="3"/>
  <c r="H132" i="3" l="1"/>
  <c r="H125" i="3"/>
  <c r="H111" i="3"/>
  <c r="H107" i="3"/>
  <c r="H78" i="3"/>
  <c r="H532" i="3" l="1"/>
  <c r="H55" i="3" l="1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58" i="3"/>
  <c r="H73" i="3"/>
  <c r="H166" i="3"/>
  <c r="H82" i="3"/>
  <c r="H33" i="3"/>
  <c r="O11" i="3" l="1"/>
  <c r="P11" i="3" s="1"/>
  <c r="H11" i="3"/>
  <c r="F24" i="1" l="1"/>
  <c r="U18" i="5" l="1"/>
  <c r="U19" i="5"/>
  <c r="O101" i="3" l="1"/>
  <c r="O326" i="3" l="1"/>
  <c r="O395" i="3"/>
  <c r="O388" i="3"/>
  <c r="O469" i="3"/>
  <c r="AC64" i="5" l="1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B46" i="5" l="1"/>
  <c r="AB65" i="5" l="1"/>
  <c r="M9" i="5"/>
  <c r="L9" i="5"/>
  <c r="C9" i="5" s="1"/>
  <c r="AC65" i="5" l="1"/>
  <c r="O245" i="3"/>
  <c r="P234" i="3" s="1"/>
  <c r="O275" i="3"/>
  <c r="O282" i="3"/>
  <c r="O322" i="3"/>
  <c r="O359" i="3"/>
  <c r="O385" i="3"/>
  <c r="O489" i="3"/>
  <c r="O490" i="3"/>
  <c r="O498" i="3"/>
  <c r="O520" i="3"/>
  <c r="O521" i="3"/>
  <c r="O519" i="3"/>
  <c r="O524" i="3"/>
  <c r="O466" i="3"/>
  <c r="O444" i="3"/>
  <c r="O165" i="3" l="1"/>
  <c r="P165" i="3" s="1"/>
  <c r="O100" i="3"/>
  <c r="H531" i="3"/>
  <c r="H528" i="3"/>
  <c r="H526" i="3"/>
  <c r="O525" i="3"/>
  <c r="O522" i="3"/>
  <c r="H522" i="3"/>
  <c r="H518" i="3"/>
  <c r="O515" i="3"/>
  <c r="H515" i="3"/>
  <c r="H514" i="3"/>
  <c r="O513" i="3"/>
  <c r="O512" i="3"/>
  <c r="H512" i="3"/>
  <c r="O511" i="3"/>
  <c r="O510" i="3"/>
  <c r="H510" i="3"/>
  <c r="O506" i="3"/>
  <c r="O505" i="3"/>
  <c r="H505" i="3"/>
  <c r="O504" i="3"/>
  <c r="O502" i="3"/>
  <c r="H502" i="3"/>
  <c r="O501" i="3"/>
  <c r="O500" i="3"/>
  <c r="H500" i="3"/>
  <c r="H496" i="3"/>
  <c r="O495" i="3"/>
  <c r="O494" i="3"/>
  <c r="H494" i="3"/>
  <c r="O493" i="3"/>
  <c r="O492" i="3"/>
  <c r="O491" i="3"/>
  <c r="H491" i="3"/>
  <c r="H487" i="3"/>
  <c r="O486" i="3"/>
  <c r="H483" i="3"/>
  <c r="H481" i="3"/>
  <c r="O480" i="3"/>
  <c r="O479" i="3"/>
  <c r="O478" i="3"/>
  <c r="H478" i="3"/>
  <c r="O474" i="3"/>
  <c r="H474" i="3"/>
  <c r="O473" i="3"/>
  <c r="O472" i="3"/>
  <c r="H471" i="3"/>
  <c r="O470" i="3"/>
  <c r="O467" i="3"/>
  <c r="H466" i="3"/>
  <c r="O465" i="3"/>
  <c r="O464" i="3"/>
  <c r="O462" i="3"/>
  <c r="H461" i="3"/>
  <c r="O460" i="3"/>
  <c r="O459" i="3"/>
  <c r="H459" i="3"/>
  <c r="O458" i="3"/>
  <c r="O457" i="3"/>
  <c r="H457" i="3"/>
  <c r="H455" i="3"/>
  <c r="H453" i="3"/>
  <c r="O452" i="3"/>
  <c r="O451" i="3"/>
  <c r="O448" i="3"/>
  <c r="O447" i="3"/>
  <c r="O446" i="3"/>
  <c r="O445" i="3"/>
  <c r="H442" i="3"/>
  <c r="O441" i="3"/>
  <c r="O440" i="3"/>
  <c r="O439" i="3"/>
  <c r="H439" i="3"/>
  <c r="O437" i="3"/>
  <c r="H437" i="3"/>
  <c r="O436" i="3"/>
  <c r="O434" i="3"/>
  <c r="H434" i="3"/>
  <c r="O433" i="3"/>
  <c r="O431" i="3"/>
  <c r="O430" i="3"/>
  <c r="H430" i="3"/>
  <c r="O429" i="3"/>
  <c r="O426" i="3"/>
  <c r="H426" i="3"/>
  <c r="O425" i="3"/>
  <c r="O423" i="3"/>
  <c r="O422" i="3"/>
  <c r="H422" i="3"/>
  <c r="O419" i="3"/>
  <c r="H419" i="3"/>
  <c r="O418" i="3"/>
  <c r="O417" i="3"/>
  <c r="O416" i="3"/>
  <c r="H416" i="3"/>
  <c r="P415" i="3"/>
  <c r="H415" i="3"/>
  <c r="P414" i="3"/>
  <c r="H414" i="3"/>
  <c r="P413" i="3"/>
  <c r="H413" i="3"/>
  <c r="P412" i="3"/>
  <c r="H412" i="3"/>
  <c r="H411" i="3"/>
  <c r="H410" i="3"/>
  <c r="P409" i="3"/>
  <c r="H409" i="3"/>
  <c r="P408" i="3"/>
  <c r="H408" i="3"/>
  <c r="P407" i="3"/>
  <c r="H407" i="3"/>
  <c r="P406" i="3"/>
  <c r="H406" i="3"/>
  <c r="P405" i="3"/>
  <c r="H405" i="3"/>
  <c r="P404" i="3"/>
  <c r="H404" i="3"/>
  <c r="P403" i="3"/>
  <c r="H403" i="3"/>
  <c r="P402" i="3"/>
  <c r="H402" i="3"/>
  <c r="P401" i="3"/>
  <c r="H401" i="3"/>
  <c r="P400" i="3"/>
  <c r="H400" i="3"/>
  <c r="P399" i="3"/>
  <c r="H399" i="3"/>
  <c r="P398" i="3"/>
  <c r="H398" i="3"/>
  <c r="O397" i="3"/>
  <c r="O394" i="3"/>
  <c r="O393" i="3"/>
  <c r="O392" i="3"/>
  <c r="O391" i="3"/>
  <c r="O390" i="3"/>
  <c r="O389" i="3"/>
  <c r="O387" i="3"/>
  <c r="O386" i="3"/>
  <c r="H385" i="3"/>
  <c r="O380" i="3"/>
  <c r="O379" i="3"/>
  <c r="H372" i="3"/>
  <c r="O371" i="3"/>
  <c r="O369" i="3"/>
  <c r="O368" i="3"/>
  <c r="O367" i="3"/>
  <c r="O366" i="3"/>
  <c r="O365" i="3"/>
  <c r="O364" i="3"/>
  <c r="O363" i="3"/>
  <c r="O362" i="3"/>
  <c r="O361" i="3"/>
  <c r="O360" i="3"/>
  <c r="H359" i="3"/>
  <c r="O358" i="3"/>
  <c r="O357" i="3"/>
  <c r="O355" i="3"/>
  <c r="O354" i="3"/>
  <c r="O353" i="3"/>
  <c r="O352" i="3"/>
  <c r="O351" i="3"/>
  <c r="O350" i="3"/>
  <c r="O348" i="3"/>
  <c r="H346" i="3"/>
  <c r="O343" i="3"/>
  <c r="O340" i="3"/>
  <c r="O339" i="3"/>
  <c r="O337" i="3"/>
  <c r="O336" i="3"/>
  <c r="H334" i="3"/>
  <c r="O333" i="3"/>
  <c r="O330" i="3"/>
  <c r="O329" i="3"/>
  <c r="O328" i="3"/>
  <c r="O327" i="3"/>
  <c r="O325" i="3"/>
  <c r="O324" i="3"/>
  <c r="O323" i="3"/>
  <c r="H322" i="3"/>
  <c r="O320" i="3"/>
  <c r="O319" i="3"/>
  <c r="O318" i="3"/>
  <c r="O317" i="3"/>
  <c r="O316" i="3"/>
  <c r="O315" i="3"/>
  <c r="O314" i="3"/>
  <c r="O309" i="3"/>
  <c r="H309" i="3"/>
  <c r="O308" i="3"/>
  <c r="O303" i="3"/>
  <c r="O302" i="3"/>
  <c r="O301" i="3"/>
  <c r="O300" i="3"/>
  <c r="O299" i="3"/>
  <c r="O297" i="3"/>
  <c r="H296" i="3"/>
  <c r="O290" i="3"/>
  <c r="O289" i="3"/>
  <c r="O285" i="3"/>
  <c r="H283" i="3"/>
  <c r="O279" i="3"/>
  <c r="O278" i="3"/>
  <c r="O277" i="3"/>
  <c r="O276" i="3"/>
  <c r="O273" i="3"/>
  <c r="H271" i="3"/>
  <c r="O265" i="3"/>
  <c r="O262" i="3"/>
  <c r="O261" i="3"/>
  <c r="O260" i="3"/>
  <c r="O259" i="3"/>
  <c r="O258" i="3"/>
  <c r="H258" i="3"/>
  <c r="O257" i="3"/>
  <c r="O255" i="3"/>
  <c r="O254" i="3"/>
  <c r="O253" i="3"/>
  <c r="O250" i="3"/>
  <c r="O248" i="3"/>
  <c r="O247" i="3"/>
  <c r="H246" i="3"/>
  <c r="O240" i="3"/>
  <c r="H234" i="3"/>
  <c r="O228" i="3"/>
  <c r="H225" i="3"/>
  <c r="O224" i="3"/>
  <c r="P213" i="3" s="1"/>
  <c r="O219" i="3"/>
  <c r="O216" i="3"/>
  <c r="O215" i="3"/>
  <c r="O213" i="3"/>
  <c r="H213" i="3"/>
  <c r="O212" i="3"/>
  <c r="O210" i="3"/>
  <c r="O209" i="3"/>
  <c r="O208" i="3"/>
  <c r="O207" i="3"/>
  <c r="O206" i="3"/>
  <c r="O205" i="3"/>
  <c r="O203" i="3"/>
  <c r="O202" i="3"/>
  <c r="O200" i="3"/>
  <c r="P200" i="3" s="1"/>
  <c r="H200" i="3"/>
  <c r="O193" i="3"/>
  <c r="O192" i="3"/>
  <c r="O188" i="3"/>
  <c r="O186" i="3"/>
  <c r="H186" i="3"/>
  <c r="O184" i="3"/>
  <c r="O181" i="3"/>
  <c r="O180" i="3"/>
  <c r="O179" i="3"/>
  <c r="O178" i="3"/>
  <c r="O177" i="3"/>
  <c r="O176" i="3"/>
  <c r="O175" i="3"/>
  <c r="O174" i="3"/>
  <c r="O173" i="3"/>
  <c r="O172" i="3"/>
  <c r="H171" i="3"/>
  <c r="H170" i="3"/>
  <c r="H169" i="3"/>
  <c r="H168" i="3"/>
  <c r="H167" i="3"/>
  <c r="O166" i="3"/>
  <c r="P166" i="3" s="1"/>
  <c r="H165" i="3"/>
  <c r="O163" i="3"/>
  <c r="P163" i="3" s="1"/>
  <c r="H163" i="3"/>
  <c r="O162" i="3"/>
  <c r="O161" i="3"/>
  <c r="P161" i="3" s="1"/>
  <c r="O159" i="3"/>
  <c r="P158" i="3" s="1"/>
  <c r="H158" i="3"/>
  <c r="O157" i="3"/>
  <c r="H157" i="3"/>
  <c r="O156" i="3"/>
  <c r="O155" i="3"/>
  <c r="H154" i="3"/>
  <c r="O152" i="3"/>
  <c r="P152" i="3" s="1"/>
  <c r="H152" i="3"/>
  <c r="O151" i="3"/>
  <c r="O149" i="3"/>
  <c r="H149" i="3"/>
  <c r="O148" i="3"/>
  <c r="O146" i="3"/>
  <c r="O145" i="3"/>
  <c r="O144" i="3"/>
  <c r="H144" i="3"/>
  <c r="O143" i="3"/>
  <c r="P143" i="3" s="1"/>
  <c r="H143" i="3"/>
  <c r="O142" i="3"/>
  <c r="P142" i="3" s="1"/>
  <c r="H142" i="3"/>
  <c r="O141" i="3"/>
  <c r="P141" i="3" s="1"/>
  <c r="H141" i="3"/>
  <c r="O140" i="3"/>
  <c r="O139" i="3"/>
  <c r="H139" i="3"/>
  <c r="O138" i="3"/>
  <c r="O137" i="3"/>
  <c r="O136" i="3"/>
  <c r="H136" i="3"/>
  <c r="H135" i="3"/>
  <c r="O134" i="3"/>
  <c r="P134" i="3" s="1"/>
  <c r="H134" i="3"/>
  <c r="O131" i="3"/>
  <c r="H131" i="3"/>
  <c r="H129" i="3"/>
  <c r="O128" i="3"/>
  <c r="H128" i="3"/>
  <c r="O127" i="3"/>
  <c r="H127" i="3"/>
  <c r="O126" i="3"/>
  <c r="H126" i="3"/>
  <c r="H124" i="3"/>
  <c r="O123" i="3"/>
  <c r="P123" i="3" s="1"/>
  <c r="H123" i="3"/>
  <c r="P121" i="3"/>
  <c r="H121" i="3"/>
  <c r="H119" i="3"/>
  <c r="O118" i="3"/>
  <c r="O117" i="3"/>
  <c r="H117" i="3"/>
  <c r="P115" i="3"/>
  <c r="H115" i="3"/>
  <c r="O113" i="3"/>
  <c r="H113" i="3"/>
  <c r="O112" i="3"/>
  <c r="P112" i="3" s="1"/>
  <c r="H112" i="3"/>
  <c r="O110" i="3"/>
  <c r="O109" i="3"/>
  <c r="P109" i="3" s="1"/>
  <c r="H109" i="3"/>
  <c r="H108" i="3"/>
  <c r="O106" i="3"/>
  <c r="H106" i="3"/>
  <c r="O105" i="3"/>
  <c r="H105" i="3"/>
  <c r="H104" i="3"/>
  <c r="O103" i="3"/>
  <c r="H103" i="3"/>
  <c r="O102" i="3"/>
  <c r="H102" i="3"/>
  <c r="H101" i="3"/>
  <c r="H100" i="3"/>
  <c r="O99" i="3"/>
  <c r="O98" i="3"/>
  <c r="O97" i="3"/>
  <c r="O96" i="3"/>
  <c r="O93" i="3"/>
  <c r="O92" i="3"/>
  <c r="O91" i="3"/>
  <c r="O90" i="3"/>
  <c r="O89" i="3"/>
  <c r="O87" i="3"/>
  <c r="O86" i="3"/>
  <c r="O85" i="3"/>
  <c r="O84" i="3"/>
  <c r="O83" i="3"/>
  <c r="O81" i="3"/>
  <c r="O80" i="3"/>
  <c r="H80" i="3"/>
  <c r="O79" i="3"/>
  <c r="H79" i="3"/>
  <c r="O78" i="3"/>
  <c r="P78" i="3" s="1"/>
  <c r="F52" i="1"/>
  <c r="P144" i="3" l="1"/>
  <c r="P136" i="3"/>
  <c r="P139" i="3"/>
  <c r="P149" i="3"/>
  <c r="P126" i="3"/>
  <c r="P82" i="3"/>
  <c r="P100" i="3"/>
  <c r="P512" i="3"/>
  <c r="P483" i="3"/>
  <c r="P117" i="3"/>
  <c r="P416" i="3"/>
  <c r="P422" i="3"/>
  <c r="P154" i="3"/>
  <c r="P453" i="3"/>
  <c r="P522" i="3"/>
  <c r="P430" i="3"/>
  <c r="P510" i="3"/>
  <c r="F534" i="3"/>
  <c r="P107" i="3"/>
  <c r="P500" i="3"/>
  <c r="P461" i="3"/>
  <c r="P502" i="3"/>
  <c r="P426" i="3"/>
  <c r="P113" i="3"/>
  <c r="P478" i="3"/>
  <c r="P491" i="3"/>
  <c r="P439" i="3"/>
  <c r="F39" i="1" l="1"/>
  <c r="H539" i="3" l="1"/>
  <c r="F36" i="1" l="1"/>
  <c r="F37" i="1"/>
  <c r="F38" i="1"/>
  <c r="AC45" i="5" l="1"/>
  <c r="H56" i="3" l="1"/>
  <c r="M18" i="5" l="1"/>
  <c r="H24" i="3"/>
  <c r="F19" i="1" l="1"/>
  <c r="F18" i="1"/>
  <c r="O35" i="3" l="1"/>
  <c r="O31" i="3"/>
  <c r="O21" i="3"/>
  <c r="O20" i="3"/>
  <c r="W31" i="3" l="1"/>
  <c r="O539" i="3" l="1"/>
  <c r="H541" i="3" l="1"/>
  <c r="F542" i="3"/>
  <c r="T20" i="5" s="1"/>
  <c r="U20" i="5" l="1"/>
  <c r="T17" i="5"/>
  <c r="U17" i="5" s="1"/>
  <c r="C10" i="5"/>
  <c r="G10" i="5"/>
  <c r="AA67" i="5"/>
  <c r="AB66" i="5"/>
  <c r="AB67" i="5" s="1"/>
  <c r="E543" i="3"/>
  <c r="F543" i="3"/>
  <c r="H540" i="3"/>
  <c r="H538" i="3"/>
  <c r="H537" i="3"/>
  <c r="M17" i="5" l="1"/>
  <c r="I8" i="5"/>
  <c r="J8" i="5"/>
  <c r="N8" i="5" l="1"/>
  <c r="F46" i="1" l="1"/>
  <c r="F45" i="1" l="1"/>
  <c r="H34" i="3" l="1"/>
  <c r="F35" i="1"/>
  <c r="F34" i="1"/>
  <c r="H46" i="3" l="1"/>
  <c r="P73" i="3" l="1"/>
  <c r="F11" i="1" l="1"/>
  <c r="F12" i="1"/>
  <c r="F41" i="1" l="1"/>
  <c r="O54" i="3" l="1"/>
  <c r="O43" i="3"/>
  <c r="O44" i="3"/>
  <c r="O45" i="3"/>
  <c r="O13" i="3"/>
  <c r="P13" i="3" s="1"/>
  <c r="O55" i="3"/>
  <c r="P55" i="3" s="1"/>
  <c r="H42" i="3"/>
  <c r="O33" i="3"/>
  <c r="P33" i="3" s="1"/>
  <c r="H47" i="3"/>
  <c r="O49" i="3"/>
  <c r="O50" i="3"/>
  <c r="O51" i="3"/>
  <c r="O52" i="3"/>
  <c r="O53" i="3"/>
  <c r="P14" i="3"/>
  <c r="H13" i="3"/>
  <c r="I7" i="5" l="1"/>
  <c r="J7" i="5"/>
  <c r="L7" i="5"/>
  <c r="M7" i="5"/>
  <c r="D8" i="5"/>
  <c r="H8" i="5"/>
  <c r="K8" i="5"/>
  <c r="D9" i="5"/>
  <c r="H9" i="5"/>
  <c r="N9" i="5"/>
  <c r="D10" i="5"/>
  <c r="H10" i="5"/>
  <c r="AC67" i="5"/>
  <c r="AC66" i="5"/>
  <c r="AC49" i="5"/>
  <c r="AC48" i="5"/>
  <c r="AC47" i="5"/>
  <c r="AC46" i="5"/>
  <c r="K7" i="5" l="1"/>
  <c r="H7" i="5"/>
  <c r="N7" i="5"/>
  <c r="E9" i="5"/>
  <c r="E10" i="5"/>
  <c r="E8" i="5"/>
  <c r="D7" i="5"/>
  <c r="E7" i="5" s="1"/>
  <c r="AC29" i="5"/>
  <c r="V28" i="5"/>
  <c r="AC28" i="5"/>
  <c r="F58" i="1" l="1"/>
  <c r="F57" i="1"/>
  <c r="F55" i="1"/>
  <c r="F54" i="1"/>
  <c r="F53" i="1"/>
  <c r="F51" i="1"/>
  <c r="F16" i="1"/>
  <c r="F15" i="1"/>
  <c r="F14" i="1"/>
  <c r="F13" i="1"/>
  <c r="O42" i="3" l="1"/>
  <c r="P41" i="3"/>
  <c r="P40" i="3"/>
  <c r="P39" i="3"/>
  <c r="P38" i="3"/>
  <c r="P37" i="3"/>
  <c r="P36" i="3"/>
  <c r="P35" i="3"/>
  <c r="P32" i="3"/>
  <c r="P31" i="3" l="1"/>
  <c r="F7" i="1" l="1"/>
  <c r="O46" i="3" l="1"/>
  <c r="P22" i="3"/>
  <c r="P21" i="3"/>
  <c r="P20" i="3"/>
  <c r="H23" i="3"/>
  <c r="H22" i="3"/>
  <c r="H21" i="3"/>
  <c r="H20" i="3"/>
  <c r="O27" i="3"/>
  <c r="P27" i="3" s="1"/>
  <c r="O26" i="3"/>
  <c r="P26" i="3" s="1"/>
  <c r="O25" i="3"/>
  <c r="P25" i="3" s="1"/>
  <c r="O24" i="3"/>
  <c r="P24" i="3" s="1"/>
  <c r="H27" i="3"/>
  <c r="H26" i="3"/>
  <c r="H25" i="3"/>
  <c r="O16" i="3"/>
  <c r="P16" i="3" s="1"/>
  <c r="O15" i="3"/>
  <c r="P15" i="3" s="1"/>
  <c r="H16" i="3"/>
  <c r="H15" i="3"/>
  <c r="H14" i="3"/>
  <c r="F25" i="1" l="1"/>
  <c r="F30" i="1"/>
  <c r="F29" i="1"/>
  <c r="F28" i="1"/>
  <c r="F27" i="1"/>
  <c r="F26" i="1"/>
  <c r="F23" i="1"/>
  <c r="F22" i="1"/>
  <c r="F21" i="1"/>
  <c r="F8" i="1" l="1"/>
  <c r="H35" i="3" l="1"/>
  <c r="H41" i="3" l="1"/>
  <c r="H40" i="3"/>
  <c r="H39" i="3"/>
  <c r="H38" i="3"/>
  <c r="H37" i="3"/>
  <c r="H36" i="3"/>
  <c r="H32" i="3"/>
  <c r="H31" i="3"/>
  <c r="AC27" i="5" l="1"/>
  <c r="F31" i="1" l="1"/>
  <c r="F32" i="1"/>
  <c r="F33" i="1"/>
  <c r="F40" i="1"/>
  <c r="F42" i="1"/>
  <c r="F43" i="1"/>
  <c r="F44" i="1"/>
  <c r="F49" i="1"/>
  <c r="F9" i="1" l="1"/>
  <c r="F10" i="1"/>
</calcChain>
</file>

<file path=xl/sharedStrings.xml><?xml version="1.0" encoding="utf-8"?>
<sst xmlns="http://schemas.openxmlformats.org/spreadsheetml/2006/main" count="3121" uniqueCount="1201">
  <si>
    <t>№ п/п</t>
  </si>
  <si>
    <t>Единица измерения</t>
  </si>
  <si>
    <t>Значение целевого показателя / индикатора</t>
  </si>
  <si>
    <t xml:space="preserve">Целевые показатели государственной программы </t>
  </si>
  <si>
    <t>Государственная программа</t>
  </si>
  <si>
    <t>Код целевой статьи расходов бюджета Санкт-Петербурга</t>
  </si>
  <si>
    <t>источник финансирования</t>
  </si>
  <si>
    <t>наименование</t>
  </si>
  <si>
    <t>единица измерения</t>
  </si>
  <si>
    <t>фактическое значение</t>
  </si>
  <si>
    <t>-</t>
  </si>
  <si>
    <t>1.2. Сведения о достижении целевых показателей государственной программы, индикаторов подпрограмм и отдельных мероприятий</t>
  </si>
  <si>
    <t>2. Данные об использовании бюджетных ассигнований и иных средств 
на выполнение мероприятий государственной программы</t>
  </si>
  <si>
    <t xml:space="preserve"> 2.1.  Структура источников финансирования государственной программы </t>
  </si>
  <si>
    <t>Финансирование за счет всех источников</t>
  </si>
  <si>
    <t>Финансирование за счет средств бюджета Санкт-Петербурга</t>
  </si>
  <si>
    <t>Финансирование за счет средств федерального бюджета</t>
  </si>
  <si>
    <t>Финансирование за счет внебюджетных источников</t>
  </si>
  <si>
    <t xml:space="preserve">2.2.  Структура бюджетного финансирования государственной программы по видам расходов </t>
  </si>
  <si>
    <t>Ответственный за достижение целевого показателя / индикатора</t>
  </si>
  <si>
    <t>Проектная часть</t>
  </si>
  <si>
    <t>Процессная часть</t>
  </si>
  <si>
    <t>ПРОЦЕССНАЯ ЧАСТЬ</t>
  </si>
  <si>
    <t>Причины недостижения планового значения целевого показателя / индикатора</t>
  </si>
  <si>
    <t>Факторы, повлиявшие на ход реализации государственной программы, причины невыполнения мероприятий</t>
  </si>
  <si>
    <t xml:space="preserve">Наименование целевого показателя государственной программы/ индикатора подпрограммы (отдельного 
мероприятия) государственной программы
</t>
  </si>
  <si>
    <t>плановое</t>
  </si>
  <si>
    <t>фактическое</t>
  </si>
  <si>
    <t xml:space="preserve">Степень достижения планового значения показателя / индикатора, %
</t>
  </si>
  <si>
    <t>Срок формирования данных по фактическому значению целевого показателя / индикатора</t>
  </si>
  <si>
    <t xml:space="preserve">Наименование
подпрограммы
(отдельного мероприятия) государственной программы
</t>
  </si>
  <si>
    <t>плановое, 
тыс. руб.</t>
  </si>
  <si>
    <t>фактическое, 
тыс. руб.</t>
  </si>
  <si>
    <t>степень соответствия фактического объема финансирования плановому объему финансирования, %</t>
  </si>
  <si>
    <t>основные причины несоответствия фактического объема финансирования плановому объему финансирования</t>
  </si>
  <si>
    <t xml:space="preserve">Наименование подпрограммы
(отдельного мероприятия) государственной программы
</t>
  </si>
  <si>
    <t>Объем бюджетного финансирования подпрограммы (отдельного мероприятия) государственной программы, тыс. руб.</t>
  </si>
  <si>
    <t>Доля финансирования подпрограммы (отдельного мероприятия) государственной программы в общем объеме бюджетного финансирования государственной программы, %</t>
  </si>
  <si>
    <t>Наименование
подпрограммы
(отдельного мероприятия) государственной программы</t>
  </si>
  <si>
    <t>Наименование соисполнителя подпрограммы (отдельного мероприятия) государственной программы</t>
  </si>
  <si>
    <t>плановый</t>
  </si>
  <si>
    <t>фактический</t>
  </si>
  <si>
    <t>Степень соответствия фактического объема финансирования плановому объему финансирования, %</t>
  </si>
  <si>
    <t>Наименование мероприятий подпрограммы, отдельных мероприятий государственной программы</t>
  </si>
  <si>
    <t>Исполнитель, участник государственной программы</t>
  </si>
  <si>
    <t xml:space="preserve">плановое, тыс. руб. </t>
  </si>
  <si>
    <t xml:space="preserve">фактическое, тыс. руб. </t>
  </si>
  <si>
    <t xml:space="preserve">степень соответствия фактического объема финансирования плановому,
объему финансирования, %
</t>
  </si>
  <si>
    <t>Объем финансирования 
по соисполнителю
подпрограммы 
(отдельного мероприятия) 
государственной программы, 
тыс. руб.</t>
  </si>
  <si>
    <t xml:space="preserve">ГОДОВОЙ ОТЧЕТ  </t>
  </si>
  <si>
    <t xml:space="preserve">"Обеспечение доступным жильем и жилищно-коммунальными услугами жителей Санкт-Петербурга" </t>
  </si>
  <si>
    <t>Ответственный исполнитель государственной программы</t>
  </si>
  <si>
    <t>ЖИЛИЩНЫЙ КОМИТЕТ</t>
  </si>
  <si>
    <t>1. Результаты, достигнутые в ходе реализации государственной программы</t>
  </si>
  <si>
    <t>1.1. Результаты реализации государственной программы</t>
  </si>
  <si>
    <t>Наименование подпрограммы (отдельного мероприятия) государственной программы</t>
  </si>
  <si>
    <t>Результаты реализации подпрограммы (отдельного мероприятия) государственной программы</t>
  </si>
  <si>
    <t>1. Подпрограмма 1 "Улучшение жилищных условий жителей Санкт-Петербурга"</t>
  </si>
  <si>
    <t>2. Подпрограмма 2 "Обеспечение качественными жилищно-коммунальными услугами граждан"</t>
  </si>
  <si>
    <t>3. Подпрограмма 3 "Обеспечение доступности предоставления жилищно-коммунальных услуг гражданам"</t>
  </si>
  <si>
    <t xml:space="preserve">о ходе реализации государственной программы Санкт-Петербурга </t>
  </si>
  <si>
    <t>(далее - государственная программа)</t>
  </si>
  <si>
    <t>Процентов</t>
  </si>
  <si>
    <t>Количество семей, улучшивших жилищные условия</t>
  </si>
  <si>
    <t>Тыс. ед.</t>
  </si>
  <si>
    <t>Обеспеченность общей площадью жилья</t>
  </si>
  <si>
    <t>Кв. м / чел.</t>
  </si>
  <si>
    <t>Доля отремонтированных 
по необходимым видам работ многоквартирных домов с учетом мероприятий в области энергосбережения и повышения энергетической эффективности 
от общего количества многоквартирных домов, включенных в региональную программу</t>
  </si>
  <si>
    <t>Доля осветительных устройств, 
в том числе с использованием светодиодов, установленных в местах общего пользования 
в многоквартирных домах, 
от общего количества используемых осветительных устройств, установленных в местах 
общего пользования 
в многоквартирных домах</t>
  </si>
  <si>
    <t>Уровень возмещения населением затрат на предоставление 
жилищно-коммунальных услуг 
по установленным для населения тарифам</t>
  </si>
  <si>
    <t>Жилищный комитет</t>
  </si>
  <si>
    <t>Комитет по строительству</t>
  </si>
  <si>
    <t>_</t>
  </si>
  <si>
    <t>Индикаторы подпрограммы 1 «Улучшение жилищных условий жителей Санкт-Петербурга»</t>
  </si>
  <si>
    <t>1.1.</t>
  </si>
  <si>
    <t>1.2.</t>
  </si>
  <si>
    <t>1.3.</t>
  </si>
  <si>
    <t>1.4.</t>
  </si>
  <si>
    <t xml:space="preserve">Общая площадь жилых помещений, приобретенных для государственных нужд Санкт-Петербурга
</t>
  </si>
  <si>
    <t>Общая площадь жилых помещений, приобретенных для государственных нужд Санкт-Петербурга в целях предоставления по договорам найма специализированных жилых помещений детям-сиротам и детям, оставшимся без попечения родителей, лицам из их числа</t>
  </si>
  <si>
    <t>Количество семей, которым предоставлены жилые помещения государственного жилищного фонда</t>
  </si>
  <si>
    <t>Количество детей-сирот и детей, оставшихся без попечения родителей, лиц из их числа, которым предоставлены жилые помещения по договорам найма специализированных жилых помещений</t>
  </si>
  <si>
    <t>Количество заключенных договоров пожизненной ренты</t>
  </si>
  <si>
    <t>Подпрограмма 1 "Улучшение жилищных условий жителей Санкт-Петербурга"</t>
  </si>
  <si>
    <t>Комитет имущественных отношений Санкт-Петербурга</t>
  </si>
  <si>
    <t>ИТОГО по подпрограмме 1</t>
  </si>
  <si>
    <t>Подпрограмма 2 "Обеспечение качественными жилищно-комунальными услугами граждан"</t>
  </si>
  <si>
    <t>Администрация Кировского района Санкт-Петербурга</t>
  </si>
  <si>
    <t>Администрация Курортного района Санкт-Петербурга</t>
  </si>
  <si>
    <t>ИТОГО по подпрограмме 2</t>
  </si>
  <si>
    <t>ИТОГО по подпрограмме 3</t>
  </si>
  <si>
    <t>Подпрограмма 3 "Обеспечение доступности предоставления жилищно-коммунальнх услуг гражданам"</t>
  </si>
  <si>
    <t>Бюджет 
Санкт-Петербурга</t>
  </si>
  <si>
    <t>га</t>
  </si>
  <si>
    <t>Инженерная подготовка территории квартала 15 Восточнее проспекта Юрия Гагарина с инженерным и инженерно-транспортным обеспечением</t>
  </si>
  <si>
    <t>ИТОГО финансирование проектной части подпрограммы 1 "Улучшение жилищных условий жителей Санкт-Петербурга"</t>
  </si>
  <si>
    <t xml:space="preserve">Приобретение жилых помещений в государственную собственность Санкт-Петербурга в целях предоставления по договорам найма специализированных жилых помещений детям-сиротам и детям, оставшимся без попечения родителей, лицам из их числа
</t>
  </si>
  <si>
    <t>Федеральный бюджет</t>
  </si>
  <si>
    <t>2.1.</t>
  </si>
  <si>
    <t>2.2.</t>
  </si>
  <si>
    <t>2.3.</t>
  </si>
  <si>
    <t xml:space="preserve">Обеспечение реализации мероприятий по заключению Санкт-Петербургом договоров пожизненной ренты
</t>
  </si>
  <si>
    <t>ИТОГО финансирование процессной части подпрограммы 1 "Улучшение жилищных условий жителей Санкт-Петербурга"</t>
  </si>
  <si>
    <t>ИТОГО финансирование подпрограммы 1 "Улучшение жилищных условий жителей Санкт-Петербурга"</t>
  </si>
  <si>
    <t>Комитет имущественных отношений 
Санкт-Петербурга</t>
  </si>
  <si>
    <t>Семей</t>
  </si>
  <si>
    <t>Количество семей, которым предоставлены социальные выплаты для приобретения или строительства жилых помещений</t>
  </si>
  <si>
    <t>Количество месяцев работы</t>
  </si>
  <si>
    <t>шт.</t>
  </si>
  <si>
    <t>Выполнение работы в год</t>
  </si>
  <si>
    <t>год</t>
  </si>
  <si>
    <t>дог.</t>
  </si>
  <si>
    <t>2.4.</t>
  </si>
  <si>
    <t>Индикаторы подпрограммы 3 «Обеспечение доступности предоставления жилищно-коммунальных услуг гражданам»</t>
  </si>
  <si>
    <t>3.1.</t>
  </si>
  <si>
    <t>Доля бюджетной составляющей в экономически обоснованном тарифе</t>
  </si>
  <si>
    <t>3.2.</t>
  </si>
  <si>
    <t xml:space="preserve">Доля граждан, условия проживания которых улучшены в результате замены газовых плит, газовых водонагревательных колонок, электрических плит, не подлежащих ремонту и установленных в жилых помещениях жилищного фонда 
в Санкт-Петербурге, к общему количеству граждан, которым такие условия проживания улучшены 
в соответствии с ежегодно утверждаемой адресной программой
</t>
  </si>
  <si>
    <t>Индикаторы подпрограммы 2 «Обеспечение качественными жилищно-коммунальными услугами граждан»</t>
  </si>
  <si>
    <t>Администрации районов Санкт-Петербурга</t>
  </si>
  <si>
    <t>Подпрограмма 2 «Обеспечение качественными жилищно-коммунальными услугами граждан»</t>
  </si>
  <si>
    <t>1.1</t>
  </si>
  <si>
    <t>Внебюджетные средства</t>
  </si>
  <si>
    <t>1.3</t>
  </si>
  <si>
    <t>1.4</t>
  </si>
  <si>
    <t>Администрация Василеостровского района 
Санкт-Петербурга</t>
  </si>
  <si>
    <t>Администрация Выборгского района 
Санкт-Петербурга</t>
  </si>
  <si>
    <t>Администрация Калининского района 
Санкт-Петербурга</t>
  </si>
  <si>
    <t>Администрация Колпинского района 
Санкт-Петербурга</t>
  </si>
  <si>
    <t>Администрация Красногвардейского района 
Санкт-Петербурга</t>
  </si>
  <si>
    <t>Администрация Красносельского района 
Санкт-Петербурга</t>
  </si>
  <si>
    <t>Администрация Московского района 
Санкт-Петербурга</t>
  </si>
  <si>
    <t>Администрация Невского района 
Санкт-Петербурга</t>
  </si>
  <si>
    <t>Администрация Приморского района 
Санкт-Петербурга</t>
  </si>
  <si>
    <t>Администрация Фрунзенского района 
Санкт-Петербурга</t>
  </si>
  <si>
    <t>Администрация Центрального района 
Санкт-Петербурга</t>
  </si>
  <si>
    <t>Администрация Кронштадтского района 
Санкт-Петербурга</t>
  </si>
  <si>
    <t>Администрация Петроградского района 
Санкт-Петербурга</t>
  </si>
  <si>
    <t>Администрация Петродворцового района 
Санкт-Петербурга</t>
  </si>
  <si>
    <t>Администрация Пушкинского района 
Санкт-Петербурга</t>
  </si>
  <si>
    <t>Подпрограмма 3 "Обеспечение доступности предоставления жилищно-коммунальных услуг"</t>
  </si>
  <si>
    <t>1.</t>
  </si>
  <si>
    <t>2.</t>
  </si>
  <si>
    <t>3.</t>
  </si>
  <si>
    <t>4.</t>
  </si>
  <si>
    <t>ИТОГО финансирование процессной части подпрограммы 2 "Обеспечение качественными жилищно-комунальными услугами граждан"</t>
  </si>
  <si>
    <t>ИТОГО финансирование подпрограммы 2 "Обеспечение качественными жилищно-комунальными услугами граждан"</t>
  </si>
  <si>
    <t>ИТОГО финансирование процессной части подпрограммы подпрограммы 3 «Обеспечение доступности предоставления жилищно-коммунальных услуг гражданам»</t>
  </si>
  <si>
    <t>ИТОГО финансирование подпрограммы подпрограммы 3 «Обеспечение доступности предоставления жилищно-коммунальных услуг гражданам»</t>
  </si>
  <si>
    <t>091F183230</t>
  </si>
  <si>
    <t>Тыс. кв.м</t>
  </si>
  <si>
    <t>Тыс. человек</t>
  </si>
  <si>
    <t>Степень удовлетворенности населения Санкт-Петербурга уровнем жилищно-коммунального обслуживания</t>
  </si>
  <si>
    <t>Региональный проект "Обеспечение устойчивого сокращения непригодного для проживания жилищного фонда (город федерального значения Санкт-Петербург)"</t>
  </si>
  <si>
    <t>2.5.3.</t>
  </si>
  <si>
    <t>семей</t>
  </si>
  <si>
    <t xml:space="preserve">Общая площадь жилых помещений в многоквартиных домах, построенных для государственных нужд Санкт-Петербурга </t>
  </si>
  <si>
    <t xml:space="preserve">
ПРОЦЕССНАЯ ЧАСТЬ</t>
  </si>
  <si>
    <t xml:space="preserve">
Подпрограмма 1 "Улучшение жилищных условий жителей Санкт-Петербурга"</t>
  </si>
  <si>
    <t xml:space="preserve">
ПРОЕКТНАЯ ЧАСТЬ</t>
  </si>
  <si>
    <t>1.2</t>
  </si>
  <si>
    <t xml:space="preserve">Администрация Василеостровского района 
Санкт-Петербурга </t>
  </si>
  <si>
    <t xml:space="preserve">Администрация Адмиралтейского района 
Санкт-Петербурга </t>
  </si>
  <si>
    <t>Млн кв. м</t>
  </si>
  <si>
    <t>Региональный проект "Жилье (город федерального значения Санкт-Петербург)", Указ №68</t>
  </si>
  <si>
    <t xml:space="preserve">Объем жилищного строительства, млн.
кв. м в год
</t>
  </si>
  <si>
    <t>Количество квадратных метров расселенного аварийного жилищного фонда, признанного таковым после 01.01.2017</t>
  </si>
  <si>
    <t xml:space="preserve">Администрации районов 
Санкт-Петербурга,
Жилищный комитет
</t>
  </si>
  <si>
    <t xml:space="preserve">Количество граждан, переселенных 
из аварийного жилищного фонда, признанного таковым после 01.01.2017
</t>
  </si>
  <si>
    <t xml:space="preserve"> Указ №68</t>
  </si>
  <si>
    <t>Стратегия 2035</t>
  </si>
  <si>
    <t xml:space="preserve">Стратегия 2035 </t>
  </si>
  <si>
    <t xml:space="preserve">Количество семей, являющихся заемщиками (созаемщиками) 
по договору ипотечного кредитования, 
в отношении которых принято решение 
об оказании государственного содействия в улучшении жилищных условий 
в форме предоставления социальной выплаты
</t>
  </si>
  <si>
    <t xml:space="preserve">Количество молодых семей, в отношении которых принято решение об оказании государственного содействия в улучшении жилищных условий
в форме предоставления социальной выплаты
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</si>
  <si>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</si>
  <si>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</si>
  <si>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</si>
  <si>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</si>
  <si>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</si>
  <si>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</si>
  <si>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</si>
  <si>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</si>
  <si>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</si>
  <si>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</si>
  <si>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</si>
  <si>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</si>
  <si>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</si>
  <si>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</si>
  <si>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</si>
  <si>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</si>
  <si>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</si>
  <si>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</si>
  <si>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</si>
  <si>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Количество семей, являющихся жителями расселяемых коммунальных квартир, в отношении которых принято решение об оказании государственного содействия в улучшении жилищных условий в форме предоставления
социальной выплаты</t>
  </si>
  <si>
    <t xml:space="preserve">Количество семей, имеющих детей-инвалидов, в отношении которых принято решение об оказании государственного содействия в улучшении жилищных условий в форме предоставления социальной выплаты
</t>
  </si>
  <si>
    <t xml:space="preserve">Количество семей, являющихся заемщиками (созаемщиками) по договору ипотечного кредитования, улучшивших жилищные условия за счет реализации предоставленных социальных выплат
</t>
  </si>
  <si>
    <t xml:space="preserve">Количество молодых семей, улучшивших жилищные условия за счет реализации предоставленных социальных выплат
</t>
  </si>
  <si>
    <t xml:space="preserve">Количество семей, являющихся жителями расселяемых коммунальных квартир, улучшивших жилищные условия за счет реализации предоставленных социальных выплат
</t>
  </si>
  <si>
    <t>Количество семей, имеющих детей-инвалидов, улучшивших жилищные условия за счет реализации предоставленных социальных выплат</t>
  </si>
  <si>
    <t xml:space="preserve">Количество молодых семей, в отношении которых принято решение об улучшении жилищных условий за счет инструментов жилищной политики Санкт-Петербурга по обеспечению условий для осуществления прав граждан на жилище
</t>
  </si>
  <si>
    <t>1.24</t>
  </si>
  <si>
    <t>1.25</t>
  </si>
  <si>
    <t>1.26</t>
  </si>
  <si>
    <t xml:space="preserve">Количество молодых семей, улучшивших жилищные условия за счет инструментов жилищной политики Санкт-Петербурга по обеспечению условий для осуществления прав граждан на жилище
</t>
  </si>
  <si>
    <t>Человек</t>
  </si>
  <si>
    <t>Штук</t>
  </si>
  <si>
    <t>Тыс. кв. м</t>
  </si>
  <si>
    <t xml:space="preserve">Ежегодное сокращение численности детей-сирот и детей, оставшихся без попечения родителей, 
у которых право на обеспечение жилыми помещениями возникло, но не реализовано по состоянию на конец соответствующего года 
</t>
  </si>
  <si>
    <t xml:space="preserve">Доля руководителей и специалистов, прошедших профессиональную переподготовку, к общему количеству руководителей и специалистов, которые должны пройти профессиональную переподготовку в пределах выделенных бюджетных ассигнованийпо отношению к шестому году реализации государственной программы
</t>
  </si>
  <si>
    <t>2.5.</t>
  </si>
  <si>
    <t xml:space="preserve">Доля приспособленных жилых помещений инвалидов и общего имущества в многоквартирных домах, в которых проживают инвалиды, от включенных в План мероприятий 
по приспособлению жилых помещений инвалидов и общего имущества в многоквартирных домах, в которых проживают инвалиды, с учетом потребностей инвалидов и обеспечения условий их доступности для инвалидов, утвержденный постановлением Правительства 
Санкт-Петербурга от 24.05.2017 № 389 
«О реализации постановления Правительства Российской Федерации от 09.07.2016 № 649», и обеспеченных финансированием в бюджете Санкт-Петербурга на текущий год
</t>
  </si>
  <si>
    <t xml:space="preserve">Доля многоквартирных домов, в которых выполнена газификация, от числа многоквартирных домов, в которых в соответствии с утвержденными администрациями районов Санкт-Петербурга адресными программами по устройству внутренней системы газоснабжения объектов жилищного фонда планируется выполнить газификацию
</t>
  </si>
  <si>
    <t xml:space="preserve">Доля многоквартирных домов, оснащенных индивидуальными тепловыми пунктами 
с автоматическим погодным регулированием, 
от количества многоквартирных домов, в которых в соответствии с краткосрочным планом реализации региональной программы планируется выполнить капитальный ремонт систем теплоснабжения 
</t>
  </si>
  <si>
    <t>Единиц</t>
  </si>
  <si>
    <t>Строительство многоквартирного дома со встроенно-пристроенными помещениями по адресу: Глухарская улица,  участок 57 (территории квартала 74Б района Каменка, ограниченной Глухарской ул., пр. Авиаконструкторов, Плесецкой ул., Нижне-Каменской ул., ФЗУ № 3), включая разработку проектной документации стадии РД</t>
  </si>
  <si>
    <t>Строительство многоквартирного дома со встроенно-пристроенными помещениями по адресу: Глухарская улица,  участок 58 (территории квартала 74Б района Каменка, ограниченной Глухарской ул., пр. Авиаконструкторов, Плесецкой ул., Нижне-Каменской ул., ФЗУ № 2), включая разработку проектной документации стадии РД</t>
  </si>
  <si>
    <t>2.5.2.</t>
  </si>
  <si>
    <t>Инженерная подготовка территории квартала 74 Б района Каменка, ограниченной Глухарской ул., пр. Авиаконструкторов, Плесецкой ул., Нижне-Каменской ул. с инженерным и инженерно-транспортным обеспечением</t>
  </si>
  <si>
    <t>Инженерная подготовка  территории, ограниченной пр. Маршала Блюхера, проектируемой ул., Полюстровским пр., проектируемой ул., с инженерным 
и инженерно-транспортным обеспечением</t>
  </si>
  <si>
    <t>2.5.4.</t>
  </si>
  <si>
    <t xml:space="preserve">Предоставление субсидий Санкт-Петербургскому государственному бюджетному учреждению «Дирекция по управлению объектами государственного жилищного фонда Санкт-Петербурга» на финансовое обеспечение выполнения государственного задания
</t>
  </si>
  <si>
    <t xml:space="preserve">Предоставление субсидии Санкт-Петербургскому государственному бюджетному учреждению «Дирекция по управлению объектами государственного жилищного фонда Санкт-Петербурга» на иные цели
</t>
  </si>
  <si>
    <t xml:space="preserve">Обеспечение реализации мероприятий по содействию решению жилищных проблем молодежи, молодых семей 
</t>
  </si>
  <si>
    <t>Количество семей, которым предоставлены социальные выплаты</t>
  </si>
  <si>
    <t>месяц</t>
  </si>
  <si>
    <t>Количество заключенных договоров пожизненнной ренты, находящихся на исполнении в отчетном периоде</t>
  </si>
  <si>
    <t>Степень достижения планируемого значения по показателю составляет более 100 %</t>
  </si>
  <si>
    <t>Степень соответствия фактического объема финансирования планируемому достигает 100 %</t>
  </si>
  <si>
    <t>Степень достижения планируемого значения по показателю составляет 100 %</t>
  </si>
  <si>
    <t xml:space="preserve">Предоставление субсидий в целях компенсации теплоснабжающим организациям выпадающих доходов прошлых лет, связанных с применением тарифов для расчета размера платы за коммунальные услуги по отоплению и горячему водоснабжению, предоставляемые гражданам и творческим мастерским, за счет средств бюджета Санкт-Петербурга
</t>
  </si>
  <si>
    <t>Предоставление субсидий теплоснабжающим организациям на компенсацию недополученных доходов, возникающих в результате применения льготных тарифов на тепловую энергию, предоставляемую на нужды отопления и (или) горячего водоснабжения жилых помещений и творческих мастерских за счет средств бюджета Санкт-Петербурга</t>
  </si>
  <si>
    <t>Содержание Санкт-Петербургского государственного казенного учреждения "Городской центр жилищных субсидий"</t>
  </si>
  <si>
    <t>Приобретение и замена газовых плит, газовых водонагревательных колонок и электрических плит</t>
  </si>
  <si>
    <t>тыс. Гкал.</t>
  </si>
  <si>
    <t>сем.</t>
  </si>
  <si>
    <t>чел.</t>
  </si>
  <si>
    <t>объем тепловой энергии, отпущенный за прошлые годы на отопление и горячее водоснабжение многоквартирных домов и творческих мастерских, используемый для расчета субсидий на возмещение ресурсоснабжающим организациям выпадающих доходов</t>
  </si>
  <si>
    <t>объем тепловой энергии, отпускаемой на отопление и горячее водоснабжение многоквартирных домов и творческих мастерских, используемый для расчета субсидий на возмещение ресурсоснабжающим организациям выпадающих доходов</t>
  </si>
  <si>
    <t>количество семей, которым предоставлены субсидии на оплату жилого помещения и коммунальных услуг</t>
  </si>
  <si>
    <t>количество граждан, которым рассчитаны меры социальной поддержки по оплате жилого помещения и коммунальных услуг в форме денежных выплат</t>
  </si>
  <si>
    <t xml:space="preserve">Обеспечение проведения капитального ремонта общего имущества в многоквартирных домах в Санкт-Петербурге в целях реализации Закона Санкт-Петербурга от 04.12.2013 N 690-120 "О капитальном ремонте общего имущества в многоквартирных домах в Санкт-Петербурге" и постановления Правительства Санкт-Петербурга от 18.02.2014 N 84 "О региональной программе капитального ремонта общего имущества в многоквартирных домах в Санкт-Петербурге"
</t>
  </si>
  <si>
    <t>Бюджет Санкт-Петербурга</t>
  </si>
  <si>
    <t>количество многоквартирных домов, в которых выполнен капитальный ремонт общего имущества</t>
  </si>
  <si>
    <t>Некоммерческая организация "Фонд - региональный оператор капитального ремонта общего имущества в многоквартирных домах"</t>
  </si>
  <si>
    <t>Предоставление субсидии в виде имущественного взноса Санкт-Петербурга некоммерческой организации "Фонд-региональный оператор капитального ремонта общего имущества в многоквартирных домах"</t>
  </si>
  <si>
    <t>количество направленных квитанций (отдельных квитанций, и посредством включения взноса на капитальный ремонт отдельной строкой в квитанцию ГУП ВЦКП "Жилищное хозяйство")</t>
  </si>
  <si>
    <t>количество направленных предложений</t>
  </si>
  <si>
    <t>количество реестров, загруженных в автоматизированную систему управления Фонда</t>
  </si>
  <si>
    <t>количество рассмотренных заявлений</t>
  </si>
  <si>
    <t>количество обработанных решений о проведении капитального ремонта, об изменении способа формирования фонда капитального ремонта, выборе способа формирования фонда капитального ремонта</t>
  </si>
  <si>
    <t>количество разработанных дефектованных ведомостей</t>
  </si>
  <si>
    <t>количество заключенных договоров (лотов)</t>
  </si>
  <si>
    <t>количество составленных и проверенных смет на капитальный ремонт</t>
  </si>
  <si>
    <t>количество объектов, на которых осуществлен технический надзор</t>
  </si>
  <si>
    <t>количество выданных  справок</t>
  </si>
  <si>
    <t>количество граждан, которым предоставлены консультации</t>
  </si>
  <si>
    <t>количество направленных официальных писем</t>
  </si>
  <si>
    <t>количество приобретенных компьютеров и оргтехники</t>
  </si>
  <si>
    <t xml:space="preserve">Устройство внутренней системы газоснабжения объектов жилищного фонда
</t>
  </si>
  <si>
    <t xml:space="preserve">Администрация Колпинского района Санкт-Петербурга
</t>
  </si>
  <si>
    <t>количество домов</t>
  </si>
  <si>
    <t>Администрация Красносельского района Санкт-Петербурга</t>
  </si>
  <si>
    <t>Администрация Петродворцового района Санкт-Петербурга</t>
  </si>
  <si>
    <t>Администрация Приморского района Санкт-Петербурга</t>
  </si>
  <si>
    <t>Администрация Пушкинского района Санкт-Петербурга</t>
  </si>
  <si>
    <t xml:space="preserve">Приспособление жилых помещений инвалидов 
и общего имущества 
в многоквартирных домах, 
в которых проживают инвалиды, с учетом потребностей инвалидов 
и обеспечения условий их доступности для инвалидов
</t>
  </si>
  <si>
    <t>Администрация Адмиралтейского района 
Санкт-Петербурга</t>
  </si>
  <si>
    <t>количество подъемных (иных) устройств для обеспечения доступа для инвалидов и маломобильных групп населения</t>
  </si>
  <si>
    <t>количество адресов многоквартирных домов, в которых необходимо проведение  работ по приспособлению жилого помещения инвалида и общего имущества в многоквартирном доме, в которых проживают инвалиды, с учетом потребностей инвалидов и обеспечение условий их доступности для инвалидов</t>
  </si>
  <si>
    <t>Администрация                Кировского района                 Санкт-Петербурга</t>
  </si>
  <si>
    <t>Администрация Красногвардейского района Санкт-Петербурга</t>
  </si>
  <si>
    <t>количество адресов, по которым необходимо разработать проектно-сметную документацию</t>
  </si>
  <si>
    <t>количество объектов по приспособлению жилого помещения инвалида и общего имущества в многоквартирном доме</t>
  </si>
  <si>
    <t>количество объектов, по которым разрабатывается проектно-сметная документация на выполнение работ по приспособлению жилого помещения инвалида и общего имущества в многоквартирном доме</t>
  </si>
  <si>
    <t>Администрация Кронштадтского района Санкт-Петербурга</t>
  </si>
  <si>
    <t>количество объектов, по которым необходимо разработать проектно-сметную документацию на выполнение работ по приспособлению жилого помещения инвалида и общего имущества в многоквартирном доме</t>
  </si>
  <si>
    <t>количество изготовленнной проектно-сметной документации на установку подъемных (иных) устройств</t>
  </si>
  <si>
    <t>2.1</t>
  </si>
  <si>
    <t xml:space="preserve">Обеспечение предупреждения ситуаций, которые могут привести к нарушению функционирования систем жизнеобеспечения населения, и ликвидации их последствий на объектах системы жизнеобеспечения населения 
Санкт-Петербурга
</t>
  </si>
  <si>
    <t>период оказания услуг</t>
  </si>
  <si>
    <t>мес.</t>
  </si>
  <si>
    <t>Администрация Кировского района 
Санкт-Петербурга</t>
  </si>
  <si>
    <t>Администрация Курортного района 
Санкт-Петербурга</t>
  </si>
  <si>
    <t>3.1</t>
  </si>
  <si>
    <t>Содержание Санкт-Петербургского государственного казенного учреждения "Городская аварийно-восстановительная служба жилищного фонда Санкт-Петербурга"</t>
  </si>
  <si>
    <t>Количество многоквартирных домов, по которым осуществляется сбор и актуализация сведений</t>
  </si>
  <si>
    <t>3.2</t>
  </si>
  <si>
    <t>Предоставление субсидии Санкт-Петербургскому государственному бюджетному образовательному учреждению дополнительного профессионального образования «Учебно-методический центр Жилищного комитета» на финансовое обеспечение выполнения государственного задания</t>
  </si>
  <si>
    <t>Содержание 
Санкт-Петербургских казенных учреждений Жилищных агентств районов Санкт-Петербурга</t>
  </si>
  <si>
    <t>площадь свободных жилых помещений государственного жилищного фонда Санкт-Петербурга</t>
  </si>
  <si>
    <t xml:space="preserve">кв. м </t>
  </si>
  <si>
    <t>количество многоквартирных домов, по которым осуществляется  контроль за  проведением работ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</t>
  </si>
  <si>
    <t>количество конкурсов проведенных по отбору управляющих организаций для управления многоквартирными домами в Санкт-Петербурге, в случае если собственниками помещений не определен способ управления или если принятое решение о выборе способа управления не было реализовано, а также если все помещения в многоквартирном доме находятся в собственности Санкт-Петербурга</t>
  </si>
  <si>
    <t>количество заключенных договоров управления по многоквартирным домам, в которых находятся помещения государственного жилищного фонда Санкт-Петербурга</t>
  </si>
  <si>
    <t>количество заключенных договоров социального найма жилых помещений жилищного фонда социального использования Санкт-Петербурга</t>
  </si>
  <si>
    <t>количество лицевых счетов квартир государственной собственности</t>
  </si>
  <si>
    <t>количество проверок за техническим состянием жилищного фонда и санитарным содержанием территории района</t>
  </si>
  <si>
    <t>количество проведенных мониторингов взаимодействия 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</t>
  </si>
  <si>
    <t>количество выданных гражданам предписаний об уплате задолженности за жилое помещение и коммунальные услуги</t>
  </si>
  <si>
    <t>количество поданных исковых заявлений о вынесении судебных приказов о взыскании задолженности по оплате за жилое помещение и коммунальные услуги и  
количество исполнительных документов, направленных  в Управление Федеральной службы судебных приставов по Санкт-Петербургу</t>
  </si>
  <si>
    <t>количество обращений, поступивших в жилищное агентство</t>
  </si>
  <si>
    <t>количество граждан, в отношении которого ведется регистрационный учет</t>
  </si>
  <si>
    <t>количество граждан, в отношении которых ведется регистрационный учет</t>
  </si>
  <si>
    <t>Ремонт и оснащение пустующих жилых помещений, являющихся собственностью Санкт-Петербурга</t>
  </si>
  <si>
    <t xml:space="preserve">количество помещений, являющихся собственностью Санкт-Петербурга, в которых необходимо провести работы по ремонту </t>
  </si>
  <si>
    <t xml:space="preserve">площадь помещений, являющихся собственностью Санкт-Петербурга, в которых выполнены работы по ремонту </t>
  </si>
  <si>
    <t>кв.м</t>
  </si>
  <si>
    <t xml:space="preserve">количество помещений, являющихся собственностью Санкт-Петербурга, в которых выполнены работы по ремонту </t>
  </si>
  <si>
    <t>Содержание и оснащение жилых и нежилых помещений                                    (за исключением пустующих), являющихся собственностью Санкт-Петербурга</t>
  </si>
  <si>
    <t>площадь жилых и нежилых помещений государственного жилищного фонда Санкт-Петербурга</t>
  </si>
  <si>
    <t>количество индивидуальных приборов учета</t>
  </si>
  <si>
    <t>площадь помещений, находящихся в собственности Санкт-Петербурга</t>
  </si>
  <si>
    <t>количество месяцев оказания услуг по договору</t>
  </si>
  <si>
    <t>количество котлов</t>
  </si>
  <si>
    <t>количество многоквартирных домов, в отношении которых осуществлялось возмещение расходов</t>
  </si>
  <si>
    <t>количество счетов</t>
  </si>
  <si>
    <t>Содержание пустующих жилых и нежилых помещений, являющихся собственностью Санкт-Петербурга</t>
  </si>
  <si>
    <t>площадь свободных жилых и нежилых помещений государственного жилищного фонда Санкт-Петербурга</t>
  </si>
  <si>
    <t>количество помещений, находящихся в собственности Санкт-Петербурга, в которых необходимо проведение работ по ремонту</t>
  </si>
  <si>
    <t>площадь пустующих помещений, находящихся в собственности Санкт-Петербурга</t>
  </si>
  <si>
    <t>количество многоквартирных домов</t>
  </si>
  <si>
    <t>количество жилых помещений в многоквартирных домах социального назначения, в которых необходимо провести ремонт</t>
  </si>
  <si>
    <t>площадь пустующих жилых и нежилых помещений государственного жилищного фонда Санкт-Петербурга</t>
  </si>
  <si>
    <t>Администрация Выборгского района Санкт-Петербурга</t>
  </si>
  <si>
    <t>Причины отражены в разделе 3 годового отчета</t>
  </si>
  <si>
    <t xml:space="preserve">3.   Информация о выполнении плана-графика реализации государственной программы </t>
  </si>
  <si>
    <t>Корректировка Краткосрочного плана Жилищным комитетом; Формирование электронных аукционов в соответствии с пунктом 78 Положения, утв. ПП РФ №615 от 01.07.2016</t>
  </si>
  <si>
    <t>Нет точной методики по расчету количества объектов, на которых осуществляется технический надзор (план не учитывает объекты по остаткам прошлых лет)</t>
  </si>
  <si>
    <t>Увеличение количества корреспонденции от контрагентов и организаций в адрес Фонда повлекло за собой увеличение количества направленных официальных писем.</t>
  </si>
  <si>
    <t>Экономия от конкурсных процедур</t>
  </si>
  <si>
    <t>Экономия от проведения конкурсных процедур</t>
  </si>
  <si>
    <t>ед.</t>
  </si>
  <si>
    <t>п. м</t>
  </si>
  <si>
    <t>количество аварийных объектов</t>
  </si>
  <si>
    <t>Степень соответствия фактического объема финансирования планируемому составляет 100 %</t>
  </si>
  <si>
    <t>Жилищного комитета</t>
  </si>
  <si>
    <t>Ежегодно</t>
  </si>
  <si>
    <t>Ежегодно (1 квартал года, следующего за отчетным)</t>
  </si>
  <si>
    <t>Ежегодно по состоянию на конец года</t>
  </si>
  <si>
    <t xml:space="preserve">Поэтапно в следующие сроки:
1-я оценка (предварительная) – 
до 15 марта года, следующего за отчетным;
2-я оценка (окончательная) – 
до 16 июня года, следующего за отчетным
</t>
  </si>
  <si>
    <t xml:space="preserve">Ежегодно на основании проведенного социологического опроса, результаты которого размещаются до 1 августа года, следующего за отчетным
</t>
  </si>
  <si>
    <t>Ежегодно по данным за 9 месяцев отчетного года, в связи с формирова-нием данных за год после до 15 марта года, следующего за отчетным</t>
  </si>
  <si>
    <t>Ежегодно (1 квартал следующего года)</t>
  </si>
  <si>
    <t xml:space="preserve">Срок предоставления официальной статистической информации - 28 марта года, следующего за отчетным.
Исходные данные для расчета показателя представляются в Министерство строительства и жилищно-коммунального хозяйства Российской Федерации (далее – Минстрой России) ежегодно, на 23-й рабочий день года, следующего за отчетным годом
</t>
  </si>
  <si>
    <t xml:space="preserve">Ежегодно по состоянию на конец года в следующие сроки: 
количество предоставленных Акционерным обществом
«Санкт-Петербургский центр доступного жилья»
целевых жилищных займов – 
до 15 января года, следующего за отчетным.
</t>
  </si>
  <si>
    <t xml:space="preserve">Количество молодых семей, в отношении которых принято решение о предоставлении социальных выплат 
в рамках мероприятия по обеспечению жильем молодых семей федерального проекта «Содействие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услуг» государственной программы 
Российской Федерации «Обеспечение доступным и комфортным жильем и коммунальными услугами граждан Российской Федерации»
</t>
  </si>
  <si>
    <t>Количество граждан, переселенных 
из аварийного жилищного фонда, признанного таковым до 01.01.2017, и по второму этапу расселения аварийного жилищного фонда, признанного таковым в период с 01.01.2017 до 01.01.2022 (нарастающим итогом)</t>
  </si>
  <si>
    <t>Администрации районов                                     Санкт-Петербурга, Жилищный комитет</t>
  </si>
  <si>
    <t>Количество семей отдельных категорий граждан Российской Федерации, обеспеченных жильем</t>
  </si>
  <si>
    <t>тыс. семей</t>
  </si>
  <si>
    <t xml:space="preserve">Количество семей, состоящих на жилищном учете, указанных в подпункте 2 пункта 1 и пункте 3 статьи 114-11 Социального кодекса Санкт-Петербурга, и членов их семей, указанных в абзаце восьмом подпункта 1 пункта 1 статьи 114-11 Социального кодекса Санкт-Петербурга, в отношении которых принято решение об оказании государственного содействия в улучшении жилищных условий в форме предоставления социальной выплаты
</t>
  </si>
  <si>
    <t xml:space="preserve">Количество молодых семей, улучшивших жилищные условия за счет реализации предоставленных социальных выплат в рамках мероприятия по обеспечению жильем молодых семей федерального проекта «Содействие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услуг» государственной программы 
Российской Федерации «Обеспечение доступным 
и комфортным жильем и коммунальными услугами граждан Российской Федерации»
</t>
  </si>
  <si>
    <t xml:space="preserve">Количество семей, состоящих на жилищном учете, указанных в подпункте 2 пункта 1 и пункте 3 статьи                              114-11 Социального кодекса Санкт-Петербурга, и членов семей, указанных в абзаце восьмом подпункта 1 пункта 1 статьи 114-11 Социального кодекса Санкт-Петербурга, улучшивших жилищные условия за счет реализации предоставленных социальных выплат
</t>
  </si>
  <si>
    <t>Общая площадь жилых помещений, приобретенных 
для государственных нужд Санкт-Петербурга 
в целях предоставления по договорам найма специализированных жилых помещений детям-сиротам и детям, оставшимся без попечения родителей, лицам из их числа (софинансирование субсидии, предоставляемой из федерального бюджета)</t>
  </si>
  <si>
    <t>Общая площадь жилых помещений, приобретенных для государственных нужд Санкт-Петербурга 
в целях предоставления по договорам найма специализированных жилых помещений детям-сиротам и детям, оставшимся без попечения родителей, лицам из их числа (федеральное софинансирование)</t>
  </si>
  <si>
    <t>Количество многоквартирных домов, в которых в соответствии с краткосрочным планом реализации региональной программы в соответствующем году выполнены работы по капитальному ремонту общего имущества по необходимым видам работ</t>
  </si>
  <si>
    <t>2.5.7.</t>
  </si>
  <si>
    <t>Предоставление субсидии ГБУ «Горжилобмен» на предоставление социальных выплат на строительство или приобретение жилья молодым семьям</t>
  </si>
  <si>
    <t xml:space="preserve">Реализация мероприятий по обеспечению жильем молодых семей
</t>
  </si>
  <si>
    <t>кв.м.</t>
  </si>
  <si>
    <t>тыс.кв.м.</t>
  </si>
  <si>
    <t xml:space="preserve">Количество семей граждан, снятых 
с жилищного учета, перед которыми прекратились обязательства государства по обеспечению жильем </t>
  </si>
  <si>
    <t>Согласно экспресс-анализу
на инструментальных средствах государственной информационной системы Санкт-Петербурга «Интегрированная система информационно-аналитического обеспечения деятельности исполнительных органов государственной власти Санкт-Петербурга» (ИС ИАО)</t>
  </si>
  <si>
    <t>Планируемый объем финансирования не достигнут в полном объеме по причине недостатка средств для одной социальной выплаты</t>
  </si>
  <si>
    <t>Увеличение количества писем из органов государственной власти в адрес Фонда повлекло за собой увеличение количества направленных официальных писем.</t>
  </si>
  <si>
    <t>Перераспределение средств</t>
  </si>
  <si>
    <t>количество изготовленной проектно-сметной документации на установку подъемных (иных) устройств</t>
  </si>
  <si>
    <t>перераспределение средств</t>
  </si>
  <si>
    <t>кв. м</t>
  </si>
  <si>
    <t>включение в АП доп.объектов за счет образовавшейся экономии по итогам конкурсных процедур</t>
  </si>
  <si>
    <t>количество адресов, по которым необходимо осуществить мероприятия по замене трубопровода центрального отопления</t>
  </si>
  <si>
    <t>количество адресов, по которым необходимо осуществить мероприятия по замене трубопровода водоотведения</t>
  </si>
  <si>
    <t>разработка ПСД для выполнения работ</t>
  </si>
  <si>
    <t>пог.м</t>
  </si>
  <si>
    <t>Уточнение объемов площадей</t>
  </si>
  <si>
    <t>Завершение расселения МКД</t>
  </si>
  <si>
    <t>По фактически оказанным услугам гражданам</t>
  </si>
  <si>
    <t>Экономия от проведенных конкурсных процедур</t>
  </si>
  <si>
    <t>Введены в эксплуатацию новые МКД.</t>
  </si>
  <si>
    <t>Увеличение количества лицевых счетов, возросла сумма задолженности за ЖКУ</t>
  </si>
  <si>
    <t>Увеличение количества должников</t>
  </si>
  <si>
    <t>В связи с расширением сферы деятельности</t>
  </si>
  <si>
    <t>Показатель фактического обращения граждан</t>
  </si>
  <si>
    <t>Увеличение жилищного фонда социального использования Санкт-Петербурга</t>
  </si>
  <si>
    <t>В связи с заселением жилого фонда</t>
  </si>
  <si>
    <t>Планируемые значения установлены  по Краткосрочному плану реализации региональной программы капитального ремонта общего имущества, отклонения от планового показателя по  исполнинию детализированных мероприятий  № 2 связано с переносом сроков на более поздний период</t>
  </si>
  <si>
    <t>Фактическое значение (заключение договоров нанимателям по их заявлению)</t>
  </si>
  <si>
    <t>В ходе реализации работ по уборке внутриквартальных территорий, согласно методическим рекомендациям ЖК возросло количество проверок санитарного состояния внутриквартальных территорий</t>
  </si>
  <si>
    <t>Фактическое значение</t>
  </si>
  <si>
    <t>В связи с увеличением выморочной жилой площади, которую невозможно спрогнозировать</t>
  </si>
  <si>
    <t>В связи с внесением изменений в Краткосрочный план реализации региональной программы капитального ремонта общего имущества МКД</t>
  </si>
  <si>
    <t xml:space="preserve">Экономия, полученная в результате проведения конкурсных процедур, а также расторжение контракта в одностороннем порядке , в связи с неисполнением поставщиком обязательств  по поставке товара. </t>
  </si>
  <si>
    <t>Увеличение согласно данным Петростата</t>
  </si>
  <si>
    <t>Расходы по фактической необходимости</t>
  </si>
  <si>
    <t>Направление повторных предписаний</t>
  </si>
  <si>
    <t>Работа с населением, своевременное предоставление информации по вопросам ЖКХ</t>
  </si>
  <si>
    <t>Увеличение площади связано с вводом в эксплуатацию нового мгогоквартирного жилого дома со 100,0% государственной собственностью. На отчетный период большое количество квартир свободны.</t>
  </si>
  <si>
    <t>Увеличение количества граждан, в отношении которых ведется регистрационный учет, связано с вводом в эксплуатацию многоквартирных жилых домов нового строительства.</t>
  </si>
  <si>
    <t xml:space="preserve">Уменьшение показателя связано с движением площади (приватизация (продажа) объектов недвижимого имущества) </t>
  </si>
  <si>
    <t>Уточнение объёма работ по ремонту квартир свободной государственной площади</t>
  </si>
  <si>
    <t>3</t>
  </si>
  <si>
    <t>Экономия, появившаяся в результате конкурсных процедур, была направлена на проведение ремонтных работ по новым адресам</t>
  </si>
  <si>
    <t>За счет экономии денежных средств были включены дополнительно адреса</t>
  </si>
  <si>
    <t>Уточнение площади по уплате взноса за жилые и нежилые помещения</t>
  </si>
  <si>
    <t>Корректировка адресной программы, в связи с отсутствием доступа в помещения.</t>
  </si>
  <si>
    <t>Ввиду отсутствия заявок приобретение нецелесобразно.</t>
  </si>
  <si>
    <t>В связи с переходом права собственности из государственной в частную размер площадей уменьшился.</t>
  </si>
  <si>
    <t>Отсутствие доступа в жилые помещения для проведения установочнх работ</t>
  </si>
  <si>
    <t>увеличение пустующих площади нежилых помещений</t>
  </si>
  <si>
    <t>В связи с уточнением площади пустующих жилых и нежилых помещений государственного жилищного фонда Санкт-Петербурга</t>
  </si>
  <si>
    <t>В связи с уточнением площади пустующих помещений, находящихся в собственности Санкт-Петербурга</t>
  </si>
  <si>
    <t>Произведена корректировка адресной программы</t>
  </si>
  <si>
    <t>Оплата по фактической потребности</t>
  </si>
  <si>
    <t>Снос аварийных расселенных многоквартирных жилых домов, все помещения в которых находятся в собственности Санкт-Петербурге</t>
  </si>
  <si>
    <t>Предоставление субсидии ГБУ «Горжилобмен» на предоставление социальных выплат на строительство или приобретение жилья жителям расселяемых коммунальных квартир</t>
  </si>
  <si>
    <t>количество многоквартирных домов (парадных), по которым необходимо изготовление проектно-сметной документации для организации доступа маломобильным группам населения в парадные жилых многоквартирных домов</t>
  </si>
  <si>
    <t xml:space="preserve">Жилищный комитет,
администрация Кировского района 
Санкт-Петербурга,
администрация Красногвардейского района 
Санкт-Петербурга,
 администрация Красносельского района 
Санкт-Петербурга,
администрация Курортного района Санкт-Петербурга,
администрация Петродворцового района 
Санкт-Петербурга,
администрация Приморского района 
Санкт-Петербурга
</t>
  </si>
  <si>
    <t>Д.Г.Удод</t>
  </si>
  <si>
    <t>СОГЛАСОВАНО</t>
  </si>
  <si>
    <t>Вице-губернатор Санкт-Петербурга</t>
  </si>
  <si>
    <t>Разумишкин Е.Н.</t>
  </si>
  <si>
    <t>____________________________________</t>
  </si>
  <si>
    <t>"____" ______________________________</t>
  </si>
  <si>
    <t>за 2024 год</t>
  </si>
  <si>
    <t>2. АДРЕСНАЯ ИНВЕСТИЦИОННАЯ ПРОГРАММА, НЕ ОТНОСЯЩАЯСЯ К РЕГИОНАЛЬНЫМ ПРОЕКТАМ</t>
  </si>
  <si>
    <t xml:space="preserve"> </t>
  </si>
  <si>
    <t>Председатель</t>
  </si>
  <si>
    <t>Количество квадратных метров расселенного аварийного жилищного фонда, признанного таковым 
до 01.01.2017, и по второму этапу расселения аварийного жилищного фонда, признанного таковым в период с 01.01.2017 до 01.01.2022 (нарастающим итогом)</t>
  </si>
  <si>
    <t>1.27</t>
  </si>
  <si>
    <t xml:space="preserve">Количество семей, имеющих трех и более детей, в отношении которых принято решение об оказании государственного содействия в улучшении жилищных условий в форме предоставления социальной выплаты
</t>
  </si>
  <si>
    <t>Обеспечены жильем молодые семьи</t>
  </si>
  <si>
    <t>Тыс.семей</t>
  </si>
  <si>
    <t xml:space="preserve">Принадлежность целевого показателя / индикатора к показателям Стратегии 2035, региональных проектов, Указа Президента РФ № 68, финансовым соглашениям 
и нефинансовым соглашениям
</t>
  </si>
  <si>
    <t>Результат
мероприятия подпрограммы, отдельного мероприятия государственной программы</t>
  </si>
  <si>
    <t xml:space="preserve">
1. РЕГИОНАЛЬНЫЕ ПРОЕКТЫ, ВХОДЯЩИЕ В СОСТАВ НАЦИОНАЛЬНЫХ ПРОЕКТОВ</t>
  </si>
  <si>
    <t xml:space="preserve">
1.2. Мероприятия регионального проекта "Жилье (город федерального значения Санкт-Петербург)"
</t>
  </si>
  <si>
    <t>1.1 Мероприятия регионального проекта 1 «Обеспечение устойчивого сокращения непригодного для проживания жилищного фонда (город федерального значения Санкт-Петербург)»</t>
  </si>
  <si>
    <t>Уровень выполнения мероприятия подпрограммы, отдельного мероприятия государственной программы, %</t>
  </si>
  <si>
    <t xml:space="preserve">Уровень выполнения результата мероприятия подпрограммы, отдельного мероприятия государственной программы, %  </t>
  </si>
  <si>
    <t>Количественные характеристики выполнения результатов мероприятий подпрограммы, отдельного мероприятия государственной программы</t>
  </si>
  <si>
    <t>плановое значение</t>
  </si>
  <si>
    <t xml:space="preserve">Финансирование мероприятий </t>
  </si>
  <si>
    <t>2.3.  Структура бюджетного финансирования государственной программы по подпрограммам 
и отдельным мероприятиям государственной программы</t>
  </si>
  <si>
    <t xml:space="preserve">2.4.  Структура финансирования подпрограмм и отдельных мероприятий государственной программы по соисполнителям </t>
  </si>
  <si>
    <t xml:space="preserve">2.2.  Структура бюджетного финансирования государственной программы по проектной и процессной части </t>
  </si>
  <si>
    <t>Региональные проекты, входящие
в состав национальных проектов</t>
  </si>
  <si>
    <t>Адресная инвестиционная программа, 
не относящаяся к региональным проектам</t>
  </si>
  <si>
    <t>Региональные проекты, не входящие
в состав национальных проектов</t>
  </si>
  <si>
    <t>Концессионные соглашения и соглашения 
о государственно-частном партнерстве, 
не включенные в адресную инвестиционную программу и не относящиеся 
к региональным проектам</t>
  </si>
  <si>
    <t>Финансовое соглашение 
№ 069-09-2024-280</t>
  </si>
  <si>
    <t>Количество семей, имеющих трех и более детей, улучшивших жилищные условия за счет реализации предоставленных социальных выплат</t>
  </si>
  <si>
    <t>1.28</t>
  </si>
  <si>
    <t>1.29</t>
  </si>
  <si>
    <t>Количество жилых помещений специализированного жилищного фонда, предоставляемых детям-сиротам и детям, оставшимся без попечения родителей, лицам 
из их числа, оборудованных предметами первой необходимости</t>
  </si>
  <si>
    <t>Администрации районов Санкт-Петербурга, Жилищный комитет</t>
  </si>
  <si>
    <t>Количество детей-сирот  и детей, оставшихся  без попечения родителей, лиц, указанных в пункте 9 статьи 8 Федерального закона «О дополнительных гарантиях по социальной поддержке детей-сирот  и детей, оставшихся  без попечения родителей», которым предоставлены социальные выплаты на приобретение жилого помещения или для полного погашения ипотечного кредита</t>
  </si>
  <si>
    <t xml:space="preserve">Обеспечены жилыми помещениями дети-сироты и дети, оставшиеся без попечения родителей, лица 
из числа детей-сирот и детей, оставшихся без попечения родителей
</t>
  </si>
  <si>
    <t xml:space="preserve">Финансовое соглашение 
№ 069-09-2024-369 </t>
  </si>
  <si>
    <t>Нефинансовое соглашение 
№ 2022-01130</t>
  </si>
  <si>
    <t>3.3.</t>
  </si>
  <si>
    <t>Доля бюджетных расходов 
по решениям Арбитражного суда  Санкт-Петербурга  
и Ленинградской области, мировым соглашениям  в экономически обоснованных тарифах</t>
  </si>
  <si>
    <t>1.1.1</t>
  </si>
  <si>
    <t>Изъятие помещений, находящихся 
в собственности граждан 
и юридических лиц</t>
  </si>
  <si>
    <t>091F383510</t>
  </si>
  <si>
    <t>Предоставлено возмещение за изымаемые жилые помещения собственникам жилых помещений, находящихся в многоквартирных домах, признанных в установленном порядке  аварийными и подлежащими сносу или реконструкции</t>
  </si>
  <si>
    <t>количество заключенных соглашений об изъятии жилого помещения</t>
  </si>
  <si>
    <t>0950083400</t>
  </si>
  <si>
    <t>0950083350</t>
  </si>
  <si>
    <t>0950083250</t>
  </si>
  <si>
    <t>0950083200</t>
  </si>
  <si>
    <t>Обеспечено население тепловой энергией по доступной цене в соответствии с установленными льготными тарифами посредством компенсации из бюджета СПб выпадающих доходов ТСО до стоимости тепл. энергии, рассчитанной с учетом экономически обоснованных тарифов</t>
  </si>
  <si>
    <t xml:space="preserve"> Предоставлены гражданам субсидии на оплату жилого помещения и коммунальных услуг </t>
  </si>
  <si>
    <t xml:space="preserve">Произведен расчет гражданам мер социальной поддержки по оплате жилого помещения и коммунальных услугв в форме денежных выплат </t>
  </si>
  <si>
    <t>Предоставлена дополнительная мера социальной поддержки по замене газовых плит, газовых водонаргевательных колонок и электрических плит</t>
  </si>
  <si>
    <t xml:space="preserve">количество граждан, условия проживания которых улучшены в результате замены газовых плит, газовых водонагревательных колонок, электрических плит, не подлежащих ремонту и установленных в жилых помещениях жилищного фонда в Санкт-Петербурге  </t>
  </si>
  <si>
    <t>Итого финансирование региональных проектов, входящих в состав национальных проектов</t>
  </si>
  <si>
    <t>ИТОГО финансирование по Адресной инвестиционной программе, не относящейся к региональным проектам</t>
  </si>
  <si>
    <t>0950083550</t>
  </si>
  <si>
    <t>0950083560</t>
  </si>
  <si>
    <t xml:space="preserve">Предоставление субсидии Санкт-Петербургскому государственному бюджетному учреждению «Горжилобмен» (далее - ГБУ "Горжилобмен") на предоставление социальных выплат на строительство или приобретение жилья
гражданам, являющимся заемщиками (созаемщиками) по договору ипотечного кредитования
</t>
  </si>
  <si>
    <t>09500R4970</t>
  </si>
  <si>
    <t>0950083570</t>
  </si>
  <si>
    <t>0950083040</t>
  </si>
  <si>
    <t xml:space="preserve">Предоставление субсидии ГБУ «Горжилобмен»
 на предоставление социальных выплат 
на строительство или приобретение жилья гражданам, состоящим 
на жилищном учете 
за исключением граждан, указанных в пункте 3 статьи 114-11 Социального кодекса Санкт-Петербурга, и членам семей, включенным в учетные дела граждан, указанных в пункте 3 статьи 114-11 Социального кодекса 
Санкт-Петербурга, а также состоящим на жилищном учете членам семей, включенным в учетные дела граждан, указанных в пункте 1 статьи 23.2 Федерального закона «О ветеранах» и в статье 28.2 Федерального закона «О социальной защите инвалидов  в Российской Федерации»
</t>
  </si>
  <si>
    <t>0950051340</t>
  </si>
  <si>
    <t>0950051350</t>
  </si>
  <si>
    <t>0950051760</t>
  </si>
  <si>
    <t>0950083420</t>
  </si>
  <si>
    <t>0950083500</t>
  </si>
  <si>
    <t>Предоставление субсидии ГБУ «Горжилобмен» 
на предоставление социальных выплат 
на строительство 
или приобретение жилья состоящим на жилищном учете гражданам, имеющим трех и более  детей</t>
  </si>
  <si>
    <t>Предоставление субсидии ГБУ «Горжилобмен» 
на предоставление социальных выплат 
на строительство 
или приобретение жилья состоящим на жилищном учете семьям, имеющим детей-инвалидов</t>
  </si>
  <si>
    <t xml:space="preserve">Предоставление социальных выплат на строительство или приобретение жилья состоящим на жилищном учете гражданам, указанным в Указе Президента Российской Федерации 
от 07.05.2008 N 714 
«Об обеспечении жильем ветеранов Великой Отечественной войны 1941-1945 годов», за счет средств федерального бюджета
</t>
  </si>
  <si>
    <t xml:space="preserve">Предоставление социальных выплат на строительство 
или приобретение жилья состоящим на жилищном учете гражданам, указанным в пункте 1 статьи 23.2 Федерального закона 
«О ветеранах», за счет средств федерального бюджета
</t>
  </si>
  <si>
    <t xml:space="preserve">Предоставление социальных выплат на строительство 
или приобретение жилья состоящим на жилищном учете гражданам, указанным в статье 28.2 Федерального закона «О социальной защите инвалидов в Российской Федерации», за счет средств федерального бюджета
</t>
  </si>
  <si>
    <t>0950083050</t>
  </si>
  <si>
    <t>0950083060</t>
  </si>
  <si>
    <t>Предоставление субсидии ГБУ «Горжилобмен» на финансовое обеспечение выполнения государственного задания</t>
  </si>
  <si>
    <t>0950083070</t>
  </si>
  <si>
    <t>Акционерное общество микрокредитная компания "Санкт-Петербургский центр доступного жилья"</t>
  </si>
  <si>
    <t>5.1</t>
  </si>
  <si>
    <t>Переселение граждан из многоквартирных домов, признанных после 01.01.2017 аварийными и подлежащими сносу или реконструкции</t>
  </si>
  <si>
    <t>0950083510</t>
  </si>
  <si>
    <t>Администрация Адмиралтейского района Санкт-Петербурга</t>
  </si>
  <si>
    <t>3.3</t>
  </si>
  <si>
    <t>Предоставление дополнительной меры социальной поддержки 
по оборудованию предметами первой необходимости жилых помещений специализированного жилищного фонда, предоставляемых детям-сиротам и детям, оставшимся без попечения родителей, лицам из их числа</t>
  </si>
  <si>
    <t>0950083620</t>
  </si>
  <si>
    <t>0950083630</t>
  </si>
  <si>
    <t>Администрация Калининского района Санкт-Петербурга</t>
  </si>
  <si>
    <t>Алминистрация Курортного района Санкт-Петербурга</t>
  </si>
  <si>
    <t>Администрация Московского района Санкт-Петербурга</t>
  </si>
  <si>
    <t>Администрация Невского района Санкт-Петербурга</t>
  </si>
  <si>
    <t>Администрация Петроградского района Санкт-Петербурга</t>
  </si>
  <si>
    <t>Администрация Центрального района Санкт-Петербурга</t>
  </si>
  <si>
    <t>1.2.1.</t>
  </si>
  <si>
    <t>Строительство многоквартирного дома со встроенными помещениями по адресу: улица  Солдата Корзуна, участок 3 (юго-восточнее пересечения с проспектом Маршала Жукова)</t>
  </si>
  <si>
    <t>091F183230, 0930083230</t>
  </si>
  <si>
    <t>1.2.2.</t>
  </si>
  <si>
    <t>1.2.3.</t>
  </si>
  <si>
    <t>1.2.4.</t>
  </si>
  <si>
    <t>Строительство многоквартирного дома со встроенными помещениями, включая снос объекта незавершенного строительства по адресу: 
Шипкинский пер., д. 3, корп. 2, литера А</t>
  </si>
  <si>
    <t>1.2.5.</t>
  </si>
  <si>
    <t>Проектирование и строительство многоквартирного дома со встроенно-пристроенными помещениями в границах территории, ограниченной ул. Тамбасова, пр. Ветеранов, ул. Пограничника Гарькавого, Новобелицкой ул., в Красносельском районе ОЗУ № 11</t>
  </si>
  <si>
    <t xml:space="preserve">Приобретение жилых помещений в государственную собственность Санкт-Петербурга в целях предоставления их отдельным категориям граждан в соответствии с Законом Санкт-Петербурга от 26.04.2006 N 221-32 "О жилищной политике Санкт-Петербурга"
</t>
  </si>
  <si>
    <t xml:space="preserve">0930083230
</t>
  </si>
  <si>
    <t>2.2</t>
  </si>
  <si>
    <t xml:space="preserve">0930083520                                                                                                                
</t>
  </si>
  <si>
    <t>2.3</t>
  </si>
  <si>
    <t xml:space="preserve">Приобретение жилых помещений 
в государственную собственность 
Санкт-Петербурга в целях предоставления 
по договорам найма специализированных жилых помещений детям-сиротам 
и детям, оставшимся без попечения родителей, лицам из их числа </t>
  </si>
  <si>
    <t xml:space="preserve">09300R0820
</t>
  </si>
  <si>
    <t>0930083230</t>
  </si>
  <si>
    <t xml:space="preserve">Инженерная подготовка территории, предусмотренной к размещению 
в створе ул. Плесецкой, на земельном участке 
с кадастровым номером 78:34:0428601:9952, включая разработку проектной документации стадии РД (строительство комплекса очистных сооружений, трансформаторной подстанции, подпорной стенки, сетей электроснабжения, водоотведения, автоматизации, водопропускных труб, благоустройство) </t>
  </si>
  <si>
    <t>0950083110</t>
  </si>
  <si>
    <t>0950083120</t>
  </si>
  <si>
    <t>0950083320</t>
  </si>
  <si>
    <t>0950083530</t>
  </si>
  <si>
    <t>4.4.</t>
  </si>
  <si>
    <t>0950083140</t>
  </si>
  <si>
    <t>0950083380</t>
  </si>
  <si>
    <t>0950083450</t>
  </si>
  <si>
    <t>0950083240</t>
  </si>
  <si>
    <t>0950083100</t>
  </si>
  <si>
    <t>0950083470</t>
  </si>
  <si>
    <t>0950083480</t>
  </si>
  <si>
    <t>0950083490</t>
  </si>
  <si>
    <t>4.3.</t>
  </si>
  <si>
    <t>4.2</t>
  </si>
  <si>
    <t>4.1</t>
  </si>
  <si>
    <t>В результате реализации государственной программы к 2029 году должен сложиться качественно новый уровень состояния жилищной сферы, характеризуемый следующим целевым ориентиром:
проведение капитального ремонта общего имущества в 49,52% многоквартирных домах по одному  и более необходимых работ по капитальному ремонту, включая мероприятия в области энергосбережения и повышения энергетической эффективности, запланированных к выполнению в рамках реализации Региональной программы до 2038 года. 
В целях достижения результатов государственной программы в рамках Краткосрочных планов в 2024 году капитальный ремонт завершен по 2758 видам работ в 1917 многоквартирном доме на общую сумму 30 950,06 млн руб.                                                                                                                                                                                                                                                                               В целях проведения мероприятий по энергосбережению и повышению энергетической эффективности в отношении общего имущества собственников помещений в многоквартирных домах по состоянию на начало 2025 года энергоэффективные осветительные приборы в помещениях, относящихся к общему имуществу многоквартирного дома, установлены в 20 616  многоквартирных домах, что составляет 85 % от общего количества многоквартирных домов, находящихся на территории Санкт-Петербурга.
Выполнены  работы по уборке внутриквартальных территорий, входящих в состав земель общего пользования. Площадь уборочных внутриквартальных территорий, входящих в состав земель общего пользования, составила 56 382,4 тыс. кв. м.</t>
  </si>
  <si>
    <t>Уровень возмещения населением затрат на предоставление жилищно-коммунальных услуг по установленным для населения тарифам за 2023 год, по прогнозным данным, составит 95,34 %. Прогнозный расчет произведен по данным Территориального органа Федеральной службы государственной статистики по г. Санкт-Петербургу и Ленинградской области за девять месяцев 2024 года. Стоимость предоставленных населению услуг, рассчитанная по экономически обоснованным тарифам, за жилое помещение, капитальный ремонт и коммунальные услуги составила 159 609 738,9 тыс. руб. Возмещение населением затрат на предоставление услуг по установленным для населения тарифам за жилое помещение, капитальный ремонт и коммунальные услуги составило 152 168 204,5 тыс. руб. В Санкт-Петербурге в целях уменьшения расходов граждан на оплату жилого помещения и коммунальных услуг предоставляются субсидии на оплату жилого помещения и коммунальных услуг и меры социальной поддержки по оплате жилого помещения и коммунальных услуг, установленные законодательством Российской Федерации и законодательством Санкт-Петербурга.
Количество граждан, которым рассчитаны меры социальной поддержки по оплате жилого помещения и коммунальных услуг в форме денежных выплат составило 967 125 человек, субсидии на оплату жилого помещения и коммунальных услуг предоставлены 67 669 семьям.                                                                                                                                                                                                                              В 2024 году дополнительная мера социальной поддержки по  замене газовых плит, газовых водонагревательных колонок и электрических плит предоставлена 1 562 человекам (произведена замена 1 565 единиц газового оборудования и 45 электрических плит).</t>
  </si>
  <si>
    <t>Осуществлены мероприятия, утвержденные распоряжением Жилищного комитета от 01.08.2022 № 597-р "Об утверждении Краткосрочного плана реализации региональной программы капитального ремонта общего имущества в многоквартирных домах в Санкт-Петербурге в 2023, 2024 и 2025 годах"</t>
  </si>
  <si>
    <t>По 197 работам завершение в 2025 году. 
По 17 работам ремонт осуществляться не будет по объективным причинам</t>
  </si>
  <si>
    <t>количество услуг по изготовлению проектно-сметной документации по демонтажу зданий</t>
  </si>
  <si>
    <t>количество аварийных расселенных многоквартирных жилых домов, все помещения в которых находятся в собственности Санкт-Петербурга</t>
  </si>
  <si>
    <t>Реализованы расходы на снос аварийных расселенных многоквартирных жилых домов. Все помещения в которых находятся в собственности Санкт-Петербурга</t>
  </si>
  <si>
    <t>Выполнены работы по сносу аварийных расселенных многоквартирных жилых домов, все помещения в которых находятся в собственности Санкт-Петербурге</t>
  </si>
  <si>
    <t>Увеличение значения количественной характеристики за счет увеличения средств на мероприятие в целях компенсации недополученных доходов 
за 2022-2023 годы в соответстветствии с представленными в 2024 году теплоснабжающими организациями подписанными актами сверок объемов тепловой энергии за указанный период.</t>
  </si>
  <si>
    <t>Уменьшение значения количественной характеристики в связи с перераспределением средств в целях компенсации недополученных доходов за 2022-2023гг. в соответстветстии с актами сверок объемов тепловой энергии за указанный период, представленных в 2024 году.</t>
  </si>
  <si>
    <t xml:space="preserve">Увеличение количества получателей дополнительной меры социально поддержки по замене газового оборудования и эл.плит. обусловлено тем, что за счет отказа гражданина, которому была предусмотрена замена 2 ед. оборудования (плита и колонка) выключены получатели дополнительной меры социально поддержки на замену по 1 ед. оборудования. </t>
  </si>
  <si>
    <t>Увеличение количества получателей мер социальной поддержки и дополнительных мер социальной поддержки по категориям: ветераны боевых действий; члены семей погибших, умерших инвалидов, участников ВОВ, ветеранов боевых действий; семьи, имеющие детей-инвалидов; женщины, которым присвоено почетное звание "Мать-героиня"; граждане, являющиеся в соответствии с действующим федеральным законодательством получателями пенсий, проработавшие в Санкт-Петербурге (Ленинграде) не менее 20 лет и имеющие трудовой стаж (в календарном исчислении) не менее 45 лет для мужчин и 40 лет для женщин; многодетные семьи.</t>
  </si>
  <si>
    <t xml:space="preserve">Решения об одностороннем отказе от исполнения контрактов, экономия бюджетных ассигнований по коммунальным услугам, экономия по контрактам в связи с уменьшением потребности в нефтепродуктах для транспортных средств </t>
  </si>
  <si>
    <t xml:space="preserve">Осуществлены сбор и актуализация информации и  сведений о техническом состоянии многоквартирных домов </t>
  </si>
  <si>
    <t xml:space="preserve">Осуществлена закупка техники для административно-хозяйственной деятельности                                </t>
  </si>
  <si>
    <t>Количество приобретаемого оборудования</t>
  </si>
  <si>
    <t>Осуществлена закупка техники для учебного процесса</t>
  </si>
  <si>
    <t xml:space="preserve"> Реализованы дополнительные профессиональные программы профессиональной переподготовки повышения квалификации, профессионального обучения – программ переподготовки, рабочих и служащих</t>
  </si>
  <si>
    <t>Количество программ</t>
  </si>
  <si>
    <t>Количество слушателей</t>
  </si>
  <si>
    <t>Мини типография-1 ед.., электронное табло расписания и электронные таблички на дверь -1 ед.,
комплект для видеонаблюдения-2 ед., мебель -7 ед., кофемашина -1 ед.</t>
  </si>
  <si>
    <t>Увеличение количества заявок на обучение работников РЖА в отчетном году</t>
  </si>
  <si>
    <t>Степень достижения планируемого значения по показателю составляет менее 100 %. Фактическое значение показателя рассчитано по данным Петростата за 9 месяцев 2024 года, в связи с особенностями подготовки статистических отчетов данные за 2024 год на настоящий момент отсутствуют</t>
  </si>
  <si>
    <t>Позиция Комитета государственного финансового контроля 
Санкт-Петербурга, заключение Юридического комитета Администрации Губернатора 
Санкт-Петербурга о том, что неисполненные решения Арбитражного суда Санкт-Петербурга 
и Ленинградской области и мировые соглашения не могут являться правовым обоснованием для предоставления субсидий именно в качестве возмещения теплоснабжающим организациям недополученных доходов, а также в качестве финансового обоснования размера субсидий</t>
  </si>
  <si>
    <t xml:space="preserve">Перенос заключения договора на 2025 год по решению собственника </t>
  </si>
  <si>
    <t xml:space="preserve">Заключены
договоры
пожизненной
ренты
</t>
  </si>
  <si>
    <t>Осуществлено материально-техническое обеспечение реализации полномочия Жилищного комитета по передаче жилых помещений государственного жилищного фонда Санкт-Петербурга в собственность граждан  в порядке приватизации, заключению в установленном порядке договоров приватизации государственного жилищного фонда Санкт-Петербурга с гражданами, занимающими жилые помещения государственного жилищного фонда Санкт-Петербурга на основании договоров социального найма,  а также по принятию в государственную собственность Санкт-Петербурга от граждан ранее приватизированных ими жилых помещений, являющихся для них единственным местом постоянного проживания, принадлежащих им на праве собственности и свободных от обязательств</t>
  </si>
  <si>
    <t>Осуществлено материально-техническое обеспечение реализации полномочия Жилищного комитета по принятию решения о продаже жилых помещений государственного жилищного фонда Санкт-Петербурга гражданам и юридическим лицам целевым назначением  по основаниям, предусмотренным законодательством</t>
  </si>
  <si>
    <t>Осуществлено материально-техническое обеспечение реализации полномочия Жилищного комитета по принятию решения о заключении договоров мены жилых помещений государственного жилищного фонда Санкт-Петербурга на жилые помещения частного жилищного фонда, за исключением случаев заключения договоров мены при изъятии жилых помещений в связи с изъятием земельного участка для государственных нужд Санкт-Петербурга</t>
  </si>
  <si>
    <t>Осуществлено материально-техническое обеспечение реализации полномочий Жилищного комитета по принятию решений  о заключении от имени Санкт-Петербурга договоров пожизненной ренты. Заключение договоров пожизненной ренты от имени Санкт-Петербурга на основа-нии распоряжений Жилищного комитета</t>
  </si>
  <si>
    <t>Осуществлено материально-техническое обеспечение реализации полномочия Жилищного комитета по осуществлению отдельных функций по предоставлению мер социальной поддержки  и дополнительных мер социальной поддержки отдельным категориям граждан, установленных Правительством Санкт-Петербурга, в части касающейся предоставления социальных выплат на строительство или приобретение жилья за счет средств федерального бюджета и за счет средств бюджета Санкт-Петербурга гражданам, состоящим на учете в качестве нуждающихся в жилых помещениях либо на учете нуждающихся  в содействии Санкт-Петербурга в улучшении жилищных условий</t>
  </si>
  <si>
    <t>Осуществлено материально-техническое обеспечение реализации полномочий Жилищного комитета по осуществлению учета наемных домов социального использования и земельных участков,предоставленных или предназначенных в соответстви  с земельным законодательством для строительства таких домов, по ведению учета заявлений граждан о предоставлении жилых помещений государственного жилищного фонда Санкт-Петербурга по договорам найма жилых помещений жилищного фонда социального использования, по принятию решений о предоставлении жилых помещений государственного жилищного фонда Санкт-Петербурга по договорам найма жилых помещений жилищного фонда социального использования</t>
  </si>
  <si>
    <t>Осуществлено депозитарное хранение документов Архивного фонда Санкт-Петербурга, находящихся в собственности Санкт-Петербурга</t>
  </si>
  <si>
    <t xml:space="preserve">Осуществлено материально-техническое обеспечение реализации полномочий Жилищного комитета по принятию решений о продаже на торгах жилых помещений жилищного фонда коммерческого использования Санкт-Петербурга, за исключением жилых домов, признанных непригодными для проживания, жилых помещений, расположенных в многоквартирных домах, признанных аварийными и подлежащими сносу или реконструкции, а также заключению от имени Санкт-Петербурга договоров купли-продажи жилых помещений на основании указанных решений. </t>
  </si>
  <si>
    <t>Возмещены затраты, связанные с выполнением работ по ремонту  многоквартирных домов, находящихся у Учреждения в управлении и (или) на техническом обслуживании</t>
  </si>
  <si>
    <t>Количество домов, по которым проведены мероприятия по ремонту многоквартиных домов</t>
  </si>
  <si>
    <t>Осуществлены функции организации, уполномоченной от имени Санкт-Петербурга выступать наймодателем жилых помещений государственного жилищного фонда  Санкт-Петербурга по договорам найма жилых помещений жилищного фонда социального использования, в том числе управлять наемными домами социального использования, все помещения в которых находятся в собственности Санкт-Петербурга, а также осуществлять иные полномочия наймодателя, за исключением ведения учета заявлений граждан о предоставлении жилых помещений государственного жилищного фонда Санкт-Петербурга по договорам найма жилых помещений жилищного фонда социального использования и принятия решений о предоставлении жилых помещений государственного жилищного фонда Санкт-Петербурга по договорам найма жилых помещений жилищного фонда социального использования</t>
  </si>
  <si>
    <t>Осуществлено материально-техническое обеспечение реализации полномочий Жилищного комитета по организации содержания жилищного фонда Санкт-Петербурга</t>
  </si>
  <si>
    <t>Осуществлено материально-техническое обеспечение реализации полномочия Жилищного комитета по принятию решений о предоставлении жилых помещений жилищного фонда коммерческого использования Санкт-Петербурга по договорам аренды юридическим лицам в целях проживания работников жилищно-коммунальной сферы и иных отраслей городского хозяйства (организаций любой организационно-правовой формы, к видам деятельности которых согласно учредительным документам относится выполнение работ и (или) оказание услуг в сфере жилищно-коммунального хозяйства Санкт-Петербурга, благоустройства Санкт-Петербурга, капитального строительства, развития дорожно-мостового комплекса, транспорта, промышленности, топливно-энергетического комплекса, почтовой связи, торговли, полиграфии, медицинского обслуживания, обеспечения лекарственными средствами и изделиями медицинского назначения, культуры, науки, физической культуры   и спорта) в связи с характером их трудовых отношений, а также образовательным организациям высшего образования (любой организационно-правовой формы) для проживания обучающихся в них в рамках программы мероприятий по капитальному ремонту и реконструкции многоквартирных домов, все помещения в которых находятся  в собственности Санкт-Петербурга, и предоставлению жилых помещений юридическим лицам для проживания работников жилищно-коммунальной сферы и иных отраслей городского хозяйства, а также образовательным организациям высшего образования для проживания обучающихся в них</t>
  </si>
  <si>
    <t>Заключены договоры аренды жилых помещений жилищного фонда коммерческого использования Санкт-Петербурга на основании распоряжений Жилищного комитета</t>
  </si>
  <si>
    <t>Реализованы мероприятия по содействию решению жилищных проблем молодежи, молодых семей на основании договора об участии Санкт-Петербурга в собственности акционерного общества «Санкт-Петербургский центр доступного жилья» путем предоставления целевых жилищных займов  в соответствии с внутренними документами акционерного общества «Санкт-Петербургский центр доступного жилья», определяющими порядок и условия предоставления целевых жилищных займов в соответствии с гражданским законодательством Российской Федерации</t>
  </si>
  <si>
    <t>Количество молодых семей, улучшивших жилищные условия за счет инструментов жилищной политики Санкт-Петербурга по обеспечению условий для осуществления прав граждан на жилище</t>
  </si>
  <si>
    <t>Количество молодых семей, в отношении которых принято решение об улучшении жилищных условий за счет инструментов жилищной политики Санкт-Петербурга по обеспечению условий для осуществления прав граждан на жилище</t>
  </si>
  <si>
    <t>Предоставлены социальные выплаты гражданам на оплату части стоимости жилого помещения, приобретаемого с использованием средств долгосрочного ипотечного жилищного кредита, в размере не более 30 % от стоимости жилого помещения</t>
  </si>
  <si>
    <t>Предоставлены социальные выплаты молодым семьям для оплаты части стоимости жилого помещения в размере                    не менее 40 % от расчетной (средней) стоимости жилого помещения.</t>
  </si>
  <si>
    <t>Предоставлены гражданам социальные выплаты для приобретения или строительства жилых помещений в размере 40% от стоимости жилого помещения</t>
  </si>
  <si>
    <t>Предоставлены социальные выплаты гражданам для приобретения или строительства жилых помещений в размере 40% от стоимости жилого помещения</t>
  </si>
  <si>
    <t>Предоставлены социальные выплаты гражданам льготных категорий в соответствии с Указом Президента Российской Федерации от 07.05.2008 № 714 для приобретения или строительства жилых помещений (из расчета 36 кв.м.на ветерана ВОВ)</t>
  </si>
  <si>
    <t>Предоставлены социальные выплаты гражданам льготных категорий в соответствии с пунктом 1 статьи 23.2 Федерального закона "О ветеранах" для приобретения или строительства жилых помещений (из расчета 18 кв.м на ветерана боевых действий)</t>
  </si>
  <si>
    <t>Предоставлены социальные выплаты гражданам льготных категорий в соответствии с ФЗ  "О социальной защите инвалидов в Российской Федерации" для приобретения или строительства жилых помещений (из расчета 18 кв.м. на льготника)</t>
  </si>
  <si>
    <t xml:space="preserve">Предоставлены социальные выплаты гражданам, имеющим трех и более несовершеннолетних детей, для приобретения или строительства жилых помещений </t>
  </si>
  <si>
    <t>Предоставлены социальные выплаты семьям, имеющим в составе детей-инвалидов, состоящих на учете нуждающихся в содействии Санкт-Петербурга</t>
  </si>
  <si>
    <t xml:space="preserve">Предоставлены социальные выплаты гражданам в размере не менее 70% от расчетной (средней) стоимости жилого помещения в случае, если участники целевой программы "Молодежи - доступное жилье" изъявили желание получить социальную выплату в рамках мероприятия по обеспечению жильем молодых семей федерального проекта «Содействие субъектам Российской Федерации в реализации полномочий по оказанию государственной поддержки гражданам в обеспечении жильем и оплате 
жилищно-коммунальных услуг»
 государственной программы Российской Федерации «Обеспечение доступным и комфортным жильем 
и коммунальными услугами граждан Российской Федерации»
</t>
  </si>
  <si>
    <t>Количество семей, участвующих в реализации  мероприятия по обеспечению жильем молодых семей федерального проекта «Содействие субъектам Российской Федерации в реализации полномочий по оказанию государственной поддержки гражданам в обеспечении жильем и оплате 
жилищно-коммунальных услуг государственной программы Российской Федерации «Обеспечение доступным и комфортным жильем и коммунальными услугами граждан Российской Федерации»</t>
  </si>
  <si>
    <t>Одностороннее расторжение контракта с невыполнением Подрядчиком условий контракта</t>
  </si>
  <si>
    <t>Расторжение контракта в одностороннем порядке в связи с неисполнением подрядчиком обязательств</t>
  </si>
  <si>
    <t>Выполнена газификация в многоквартирных домах: - подводка системы к дому от городских сетей, устройство котла, прокладка контуров</t>
  </si>
  <si>
    <t xml:space="preserve">Выполнено устройство системы газоснабжения объектов жилищного фонда 
в Санкт-Петербурге, не имеющих централизованного газоснабжения </t>
  </si>
  <si>
    <t>Выполнена газификация в ждилых домах: - подводка системы к дому от городских сетей, устройство котла, прокладка контуров</t>
  </si>
  <si>
    <t xml:space="preserve">Выполнены работы по проектированию и устройству в жилом доме газопровода-ввода в границах земельного участка домовладения и шкафного пункта редуцирования газа (при их необходимости), вводного газопровода                             и внутреннего газопровода сети газопотребления с установкой газовой плиты, газового отопительного котла, а также прибора учета газа. </t>
  </si>
  <si>
    <t>Не достижение значения  планового показателя связано с отказом собственника квартиры от выполнения  работ по прокладке газового оборудования.</t>
  </si>
  <si>
    <t>Выполнены работы по адресам, по которым ранее не было возможности выполнить работы (строительство газопровода по территории зем. участка)</t>
  </si>
  <si>
    <t>Изменение в Адресной программе, снижение стоимости работ в сравнении с плановой</t>
  </si>
  <si>
    <t>Исключение одного адреса в связи с отсутствием технической возможности.</t>
  </si>
  <si>
    <t>Выполнены работы по ремонту помещений, являющихся собственностью Санкт-Петербурга</t>
  </si>
  <si>
    <t xml:space="preserve">Количество помещений, являющихся собственностью Санкт-Петербурга, в которых необходимо провести работы по ремонту </t>
  </si>
  <si>
    <t>площадь пустующих жилых помещений</t>
  </si>
  <si>
    <t>количество помещений, являющихся собственностью Санкт-Петербурга, требующих ремонта</t>
  </si>
  <si>
    <t>Количество отремонтированных квартир</t>
  </si>
  <si>
    <t>Выполнены работы по ремонту пустующей площади государственного жилищного фонда Санкт-Петербурга</t>
  </si>
  <si>
    <t>Выполнены работы по ремонту жилых помещений государственного жилищного фонда Санкт-Петербурга</t>
  </si>
  <si>
    <t>площадь жилых помещений государственного жилищного фонда Санкт-Петербурга</t>
  </si>
  <si>
    <t>Проведены работы по ремонту помещений, являющихся собственностью СПб</t>
  </si>
  <si>
    <t>площадь помещений</t>
  </si>
  <si>
    <t>Проведены работы по ремонту помещений, являющихся собственностью Санкт-Петербурга</t>
  </si>
  <si>
    <t>площадь жилых помещений, находящихся в собственности Санкт-Петербурга</t>
  </si>
  <si>
    <t xml:space="preserve">площадь помещений, являющихся собственностью Санкт-Петербурга, в которых необходимо выполнить работы по ремонту </t>
  </si>
  <si>
    <t xml:space="preserve">площадь помещений, являющихся собственностью Санкт-Петербурга, в которых будут выполнены работы по ремонту </t>
  </si>
  <si>
    <t>количество помещений по которым проводится ремонт</t>
  </si>
  <si>
    <t xml:space="preserve">площадь помещений, являющихся собственностью Санкт-Петербурга, в которых необходимо провести работы по ремонту </t>
  </si>
  <si>
    <t>Проведены работы по ремонту жилых помещений, являющихся собственностью Санкт-Петербурга</t>
  </si>
  <si>
    <t>Площадь жилых помещений, являющихся собственностью Санкт-Петербурга</t>
  </si>
  <si>
    <t>957,94</t>
  </si>
  <si>
    <t>шт</t>
  </si>
  <si>
    <t xml:space="preserve"> кв.м</t>
  </si>
  <si>
    <t>кв. м.</t>
  </si>
  <si>
    <t>14</t>
  </si>
  <si>
    <t>32</t>
  </si>
  <si>
    <t>Актуализация адресной программы, снижение стоимости работ после проведения конкурсных процедур</t>
  </si>
  <si>
    <t>Неисполнение работ по ремонту помещений подрядными организациями</t>
  </si>
  <si>
    <t>Уменьшение цены контракта под факт исполнительной сметы</t>
  </si>
  <si>
    <t>Превышение значения  планового показателя связано с  корректировкой адресной программы по ремонту помещений, в связи с экномией бюджетных средств от конкурсных процедур</t>
  </si>
  <si>
    <t>Корректировка адресной программы по причине образовавшейся экономии в связи с заменой адреса из-за судебного разбирательства</t>
  </si>
  <si>
    <t>Превышение рыночной стоимости ремонтных забот за 1 кв.м. над планируемым при формировании бюджета</t>
  </si>
  <si>
    <t>За счет замены адресов в адресной программе: исключили квартиру №128  по адресу наб. Адмирала Лазарева д.20 в связи с решением суда об отменой решения о выселении; исключили квартиру №8 по адресу Полозова ул. д.23  в связи с судебным разбирательством.</t>
  </si>
  <si>
    <t xml:space="preserve">Произведена корректировка адресной программы в связи необходимостью проведения ремонтных работ в помещениях для размещения детей-сирот. </t>
  </si>
  <si>
    <t>Экономия сложившаяся после проведения конкурсных процедур, позволила произвести ремонт дополнительных жилых помещений.</t>
  </si>
  <si>
    <t>Внесение изменений в адресную программу</t>
  </si>
  <si>
    <t>Выполнены работы по приспособлению жилого помещения инвалида и общего имущества в мкд</t>
  </si>
  <si>
    <t xml:space="preserve"> Выполнены работы по приспособлению  жилого помещения инвалида и общего имущества в многоквартирном доме </t>
  </si>
  <si>
    <t>Выполнение строительно-монтажных работ по приспособлению жилого помещения инвалида (или) общего имущества в мкд с учетом потребностей инвалида</t>
  </si>
  <si>
    <t>Выполнено приспособление общего имущества мкд с учетом потребностей инвалида и обеспечение условий его доступности для инвалида</t>
  </si>
  <si>
    <t>Проведены мероприятия по обеспечению условий доступности для инвалидов и иных маломобильных групп населения</t>
  </si>
  <si>
    <t>количество изготовленной  проектно-сметной документации на установку подъемных (иных ) устройств</t>
  </si>
  <si>
    <t>количество изготовленной проектно-сметной документации для организации доступа маломобильным группам населения в парадные многоквартирных домов</t>
  </si>
  <si>
    <t>количество многоквартирных домов (парадных), по которым  необходимо выполнение работ по приспособлению общего имущества в многоквартирных домах с учетом потребностей инвалида и обеспечению  условий его  доступности               для инвалида</t>
  </si>
  <si>
    <t>Количество адресов, по которым необходимо разработать проектно-сметную документацию</t>
  </si>
  <si>
    <t>количество адресов по которым необходимо осуществить мероприятия по приспособлению</t>
  </si>
  <si>
    <t>количество  объектов, по которым необходимо осуществить мероприятия  по приспособлению жилых помещений инвалидов и общего имущества в мкд</t>
  </si>
  <si>
    <t>Количество объектов, по которым необходимо разработать проектно-сметную документацию на выполнение работ по приспособлению жилого помещения инвалида и общего имущества в многоквартирном доме</t>
  </si>
  <si>
    <t xml:space="preserve">количество объектов, по которым необходимо осуществить мероприятия по приспособлению жилого помещения инвалида и (или) общего имущества в мкд, 5-й Предпортовый, проезд, д. 10, корп. 1, литера А, кв. 516; Витебский пр., д. 29, лит. А; Дунайский пр., д. 5, корп. 4, лит. А; </t>
  </si>
  <si>
    <t xml:space="preserve">количество МКД в которых проведутся работы по созданию условий доступности для инвалидов </t>
  </si>
  <si>
    <t xml:space="preserve">количество жилых помещений, в которых необходимо проведение работ по  устройству доступной среды для инвалидов </t>
  </si>
  <si>
    <t>количество адресов по   которым будут проведены работы  по приспособлению жилого помещения и (или) общего имущества в многоквартирном доме</t>
  </si>
  <si>
    <t>количество адресов, по которым необходимо провести работы по обеспечению условий доступности для инвалидов и иных необходимых групп населения изготовленнной проектно-сметной документации на установку подъемных (иных) устройств</t>
  </si>
  <si>
    <t xml:space="preserve">Выполнены работы по приспособлению  жилого помещения инвалида и общего имущества в многоквартирном доме </t>
  </si>
  <si>
    <t xml:space="preserve"> Выполнены работы по приспособлению  жилого помещения инвалида и общего имущества в многоквартирном доме</t>
  </si>
  <si>
    <t>Проведены мероприятия по обеспечению условий доступности для инвалида и иных маломобильных групп населения</t>
  </si>
  <si>
    <t xml:space="preserve"> Выполнены мероприятия  по приспособлению  жилых помещений инвалидов и общего имущества в многоквартирных домах, в которых проживают инвалиды, с учетом потребностей инвалидов и обеспечения условий их доступности для инвалидов </t>
  </si>
  <si>
    <t xml:space="preserve">Выполнены работы по приспособлению  жилого помещения инвалида и общего имущества в многоквартирном доме подъемным (иным) устройством </t>
  </si>
  <si>
    <t>Выполнены работы по приспособлению жилого помещения инвалида и общего имущества в многоквартирном доме</t>
  </si>
  <si>
    <t>ПСД не разработана из-за недобросовестности Исполнителя.</t>
  </si>
  <si>
    <t>В связи с увеличением стоимости выполнения работ на основании ранее разработанной ПСД</t>
  </si>
  <si>
    <t>% неисполнения сложился в результате расторжения контракта на разработку ПСД</t>
  </si>
  <si>
    <t>Не достижение значения  планового показателя связано с отказом собственника квартиры от выполнения  работ по приспособлению жилого помещения для обеспечнния условий доступности для инвалидов</t>
  </si>
  <si>
    <t>Превышение значения  планового показателя связано с экономией от выполнения работ по приспособлению жилого помещения , в связи с отказом собственника квартиры от выполнения  работ по приспособлению жилого помещения для обеспечнния условий доступности для инвалидов</t>
  </si>
  <si>
    <t>ПСД не разработана из-за недобросовестности Исполнителя. Контракт на сумму 287 824,35 расторгнут в одностороннем порядке, документы поданы для занесения Исполнителя в РНП (21.01.2025 рассмотрение дела).</t>
  </si>
  <si>
    <t>Работы по адресу г. Колпино, Пролетарская ул., д. 42 кв.43 не выполнены, в связи с тем, что не была своевременно разработана ПСД из-за недобросовестности Исполнителя.
7 739,8 руб. направлены на нужды Колпинского р-на</t>
  </si>
  <si>
    <t>На средства с экономии после проведения ремонтных работ был заключен контракт на разработку ПСД по двум адресам: Шушары, Славянка, Колпинское ш., д.10, корп.1, лит.А, кв.125; г. Пушкин, б-р А. Толстого, д.6/66, лит.А. Проектно-сметная документация, разработанная и согласованная в соответствии с условиями контракта в Пушкинское РЖА не предоставлена. Контракт расторгнут.</t>
  </si>
  <si>
    <t>Ремонтные работы по 1 адресу не выполнены, в связи с отсутствием ПСД.</t>
  </si>
  <si>
    <t>В связи с неисполнением Подрядчиком обязательств по контракту (не приступил к работам на объектах) 10.12.2024 Заказчиком было принято решение об одностороннем отказе от исполнения контракта.</t>
  </si>
  <si>
    <t>Контракт по адресу: ул. Ивановская, д. 26, лит. А, кв. 32 был расторгнут</t>
  </si>
  <si>
    <t xml:space="preserve">Отклонение от планового показателя по исполнению детализированных мероприятий № 2 связано:  
1. с нецелесообразностью использования бюджетных средств, в связи с выполнением работ НО «ФОНД Капитального ремонта общего имущества многоквартирных домов в Санкт-Петербурге» в составе капитального ремонта фасада.
2. С невозможностью выполнения работ в связи с ограничением сроков и недостаточностью выделенного финансирования.
</t>
  </si>
  <si>
    <t xml:space="preserve">Отклонение от планового показателя по исполнению детализированных мероприятий № 1 обусловлено наличием:  
1. Заключение региональной межведомственной комиссии Санкт-Петербурга № 1140 от 25.08.2023 о возможности приспособления общего имущества многоквартирного дома, в котором проживает инвалид, с учетом потребности инвалида и обеспечения условий их доступности для инвалида. 
2. Постановления Правительства Санкт-Петербурга от 25.01.2024 № 32 с изменением, согласно пункту 3.299 раздела 3 приложения к постановлению о необходимости выполнить приспособление общего имущества в многоквартирном доме, с учетом потребностей инвалида и обеспечения условий его доступности для инвалида в соответствии с актом региональной комиссии.
</t>
  </si>
  <si>
    <t>Направлены квитанции на оплату взносов на капитальный ремонт в адрес собственников жилых и нежилых помещений, находящихся в частной собственности (формирующим фонд капитального ремонта на счете регионального оператора)</t>
  </si>
  <si>
    <t>Сформированы предложения собственникам помещений в многоквартирных домах о проведении капитального ремонта</t>
  </si>
  <si>
    <t>Разнесены в автоматизированную систему управления реестры платежей</t>
  </si>
  <si>
    <t xml:space="preserve"> Рассмотрены комплекты документов на возврат, перечисление взносов на капитальный ремонт</t>
  </si>
  <si>
    <t xml:space="preserve"> Обработаны решения собственников помещений (протоколов решений общих собраний собственников помещений в многоквартирных домах (либо Распоряжений Администраций районов Санкт-Петербурга)</t>
  </si>
  <si>
    <t>Отдефектованы работы по видам, в разрезе краткосрочной адресной программы</t>
  </si>
  <si>
    <t>Заключены договоры на выполнение работ по капитальному ремонту общего имущества многоквартирных домов</t>
  </si>
  <si>
    <t xml:space="preserve"> Составлена сметная документация</t>
  </si>
  <si>
    <t>Проведен технический надзор за капитальным ремонтом по многоквартирным домам по видам работ</t>
  </si>
  <si>
    <t xml:space="preserve"> Подготовлены справки об отсутствии задолженности по оплате взносов на капитальный ремонт</t>
  </si>
  <si>
    <t xml:space="preserve"> Внесены изменения в автоматизированную систему управления на основании официальных обращений/по данным Росреестра</t>
  </si>
  <si>
    <t>количество внесенных изменений (признак собственности, объединение квартир, разделение лицевых счетов в коммунальной квартире, корректировка площади помещения и др.)</t>
  </si>
  <si>
    <t>Предоставлены консультации  на личном приёме</t>
  </si>
  <si>
    <t>.Предоставлены телефонные консультации</t>
  </si>
  <si>
    <t>количество предоставленных консультаций</t>
  </si>
  <si>
    <t xml:space="preserve"> Направлены официальные письма гражданам, либо уполномоченным представителям собственников помещений в многоквартирном доме</t>
  </si>
  <si>
    <t xml:space="preserve"> Направлены официальные письма в органы государственной власти, включая Администрации районов Санкт-Петербурга, Жилищный комитет, Государственная жилищная инспекция и т.д.</t>
  </si>
  <si>
    <t>Направлены официальные письма в прочие организации (контрагенты, организации, осуществляющие управление многоквартирными домами и др.)</t>
  </si>
  <si>
    <t xml:space="preserve"> Закуплены персональные компьютеры</t>
  </si>
  <si>
    <t>Осуществлено сопровождение и развитие действующих подсистем автоматизированной системы управления Фонда</t>
  </si>
  <si>
    <t>количество  эксплуатируемых подсистем автоматизированной системы управления Фонда</t>
  </si>
  <si>
    <t xml:space="preserve">Отклонение связано с ориентировочным количесвом планируемого значения. Ориентировочныхй характер планируемого годового количества платежных документов вызван постоянными изменениеми в базе лицевых счетов по разным причинам (смена способа формирования фонда, разделение/объединение лицевых счетов, приведением в соотвествие данным Росреестра).  </t>
  </si>
  <si>
    <t>Корректировка Краткосрочного плана 2024 года в части довключения видов работ, а также увеличение предельно допустимой стоимости работ, что повлекло за собой необходимость отправки предложений с увеличенной стоимостью</t>
  </si>
  <si>
    <t>Отклонение вызвано невозможностью точного прогнозирования количества реестров, поступающих от агентов. Превышение планового значения обусловлено поступлением большего количества реестров.</t>
  </si>
  <si>
    <t>Отклонение вызвано невозможностью точного прогнозирования количества завлений на возврат, поступающих от собственников. Превышение планового значения обусловлено поступлением большего количества заявлений на возврат.</t>
  </si>
  <si>
    <t>Корректировка Краткосрочного плана 2024 года в части довключения видов работ, а также увеличение предельно допустимой стоимости работ, что повлекло за собой необходимость отправки предложений с увеличенной стоимостью, соответственно увеличили количество обработанных решений собственников</t>
  </si>
  <si>
    <t>Корректировка Краткосрочного плана Жилищным комитетом; Фондом выявлены объекты, требующие разработки ПСД</t>
  </si>
  <si>
    <t>Довключение видов работ в краткосрочный план 2024 года</t>
  </si>
  <si>
    <t>Отклонение вызвано невозможностью точного прогнозирования количества завлений на выдачу справок, поступающих от собственников. Превышение планового значения обусловлено поступлением большего количества заявлений на выдачу справок.</t>
  </si>
  <si>
    <t>Отклонение вызвано невозможностью точного прогнозирования количества завлений на основании которых необходимо производить внесенине изменений в автоматизированную систему управления, поступающих от собственников. Превышение планового значения обусловлено поступлением большего количества заявлений, требующих внесение изменений.</t>
  </si>
  <si>
    <t>Отклонение вызвано невозможностью точного прогнозирования количества посетителей. Превышение планового значения обусловлено большим количеством посетителей.</t>
  </si>
  <si>
    <t>Отклонение вызвано невозможностью точного прогнозирования количества обращений на горячую линию колл-центра. Превышение планового значения обусловлено большим количеством звонков.</t>
  </si>
  <si>
    <t xml:space="preserve">Увеличение количества обращений граждан в адрес Фонда повлекло за собой увелечение количества направленных официальных писем. </t>
  </si>
  <si>
    <t>Перечень мероприятий, утвержденных постановлением Правительства Санкт-Петербурга от 18.12.2015 № 1154, не учитывает объекты, планируемые к завершению по остаткам прошлых лет</t>
  </si>
  <si>
    <t>Осуществлено хранение городских резервов материальных ресурсов для ликвидации чрезвычайных ситуаций природного и техногенного характера в Санкт-Петербурге</t>
  </si>
  <si>
    <t>Выполнены работы по устранению аварийного состояния балконов МКД</t>
  </si>
  <si>
    <t>количество аварийных баклонов</t>
  </si>
  <si>
    <t>количество  аварийных балконов и лоджий,подлежащих ремонту</t>
  </si>
  <si>
    <t>количество  аварийных фасадов,подлежащих ремонту</t>
  </si>
  <si>
    <t>количество  аварийных лифтов,подлежащих ремонту</t>
  </si>
  <si>
    <t>выполнены мероприятия по ликвидации последствий ситуаций, которые могут привести (привели) к нарушению функционирования систем жизнеобеспечения населения, на следующих объектах, относящихся к системам жизнеобеспечения населения, нарушение функционирования которых может привести 
к нарушению нормального жизнеобеспечения населения</t>
  </si>
  <si>
    <t xml:space="preserve"> Выполнены работы по предупреждению аварийной ситуации на системах холодного и горячего водоснабжения, водоотведения </t>
  </si>
  <si>
    <t>Протяженность систем, на которых запланировано проведение ремонтных работ</t>
  </si>
  <si>
    <t>Выполнены работы по устранению аварийного состояния строительных конструкций</t>
  </si>
  <si>
    <t>Количество адресов, на которых запланирована разработка проектно-сметной документации</t>
  </si>
  <si>
    <t xml:space="preserve">Восстановлены эксплуатационные качествы и устранено аварийное состояние ограждающих ненесущих конструкций, относящихся к элементам фасада </t>
  </si>
  <si>
    <t xml:space="preserve">Выпонены АВР по ремонту балконов в МКД с целью предупреждения аварийных ситуаций и ликвидации их последствий в отношении объектов системы жизнеобеспечения </t>
  </si>
  <si>
    <t>техническое содержание имущества Санкт-Петербурга        в 6-и МКД (140 балконов)</t>
  </si>
  <si>
    <t>Обеспечено предупреждение аварийных ситуаций и ликвидация их последствий в отношении объектов системы жизнеобеспечения населения,  относящихся к инженерным коммуникациям системы холодного водоснабжения ; замена и восстановление наружных металлических пожарных лестниц; замена или восстановление несущих и ограждающих конструкций переходных балконов многоквартирного дома</t>
  </si>
  <si>
    <t>Количество жилых домов</t>
  </si>
  <si>
    <t xml:space="preserve"> Выполнены  работы по замене трубопровода центрального отопления, с целью предупреждения возникновения аварийных ситуаций в многоквартирном доме</t>
  </si>
  <si>
    <t>Выполнены  работы по замене трубопровода водоотведения, с целью предупреждения возникновения аварийных ситуаций в многоквартирном доме</t>
  </si>
  <si>
    <t xml:space="preserve"> Выполнены  работы по замене горячего и  холодного водоснабжения , с целью предупреждения возникновения аварийных ситуаций в многоквартирном доме</t>
  </si>
  <si>
    <t>Выполнены работы по замене трубопровода горячего водоснабжения, с целью предупреждения аварийной ситуации и ликвидации ее последствий в многоквартирном доме.</t>
  </si>
  <si>
    <t>количество адресов, по которым необходимо осуществить мероприятия по выполнению   замене трубопровода горячего водоснабжения</t>
  </si>
  <si>
    <t>Выполнены работы по замене трубопровода холодного водоснабжения, с целью предупреждения аварийной ситуации и ликвидации ее последствий в многоквартирном доме.</t>
  </si>
  <si>
    <t>количество адресов, по которым необходимо осуществить мероприятия по выполнению   замене трубопровода холодного водоснабжения</t>
  </si>
  <si>
    <t>Осуществлено предупреждение аварийных ситуаций и ликвидации их последствий в отношении объектов системы жизнеобеспечения населения</t>
  </si>
  <si>
    <t>Аварийно-восстановительный ремонт системы горячего водоснабжения</t>
  </si>
  <si>
    <t>Аварийно-восстановительный ремонт системы центрального отопления</t>
  </si>
  <si>
    <t xml:space="preserve">Аварийно-восстановительный ремонт межпанельных швов </t>
  </si>
  <si>
    <t>пог.м.</t>
  </si>
  <si>
    <t>Выполнены работы по ремонту аварийных жилых и нежилых помещений</t>
  </si>
  <si>
    <t>количество аварийных квартир</t>
  </si>
  <si>
    <t>Выполнены ремонтные работы аварийного лифтового оборудования</t>
  </si>
  <si>
    <t>количество аварийных ливтов</t>
  </si>
  <si>
    <t>Осуществлено обеспечение предупреждения ситуаций, которые могут привести к нарушению функционирования систем жизнеобеспечения населения, и ликвидации их последствий на объектах системы жизнеобеспечения населения Санкт-Петербурга</t>
  </si>
  <si>
    <t xml:space="preserve">Аварийно восстановительные работ по разборке и замене перекрытий </t>
  </si>
  <si>
    <t xml:space="preserve">Аварийно-восстановительные работы по усилению конструктивных элементов стен </t>
  </si>
  <si>
    <t>Выполнены работы по ликвидации аварийного состояния строительных конструкций</t>
  </si>
  <si>
    <t>Аварийная площадь</t>
  </si>
  <si>
    <t xml:space="preserve">Осуществлено предупреждение ситуаций, которые могут привести к нарушению функционирования систем жизнеобеспечения населения, и ликвидации их последствий на объектах системы жизнеобеспечения населения </t>
  </si>
  <si>
    <t>Ремонт аварийного розлива системы горячего водоснабжения</t>
  </si>
  <si>
    <t>Ремонт аварийного розлива системы холодного водоснабжения</t>
  </si>
  <si>
    <t>Выполнены работы по устранению аварийного состояния ограждающих конструкций, относящихся к элементам фасадов многоквартирных домов</t>
  </si>
  <si>
    <t>Осуществлено предупреждение аварийной ситуации элементов фасада здания</t>
  </si>
  <si>
    <t>площадь фасада</t>
  </si>
  <si>
    <t>Ликвидация аварийного состояния ограждающих и несущих конструкций, относящихся к общему имуществу МКД, пострадавших в результате пожара</t>
  </si>
  <si>
    <t xml:space="preserve"> Выполнены мероприятия по укрепленности аварийных конструкций балконов (лоджий, эркеров, козырьков)</t>
  </si>
  <si>
    <t>Количество аварийных балконов (лоджий, эркеров, козырьков)</t>
  </si>
  <si>
    <t xml:space="preserve"> Выполнены мероприятия по укрепленности аварийных конструкций (стен)</t>
  </si>
  <si>
    <t>площадь конструкций</t>
  </si>
  <si>
    <t>Выполнены работы по предупреждению аварийных ситуаций и ликвидации их последствий в отношении объектов системы жизнеобеспечения населения</t>
  </si>
  <si>
    <t xml:space="preserve">Количество многоквартирных домов, по которым проводится выполнение работ </t>
  </si>
  <si>
    <t>Разница в финансировании сложилась по факту выполненных работ по ремонту балконов. Подрядчику за невыполнение работ применены штрафные санкции</t>
  </si>
  <si>
    <t>Превышение значения  планового показателя связано с экономией от конкурсных процедур и корректировкой адресной программы</t>
  </si>
  <si>
    <t>Не достижение значения  планового показателя  в связи с несостоявшимися конкурсными процедурами из-за отсутствия заявок на участие в конкурсе</t>
  </si>
  <si>
    <t>Произвели перераспределение на нужды учреждения.</t>
  </si>
  <si>
    <t xml:space="preserve">Отклонение от планового показателя по  исполнению детализированных мероприятий  № 1 связано с: 1. Внесением изменений в адресную программу                                                                            2. Решением Комиссии при Администрации Кронштадтского р-на по предупреждению 
и ликвидации  чрезвычайных ситуаций  
и обеспечению пожарной безопасности  Кронштадтского района  Санкт-Петербурга 
 от 21.12.2023 № 5 </t>
  </si>
  <si>
    <t xml:space="preserve">Отклонение от планового показателя по  исполнению детализированных мероприятий  № 2 связано:1. Внесение изменений в адресную программу                                                                            2. Решение Комиссии при Администрации Кронштадтского р-на по предупреждению 
и ликвидации  чрезвычайных ситуаций  
и обеспечению пожарной безопасности  Кронштадтского района  Санкт-Петербурга 
 от 21.12.2023 № 5 </t>
  </si>
  <si>
    <t xml:space="preserve">Отклонение от планового показателя по  исполнению детализированных мероприятий  № 4 связано: 1. Внесение изменений в адресную программу                                                                            2. Решение Комиссии при Администрации Кронштадтского р-на по предупреждению 
и ликвидации  чрезвычайных ситуаций  
и обеспечению пожарной безопасности  Кронштадтского района  Санкт-Петербурга 
 от 21.12.2023 № 5 </t>
  </si>
  <si>
    <t xml:space="preserve">Отклонение от планового показателя по  исполнению детализированных мероприятий  № 5 связано:1. Внесение изменений в адресную программу                                                                            2. Решение Комиссии при Администрации Кронштадтского р-на по предупреждению 
и ликвидации  чрезвычайных ситуаций  
и обеспечению пожарной безопасности  Кронштадтского района  Санкт-Петербурга 
 от 21.12.2023 № 5 </t>
  </si>
  <si>
    <t>Частично ремонтные работы системы горячего водоснабжения выполнены управляющей организацией ООО "ЖКС Курортного района"</t>
  </si>
  <si>
    <t>Объем финансирования расходов увеличен в связи с экономией, возникшей при выполнении работ по ремонту системы горячего водоснабжения</t>
  </si>
  <si>
    <t xml:space="preserve">Работы выполнены в предшествующем финансовом году в рамках бюджетных ассигнований, образовавшихся в результате экономии от конкурсных процедур </t>
  </si>
  <si>
    <t>В связи с окончанием агротехнического периода для проведения ремонтных работ в многоквартирных домах, а также внесением изменений в Адресную программу (по многоквартирному дому, в котором был запланирован ремонт фасадов на 2024 год, было принято решение о проведении ремонта за счет средств на текущий ремонт многоквартирного дома)</t>
  </si>
  <si>
    <t>Контракт не состоялся ввиду отсутствия заявок</t>
  </si>
  <si>
    <t xml:space="preserve">В связи с вновь выявленным адресом: бульвар Красных зорь, д. 3, лит. А, кв. 41, контролируемый Губернатором Санкт-Петербурга </t>
  </si>
  <si>
    <t>Уточнение объемов работ</t>
  </si>
  <si>
    <t>Конкурс на выполнение работ по устранению аварийного состояния ограждающих конструкций, относящихся к элементам фасадов многоквартирных домов был объявлен 25.07.2024. В связи с тем, что не было подано ни одной заявки конкурс был признан не состоявшимся.</t>
  </si>
  <si>
    <t>С учетом планируемых работ в Краткосрочном плане 2025 года по ремонту фасадов, стало не целесообразно проводить работы по устранению аварийности элементов фасада в 2024 году.
В Адресной программе выполнены работы по 1 адресу с угрозой спонтанного обрушения стены дома и по 3 адресам - устранение последствий пожаров.</t>
  </si>
  <si>
    <t>Внесение изменений в Адресную программу по фактической потребности на 2024 год</t>
  </si>
  <si>
    <t>Экономия сложившихся после проведения конкурсных процедур, позволила произвести ремонт дополнительных фасадов</t>
  </si>
  <si>
    <t>Приобретены жилые помещения в государственную собственность Санкт-Петербурга</t>
  </si>
  <si>
    <t xml:space="preserve">Количество квадратных метров жилых помещений, приобретенных в государственную собственность Санкт-Петербурга
</t>
  </si>
  <si>
    <t xml:space="preserve">Количество квадратных метров жилых помещений, приобретенных в государственную собственность Санкт-Петербурга в целях предоставления по договорам найма специализированных жилых помещений детям-сиротам и детям, оставшимся без попечения родителей, лицам из их числа
</t>
  </si>
  <si>
    <t>Количество квадратных метров жилых помещений, приобретенных в государственную собственность Санкт-Петербурга в целях предоставления по договорам найма специализированных жилых помещений детям-сиротам и детям, оставшимся без попечения родителей, лицам из их числа по договорам найма специализированных жилых помещений с учетом средств федерального бюджета</t>
  </si>
  <si>
    <t>В связи с розыском граждан, отказом от предложенных вариантов и желанием получить сертификат на приобретение жилья</t>
  </si>
  <si>
    <t>Остаток бюджетных ассигнований, выделенных из бюджета 
Санкт-Петербурга в 2024 году, образовался по причине экономии средств (разницы между начальной максимальной ценой контракта и фактической ценой) при проведении закупок конкурентными способами</t>
  </si>
  <si>
    <t>Экономия средств при проведении закупок конкурентными способами</t>
  </si>
  <si>
    <t>Объявлен конкурс на 16 квартир, в связи с поступлением только 16 заявлений</t>
  </si>
  <si>
    <t>Возмещены расходы по  содержанию и ремонту общего имущества в многоквартирных домах за жилые и нежилые помещения, являющиеся собственностью Санкт-Петербурга, при возникающей разнице между установленным размером платы для нанимателя и для собственника помещения</t>
  </si>
  <si>
    <t>площадь жилых и нежилых помещений государственного жилищного фонда Санкт-Петербурга ,учтенной при возмещение расходов по  содержанию и ремонту общего имущества в многоквартирных домах , при возникающей разнице между установленным размером платы для нанимателя и для собственника помещения</t>
  </si>
  <si>
    <t xml:space="preserve"> Выполнены работы по замене и установке индивидуальных приборов учета используемых коммунальных ресурсов в помещениях, являющихся собственностью Санкт-Петербурга</t>
  </si>
  <si>
    <t xml:space="preserve">количество индивидуальных приборов учета в помещениях, являющихся собственностью Санкт-Петербурга,необходимых  замене и установке  </t>
  </si>
  <si>
    <t>Оплачены взносы на капитальный ремонт общего имущества в многоквартирных домах за помещения, являющиеся собственностью Санкт-Петербурга</t>
  </si>
  <si>
    <t xml:space="preserve">площадь помещений, находящихся в собственности Санкт-Петербурга для уплата взносов на капитальный ремонт общего имущества в многоквартирных </t>
  </si>
  <si>
    <t xml:space="preserve"> Возмещены расходы по  содержанию и ремонту общего имущества в многоквартирных домах за жилые и нежилые помещения, являющиеся собственностью Санкт-Петербурга, при возникающей разнице между установленным размером платы для нанимателя и для собственника помещения</t>
  </si>
  <si>
    <t xml:space="preserve"> Оплачены взносы на капитальный ремонт общего имущества в многоквартирных домах за помещения, являющиеся собственностью Санкт-Петербурга</t>
  </si>
  <si>
    <t>Оплачены  услуги по формированию счетов нанимателей жилых помещений государственного жилого фонда Санкт-Петербурга</t>
  </si>
  <si>
    <t>Площадь помещений, находящихся в собственности Санкт-Петербурга</t>
  </si>
  <si>
    <t>Количество индивидуальных приборов учета</t>
  </si>
  <si>
    <t xml:space="preserve"> Оплачены  услуги по формированию счетов нанимателей жилых помещений государственного жилого фонда Санкт-Петербурга</t>
  </si>
  <si>
    <t>Количество месяцев оказания услуг по договору</t>
  </si>
  <si>
    <t xml:space="preserve"> Выполнены ремонтные работы  социального дома </t>
  </si>
  <si>
    <t>Количество объектов специализированного фонда</t>
  </si>
  <si>
    <t>Проведены работы по установке индивидуальных приборов учета используемых коммунальных ресурсов в помещениях, являющихся собственностью Санкт-Петербурга</t>
  </si>
  <si>
    <t>Оплачены взносы на капитальный ремонт общего имущества в многоквартирных домах за помещения (за исключением пустующей), являющиеся собственностью Санкт-Петербурга</t>
  </si>
  <si>
    <t>площадь помещений (за исключением пустующих), находящихся в собственности 
Санкт-Петербурга</t>
  </si>
  <si>
    <t xml:space="preserve">Оплачена разница в тарифах за содержание общего имущества ( если размер вносимой нанимателями платы меньше, чем размер платы, установленный договором управления) </t>
  </si>
  <si>
    <t>Оказаны услуги по расчетам, сбору, обработке и перечислению платежей населения</t>
  </si>
  <si>
    <t>отчетные периоды  оказания услуги по расчетам и перечислению</t>
  </si>
  <si>
    <t>Государственная жилая и нежилая  площадь, которая подлежит  к уплате взносов на капитальный ремонт общего имущества в многоквартирных домах за помещения, собственником которых является Санкт-Петербург</t>
  </si>
  <si>
    <t xml:space="preserve"> Проведены работы по замене и установке индивидуальных приборов учета используемых коммунальных ресурсов в помещениях, являющихся собственностью Санкт-Петербурга</t>
  </si>
  <si>
    <t xml:space="preserve"> Выполнены работы по замене индивидуальных приборов учета ГВС, ХВС в квартирах государственного жилищного фонда Санкт-Петербурга согласно адресной программе</t>
  </si>
  <si>
    <t xml:space="preserve">  Оплачены взносы на капитальный ремонт, содержания  жилых, нежилых  помещений государственного фонда Санкт-Петербурга</t>
  </si>
  <si>
    <t xml:space="preserve"> Выполнены работы по ремонту общего имущества в многоквартирном жилом здании социальногго назначения </t>
  </si>
  <si>
    <t>количество адресов, по которым необходимо осуществить мероприятия по выполнению  работ по ремонту</t>
  </si>
  <si>
    <t>Проведены работы по замене и установке индивидуальных приборов учета используемых коммунальных ресурсов в помещениях, являющихся собственностью Санкт-Петербурга</t>
  </si>
  <si>
    <t xml:space="preserve"> Произведен ремонт общего имущества социального дома.
Выполнены работы по устройству системы электрообогрева желобов кровли и водосточных труб социального дома</t>
  </si>
  <si>
    <t>Заменены отопительные котлы</t>
  </si>
  <si>
    <t>Осуществлен ремонт печей и дымовых труб</t>
  </si>
  <si>
    <t xml:space="preserve">количество объектов </t>
  </si>
  <si>
    <t>Возмещены расходы управляющим многоквартирными домами организациям по заключенным контрактам на проведение работ (оказание услуг) на основании решений, принятых на общих собраниях собственников помещений в многоквартирном доме</t>
  </si>
  <si>
    <t>Заключены контракты на оказание услуг АО «ЕИРЦ СПб» по формированию счета за жилое помещение и коммунальные услуги</t>
  </si>
  <si>
    <t>количесто контрактов</t>
  </si>
  <si>
    <t>Выполнены работы по обследованию и проектированию в отношении объектов недвижимости</t>
  </si>
  <si>
    <t>площадь объектов</t>
  </si>
  <si>
    <t xml:space="preserve"> Проведены работы по установке индивидуальных приборов учета используемых коммунальных ресурсов в помещениях, являющихся собственностью Санкт-Петербурга</t>
  </si>
  <si>
    <t xml:space="preserve">Проведены работы по установке индивидуальных  приборов учета используемых коммунальных ресурсов в помещениях, являющихся собственностью Санкт-Петербурга </t>
  </si>
  <si>
    <t>Оплачены взносы на капитальный ремонт общего имущества в МКД за  помещения, являющиеся собственностью Санкт-Петербурга</t>
  </si>
  <si>
    <t>Оснащены жилые помещения индивидуальными приборами учета холодной воды</t>
  </si>
  <si>
    <t>количество индивидуальных  приборов учета холодной воды, установленных в жилых помещениях,  находящихся в собственности Санкт-Петербурга</t>
  </si>
  <si>
    <t>площадь помещений, находящихся в собственности Санкт-Петербурга (за исключением пустующих)</t>
  </si>
  <si>
    <t>Оплачены услуги по формированию счетов нанимателей жилых помещений государственного жилого фонда Санкт-Петербурга</t>
  </si>
  <si>
    <t>Осуществлена оплата собственника Санкт-Петербурга за нанимателей жилых помещений по содержанию выгребных ям, вывозу и обезвреживанию жидких бытовых отходов</t>
  </si>
  <si>
    <t>площадь помещений (за исключением пустующих), являющихся собственностью Санкт-Петербурга</t>
  </si>
  <si>
    <t>Осуществлены расходы по содержанию общего имущества МКД (разница в тарифах)</t>
  </si>
  <si>
    <t>площадь находящаяся в собственности СПб</t>
  </si>
  <si>
    <t xml:space="preserve"> Осуществлены расходы на печать счетов по лицевым счетам нанимателей жилых помещений государственного жилищного фонда Санкт-Петербурга</t>
  </si>
  <si>
    <t>площадь жилых и нежилых помещений государственного жилищного фонда Санкт-Петербурга находящегося в управлении ТСЖ и УК</t>
  </si>
  <si>
    <t>количество индивидуальтных приборов учета</t>
  </si>
  <si>
    <t xml:space="preserve"> Осуществлены расходы по печати счетов по лицевым счетам нанимателей жилых помещений государственного жилищного фонда Санкт-Петербурга</t>
  </si>
  <si>
    <t>колическтво месяцев</t>
  </si>
  <si>
    <t xml:space="preserve"> Осуществлено обследование технического состояния МКД</t>
  </si>
  <si>
    <t>количество адресов</t>
  </si>
  <si>
    <t xml:space="preserve"> Проведены работы по поверке/ замене индивидуальных приборов учета используемых коммунальных ресурсов в помещениях, являющихся собственностью Санкт-Петербурга</t>
  </si>
  <si>
    <t>Произведена оплата по договору с АО "ЕИРЦ" по формированию "Счетов" нанимателей  жилых помещений государственного жилищного фонда Санкт-Петербурга</t>
  </si>
  <si>
    <t>Количество лицевых счетов квартир государственной собственности</t>
  </si>
  <si>
    <t xml:space="preserve"> Осуществлены поверка и установка индивидуальных приборов учета холодной и горячей воды в жилых помещениях государственного фонда Санкт-Петербурга</t>
  </si>
  <si>
    <t>Количество поверенных (установленных) индивидуальных приборов учета</t>
  </si>
  <si>
    <t>Оплачены взносы на капитальный ремонт общего имущества в многоквартирных домах за помещения (за исключением пустующих), являющиеся собственностью Санкт-Петербурга</t>
  </si>
  <si>
    <t>Площадь жилых и нежилых помещений (за исключением пустующих), находящихся в собственности Санкт-Петербурга</t>
  </si>
  <si>
    <t xml:space="preserve">Погашена задолженность по оплате за содержание жилых и нежилых  помещений (за исключением пустующих), являющихся собственностью Санкт-Петербурга, по исполнительным листам </t>
  </si>
  <si>
    <t>Количество исполнительных листов</t>
  </si>
  <si>
    <t>Осуществлено долевое участие Санкт-Петербурга, как собственника пустующих жилых и нежилых помещений, в расходах по содержанию и ремонту общего имущества в многоквартирных домах и оплате коммунальных услуг</t>
  </si>
  <si>
    <t>Оплачены взносы на капитальный ремонт общего имущества в многоквартирных домах за пустующие помещения, являющиеся собственностью Санкт-Петербурга</t>
  </si>
  <si>
    <t xml:space="preserve"> Осуществлено долевое участие Санкт-Петербурга, как собственника пустующих жилых и нежилых помещений, в расходах по содержанию и ремонту общего имущества в многоквартирных домах и оплате коммунальных услуг</t>
  </si>
  <si>
    <t>площадь свободных жилых и нежилых помещений государственного жилищного фонда Санкт-Петербурга,принятая при возмещении расходов на долевое  участие Санкт-Петербурга, как собственника пустующих жилых и нежилых помещений, в расходах по содержанию и ремонту общего имущества в многоквартирных домах и оплате коммунальных услуг</t>
  </si>
  <si>
    <t xml:space="preserve">площадь пустующих помещений, находящихся в собственности Санкт-Петербурга для уплата взносов на капитальный ремонт общего имущества в многоквартирных </t>
  </si>
  <si>
    <t>1. Осуществлено долевое участие Санкт-Петербурга, как собственника пустующих жилых и нежилых помещений, в расходах по содержанию и ремонту общего имущества в многоквартирных домах и оплате коммунальных услуг</t>
  </si>
  <si>
    <t xml:space="preserve"> Выполнены работы по ремонту жилых помещений в многоквартирных домах социального назначения</t>
  </si>
  <si>
    <t xml:space="preserve"> Выполнены работы по ремонту пустующих нежилых помещений, являющихся собственностью Санкт-Петербурга в многоквартирных домах </t>
  </si>
  <si>
    <t>количество нежилых помещений , в которых необходимо провести ремонт</t>
  </si>
  <si>
    <t>Площадь свободных жилых и нежилых помещений государственного жилищного фонда Санкт-Петербурга</t>
  </si>
  <si>
    <t>Площадь пустующих помещений, находящихся в собственности Санкт-Петербурга</t>
  </si>
  <si>
    <t xml:space="preserve"> Оплачены расходы за коммунальные услуги (теплоснабжение) пустующих нежилых помещений, являющихся собственностью Санкт-Петербурга</t>
  </si>
  <si>
    <t>Площадь пустующих нежилых помещений, находящихся в собственности Санкт-Петербурга</t>
  </si>
  <si>
    <t xml:space="preserve"> Оплачены услуги по вывозу твердых коммунальных отходов по пустующим жилым помещениям, являющимся собственностью Санкт-Петербурга</t>
  </si>
  <si>
    <t>Площадь пустующих жилых помещений, находящихся в собственности Санкт-Петербурга</t>
  </si>
  <si>
    <t>площадь свободных жилых и нежилых помещений государственного жилищного фонда 
Санкт-Петербурга</t>
  </si>
  <si>
    <t>площадь пустующих помещений, находящихся
в собственности Санкт-Петербурга</t>
  </si>
  <si>
    <t xml:space="preserve"> Осуществлены расходы на техническое обслуживание расселенных МКД, признанных непригодными для проживания</t>
  </si>
  <si>
    <t>количество объектов</t>
  </si>
  <si>
    <t xml:space="preserve"> Осуществлены расходы на оплату дополнительных платежей по помещениям, находящимся в собственности Санкт-Петербурга, расположенных в многоквартирных домах ТСЖ, ЖСК, УК</t>
  </si>
  <si>
    <t xml:space="preserve"> Осуществлены расходы на оплату коммунальной услуги по отоплению, предоставленную в пустующих нежилых помещениях, являющихся собственностью Санкт-Петербурга, расположенных в многоквартирных домах, по договорам с ГУП "ТЭК"</t>
  </si>
  <si>
    <t>Оплата расходов за коммунальные услуги (теплоснабжение) пустующих нежилых помещений, наявляющихся собственностью Санкт-Петербурга</t>
  </si>
  <si>
    <t xml:space="preserve"> Обеспечено отопление пустующих жилых и нежилых помещений</t>
  </si>
  <si>
    <t xml:space="preserve"> Выполнен текущий ремонт помещений в социальных домах</t>
  </si>
  <si>
    <t xml:space="preserve">площадь помещений </t>
  </si>
  <si>
    <t xml:space="preserve"> Проведено обследование технического состояния строительных конструкций объектов государственного жилищного фонда Санкт-Петербурга</t>
  </si>
  <si>
    <t xml:space="preserve"> Обеспечено содержание пустующих жилых и нежилых помещений являющихся собственностью Санкт-Петербурга</t>
  </si>
  <si>
    <t>площадь свободных жилых и нежилых помещений, находящихся в собственности Санкт-Петербурга</t>
  </si>
  <si>
    <t xml:space="preserve"> Обеспечено содержание общего имущества в многоквартирных домах, в которых расположены жилые и нежилые помещения, находящиеся в собственности Санкт-петербурга</t>
  </si>
  <si>
    <t xml:space="preserve">площадь свободных жилых и нежилых помещений государственного жилищного фонда Санкт-Петербурга, </t>
  </si>
  <si>
    <t xml:space="preserve"> Обеспечено отопление пустующих жилых и нежилых помещений, являющихся собственностью Санкт-Петербурга</t>
  </si>
  <si>
    <t>Выполнены работы по текущему ремонту пустующих квартир в социальных домах</t>
  </si>
  <si>
    <t>Осуществлено долевое участие Санкт-Петербурга, как собственника пустующих жилых и нежилых помещений, в возмещении раходов за отопление пустующих нежилых помещений</t>
  </si>
  <si>
    <t xml:space="preserve">площадь свободных нежилых помещений государственного жилищного фонда Санкт-Петербурга </t>
  </si>
  <si>
    <t>Произведен ремонт помещений в соц. доме</t>
  </si>
  <si>
    <t>Обследовано техническое состояние мкд</t>
  </si>
  <si>
    <t>Площадь свободных  жилых и нежилых помещений государственного жилищного фонда Санкт-Петербурга</t>
  </si>
  <si>
    <t>Осуществлено погашение задолженности по оплате за содержание помещений государственного жилищного фонда по исполнительным листам</t>
  </si>
  <si>
    <t>Площадь жилых и нежилых помещений, находящихся в собственности Санкт-Петербурга</t>
  </si>
  <si>
    <t xml:space="preserve">тыс. кв. м </t>
  </si>
  <si>
    <t>период</t>
  </si>
  <si>
    <t>тыс. кв. м.</t>
  </si>
  <si>
    <t>14745,15</t>
  </si>
  <si>
    <t>6583,9</t>
  </si>
  <si>
    <t>Осуществлено ведение учета свободных и освободившихся жилых помещений государственного жилищного фонда Санкт-Петербурга</t>
  </si>
  <si>
    <t>Осуществлен контроль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</t>
  </si>
  <si>
    <t>Проведены открытые конкурсы по отбору управляющих организаций для управления многоквартирными домами в Санкт-Петербурге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реализовано, а также если все помещения в многоквартирных домах находятся в собственности Санкт-Петербурга</t>
  </si>
  <si>
    <t xml:space="preserve"> Заключены договоры управления с управляющими организациями, объединениями собственников жилья на многоквартирные дома, в которых находятся помещения государственного жилищного фонда Санкт-Петербурга</t>
  </si>
  <si>
    <t xml:space="preserve"> Заключены в установленном законодательством порядке от имени Санкт-Петербурга договоров социального найма жилых помещений жилищного фонда социального использования Санкт-Петербурга, их изменение и расторжение</t>
  </si>
  <si>
    <t>Осуществлено открытие и ведение лицевых счетов квартир государственной собственности</t>
  </si>
  <si>
    <t>Осуществлены технический контроль и проведение внеплановых проверок за санитарным содержанием территории района</t>
  </si>
  <si>
    <t>Проведен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</t>
  </si>
  <si>
    <t xml:space="preserve"> Проведен мониторинг задолженности по лицевым счетам, формирование и выдача предписаний об уплате задолженности за жилое помещение и коммунальные услуги</t>
  </si>
  <si>
    <t xml:space="preserve"> Поданы исковые заявления о вынесении судебных приказов о взыскании задолженности по оплате за жилое помещение и коммунальные услуги, 
направлены исполнительные документы в Управление Федеральной службы судебных приставов по Санкт-Петербургу</t>
  </si>
  <si>
    <t xml:space="preserve"> Рассмотрены обращения юридических и физических лиц, находящихся в компетенции жилищного агентства</t>
  </si>
  <si>
    <t xml:space="preserve"> Осуществлено ведение регистрационного учета граждан по месту жительства и месту пребывания в части, возложенной на жилищные организации. </t>
  </si>
  <si>
    <t xml:space="preserve"> Выполнены  работы по уборке внутриквартальных территорий,  не входящих в состав общего имущества многоквартирных домов</t>
  </si>
  <si>
    <t>площадь внутриквартальных территорий ,не входящих в состав общего имущества многоквартирных домов</t>
  </si>
  <si>
    <t xml:space="preserve"> Выполнены работы по ремонту помещений, являющихся собственностью Санкт-Петербурга</t>
  </si>
  <si>
    <t>тыс.кв.м</t>
  </si>
  <si>
    <t xml:space="preserve"> Проведены открытые конкурсы по отбору управляющих организаций для управления многоквартирными домами в Санкт-Петербурге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реализовано, а также если все помещения в многоквартирных домах находятся в собственности Санкт-Петербурга</t>
  </si>
  <si>
    <t>Заключены договоры управления с управляющими организациями, объединениями собственников жилья на многоквартирные дома, в которых находятся помещения государственного жилищного фонда Санкт-Петербурга</t>
  </si>
  <si>
    <t>Заключены в установленном законодательством порядке от имени Санкт-Петербурга договоров социального найма жилых помещений жилищного фонда социального использования Санкт-Петербурга, их изменение и расторжение</t>
  </si>
  <si>
    <t xml:space="preserve"> Осуществлены технический контроль и проведение внеплановых проверок за санитарным содержанием территории района</t>
  </si>
  <si>
    <t>Проведен мониторинг задолженности по лицевым счетам, формирование и выдача предписаний об уплате задолженности за жилое помещение и коммунальные услуги</t>
  </si>
  <si>
    <t xml:space="preserve"> Выполнение  работ по уборке внутриквартальных территорий,  не входящих в состав общего имущества многоквартирных домов</t>
  </si>
  <si>
    <t xml:space="preserve"> Осуществлено ведение учета свободных и освободившихся жилых помещений государственного жилищного фонда Санкт-Петербурга</t>
  </si>
  <si>
    <t xml:space="preserve"> Осуществлено открытие и ведение лицевых счетов квартир государственной собственности</t>
  </si>
  <si>
    <t xml:space="preserve"> Проведен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</t>
  </si>
  <si>
    <t>Поданы исковые заявления о вынесении судебных приказов о взыскании задолженности по оплате за жилое помещение и коммунальные услуги, 
направлены исполнительные документы в Управление Федеральной службы судебных приставов по Санкт-Петербургу</t>
  </si>
  <si>
    <t xml:space="preserve">Осуществлено ведение регистрационного учета граждан по месту жительства и месту пребывания в части, возложенной на жилищные организации. </t>
  </si>
  <si>
    <t>Площадь свободных жилых помещений государственного жилищного фонда Санкт-Петербурга</t>
  </si>
  <si>
    <t>Количество многоквартирных домов, по которым осуществляется  контроль за  проведением работ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</t>
  </si>
  <si>
    <t>Количество конкурсов проведенных по отбору управляющих организаций для управления многоквартирными домами в Санкт-Петербурге, в случае если собственниками помещений не определен способ управления или если принятое решение о выборе способа управления не было реализовано, а также если все помещения в многоквартирном доме находятся в собственности Санкт-Петербурга</t>
  </si>
  <si>
    <t>Количество заключенных договоров управления по многоквартирным домам, в которых находятся помещения государственного жилищного фонда Санкт-Петербурга</t>
  </si>
  <si>
    <t>Количество заключенных договоров социального найма жилых помещений жилищного фонда социального использования Санкт-Петербурга</t>
  </si>
  <si>
    <t>Количество проверок за техническим состянием жилищного фонда и санитарным содержанием территории района</t>
  </si>
  <si>
    <t>Количество выданных гражданам предписаний об уплате задолженности за жилое помещение и коммунальные услуги</t>
  </si>
  <si>
    <t>Количество поданных исковых заявлений о вынесении судебных приказов о взыскании задолженности по оплате за жилое помещение и коммунальные услуги и количество исполнительных документов, направленных  в Управление Федеральной службы судебных приставов по Санкт-Петербургу</t>
  </si>
  <si>
    <t>Количество обращений, поступивших в жилищное агентство</t>
  </si>
  <si>
    <t>Количество граждан, в отношении которого ведется регистрационный учет</t>
  </si>
  <si>
    <t xml:space="preserve"> Обеспечена уборка внутриквартальных территорий, входящих в состав земель общего пользования.</t>
  </si>
  <si>
    <t>Площадь внутриквартальных территорий</t>
  </si>
  <si>
    <t>площадь свободных жилых помещений государственного жилищного фонда 
Санкт-Петербурга</t>
  </si>
  <si>
    <t>Заключены в установленном законодательством порядке от имени Санкт-Петербурга договоры социального найма жилых помещений жилищного фонда социального использования Санкт-Петербурга, их изменение и расторжение.</t>
  </si>
  <si>
    <t>количество заключенных договоров  социального найма жилых помещений жилищного фонда социального использования Санкт-Петербурга</t>
  </si>
  <si>
    <t xml:space="preserve"> Осуществлены технический контроль и проведение внеплановых проверок за санитарным содержанием территории района.</t>
  </si>
  <si>
    <t>количество проверок за техническим состоянием жилищного фонда и санитарным содержанием территории района</t>
  </si>
  <si>
    <t>количество проведенных мониторингов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</t>
  </si>
  <si>
    <t>Проведен мониторинг задолженности по лицевым счетам, формирование и выдача предписаний об оплате задолженности.</t>
  </si>
  <si>
    <t>количество выданных гражданам предписаний об оплате задолженности за жилое помещение и коммунальные услуги</t>
  </si>
  <si>
    <t>Поданы исковые заявления о вынесении судебных приказов о взыскании задолженности по оплате за жилое помещение и коммунальные услуги, направлены исполнительные документы в Управление Федеральной службы судебных приставов по Санкт-Петербургу.</t>
  </si>
  <si>
    <t>количество поданных исковых заявлений 
о вынесении судебных приказов о взыскании задолженности по оплате за жилое помещение 
и коммунальные услуги, направление исполнительных документов в Управление Федеральной службы судебных приставов 
по Санкт-Петербургу</t>
  </si>
  <si>
    <t>Рассмотрены обращения юридических и физических лиц, находящихся в компетенции жилищного агентства.</t>
  </si>
  <si>
    <t>Осуществлено ведение регистрационного учета граждан по месту жительства и месту пребывания в части, возложенной на жилищные организации.</t>
  </si>
  <si>
    <t xml:space="preserve"> Выполнены работы по  внутриквартальных территорий, входящих в состав земель общего</t>
  </si>
  <si>
    <t>Площадь внутриквартальных территорий, входящих в состав земель общего пользования</t>
  </si>
  <si>
    <t>площадь свободных жилых помещений государственного жилищного фонда                     Санкт-Петербурга</t>
  </si>
  <si>
    <t xml:space="preserve"> Осуществлен контроль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</t>
  </si>
  <si>
    <t xml:space="preserve"> Поданы исковые заявления о вынесении судебных приказов о взыскании задолженности по оплате за жилое помещение и коммунальные услуги, направление исполнительных документов в Управление Федеральной службы судебных приставов по Санкт-Петербургу</t>
  </si>
  <si>
    <t>Обеспечена уборка внутриквартальных территорий, входящих в состав земель общего пользования.</t>
  </si>
  <si>
    <t>площадь внутриквартальных территорий</t>
  </si>
  <si>
    <t>Площадь  свободных  жилых помещений государственного жилищного фонда Санкт-Петербурга</t>
  </si>
  <si>
    <t xml:space="preserve"> Осуществлен визуальный контроль за обеспечением жизнедеятельности при проведении   работ по капитальному ремонту МКД в соответствии с Краткосрочным планом реализации региональной программы капитального ремонта общего имущества</t>
  </si>
  <si>
    <t>Количество многоквартирных домов, по которым осуществляется визуальный контроль за  проведением  работ по капитальному ремонту МКД в соответствии с Краткосрочным планом реализации региональной программы капитального ремонта общего имущества</t>
  </si>
  <si>
    <t>Количество проведенных  открытых конкурсов по отбору управляющих организаций для управления многоквартирными домами в Санкт-Петербурге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реализовано, а также если все помещения в МКД находятся в собственности Санкт-Петербурга</t>
  </si>
  <si>
    <t xml:space="preserve"> Количество заключенных договоров управления по многоквартирным домам, в которых находятся помещения государтсвенного жилищного фонда Санкт-Петербурга</t>
  </si>
  <si>
    <t>Количество заключенных договоров социального найма жилых помещений жилищного фонда социального использования Санкт-Петербурга.</t>
  </si>
  <si>
    <t>Количество  лицевых счетов квартир государственной собственности</t>
  </si>
  <si>
    <t xml:space="preserve"> Поданы  исковые заявления  о вынесении судебных приказов о взыскании задолженности по оплате за  жилое помещение  и коммунальные услуги, направление исполнительных документов в Управление Федеральной службы судебных приставов по Санкт-Петербургу</t>
  </si>
  <si>
    <t>Количество поданных  исковых заявлений  о вынесении судебных приказов о взыскании задолженности по оплате жилья и коммунальных услуг, и количество направленых исполнительных документов в Управление Федеральной службы судебных приставов по Санкт-Петербургу</t>
  </si>
  <si>
    <t>Количество проверок за техническим состоянием жилищного фонда и санитарным содержанием территории района</t>
  </si>
  <si>
    <t xml:space="preserve"> Осуществлен мониторинг взаимодействия с исполнителями коммунальных услуг и ресурсоснабжающими организациями по вопросам предотвращения и ликвидациии  задолженности исполнителей коммунальных услуг</t>
  </si>
  <si>
    <t>Количество проведенных мониторингов взаимодействия с исполнителями коммунальных услуг  и ресурсоснабжающими организациями по вопросам предотвращения и ликвидациии  задолженности исполнителей коммунальных услуг</t>
  </si>
  <si>
    <t>Количество обращений, поступивших в жилищное  агентство</t>
  </si>
  <si>
    <t xml:space="preserve"> Осуществлено ведение регистрационного учета граждан по месту жительства и месту пребывания в части, возложенной на жилищные организации</t>
  </si>
  <si>
    <t>Выполнены работы по уборке внутриквартальных территорий, не входящих в состав общего имущества многоквартирных домов</t>
  </si>
  <si>
    <t>Площадь внутриквартальных территорий, не входящих в состав общего имущества многоквартирных домов</t>
  </si>
  <si>
    <t>тыс. кв.м.</t>
  </si>
  <si>
    <t>7. Осуществлены технический контроль и проведение внеплановых проверок за санитарным содержанием территории района</t>
  </si>
  <si>
    <t>Площадь свободных  жилых помещений государственного жилищного фонда Санкт-Петербурга</t>
  </si>
  <si>
    <t>количество многоквартирных домов по ткоторым осуществляется  контроль за проведениием работ по капитальному ремонту МКД в соответствии с Краткосрочным планом реализации региональной программы капитального ремонта общего имущества</t>
  </si>
  <si>
    <t>количество ззаключенных договоров управления с управляющими организациями,ТСЖ на МКД, в которых находятся помещения государственного жилищного фонда Санкт-Петербурга</t>
  </si>
  <si>
    <t>количество  договоров социального найма жилых помещений жилищного фонда социального использования Санкт-Петербурга, их изменение и расторжение.</t>
  </si>
  <si>
    <t>количество проверок за техническим состояние жилищного фонда и  санитарным содержанием территории района</t>
  </si>
  <si>
    <t>количество  мониторингов взаимодействия 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</t>
  </si>
  <si>
    <t>количество  предписаний об оплате задолженности за жилое помещение и коммунальные услуги</t>
  </si>
  <si>
    <t xml:space="preserve">количество  исковых заявлений </t>
  </si>
  <si>
    <t>количество обращений</t>
  </si>
  <si>
    <t>количество граждан в отношении которых ведется регистрационный учет</t>
  </si>
  <si>
    <t>площадь внутриквартальных территорий, входящих в состав земель общего пользования</t>
  </si>
  <si>
    <t>Заключены договоры управления с управляющими организациями,ТСЖ на МКД, в которых находятся помещения государственного жилищного фонда Санкт-Петербурга</t>
  </si>
  <si>
    <t xml:space="preserve"> Заключены в установленном законодательством порядке  от имени Санкт-Петербурга договоров социального найма жилых помещений жилищного фонда социального использования Санкт-Петербурга, их изменение и расторжение.</t>
  </si>
  <si>
    <t>Проведен мониторинг взаимодействия 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</t>
  </si>
  <si>
    <t xml:space="preserve"> Проведен мониторинг задолженности по лицевым счетам, формирование и выдача предписаний об оплате задолженности</t>
  </si>
  <si>
    <t>Сформированы исковые заявления  о вынесении судебных приказов о взыскании задолженности по оплате жилья и коммунальных услуг, - направление исполнительных документов в УФССП</t>
  </si>
  <si>
    <t>Осуществлено ведение регистрационного учета граждан по месту жительства и месту пребывания в части, возложенной на жилищные организации</t>
  </si>
  <si>
    <t xml:space="preserve"> Рассмотрены обращения и жалобы юридических и физических лиц, находящихся в компетенции жилищного агентства</t>
  </si>
  <si>
    <t>Выполнены  работы по уборке внутриквартальных территорий,  не входящих в состав общего имущества многоквартирных домов</t>
  </si>
  <si>
    <t>503,7</t>
  </si>
  <si>
    <t>кв..м.</t>
  </si>
  <si>
    <t>ед..</t>
  </si>
  <si>
    <t xml:space="preserve">шт </t>
  </si>
  <si>
    <t>тыс. кв. м</t>
  </si>
  <si>
    <t>количество многоквартирных домов, по которым осуществляется  контроль за  проведением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</t>
  </si>
  <si>
    <t>количество поданных исковых заявлений о вынесении судебных приказов о взыскании задолженности по оплате за жилое помещение и коммунальные услуги и  количество исполнительных документов, направленных  в Управление Федеральной службы судебных приставов по Санкт-Петербургу</t>
  </si>
  <si>
    <t xml:space="preserve"> Выполнение  работ по уборке внутриквартальных территорий</t>
  </si>
  <si>
    <t>Рассмотрены обращения юридических и физических лиц, находящихся в компетенции жилищного агентства</t>
  </si>
  <si>
    <t>количество поданных исковых заявлений о вынесении судебных приказов о взыскании задолженности по оплате за жилое помещение и коммунальные услуги и количество исполнительных документов, направленных в Управление Федеральной службы судебных приставов по Санкт-Петербургу</t>
  </si>
  <si>
    <t>количество конкурсов, проведенных по отбору управляющих организаций для управления многоквартирными домами в Санкт-Петербурге, в случае если собственниками помещений не определен способ управления или если принятое решение о выборе способа управления не было реализовано, а также если все помещения в многоквартирном доме находятся в собственности Санкт-Петербурга</t>
  </si>
  <si>
    <t>площадь  внутриквартальных территорий, не входящих в состав общего имущества многоквартирных домов</t>
  </si>
  <si>
    <t xml:space="preserve">Проведен мониторинг взаимодействия с исполнителями коммунальных услуг и
ресурсоснабжающими
организациями по вопросам;
предотвращения и
ликвидации
задолженности
исполнителей
коммунальных
услуг
</t>
  </si>
  <si>
    <t>площадь внутриквартальных территорий общего пользования</t>
  </si>
  <si>
    <t>Заключены в установленном законодательством порядке от имени Санкт-Петербурга договоры социального найма жилых помещений жилищного фонда социального использования Санкт-Петербурга, их изменение и расторжение</t>
  </si>
  <si>
    <t>Поданы исковые заявления о вынесении судебных приказов о взыскании задолженности по оплате за жилое помещение и коммунальные услуги, 
направленны исполнительные документы в Управление Федеральной службы судебных приставов по Санкт-Петербургу</t>
  </si>
  <si>
    <t>площадь внутриквартальных территорий, не входящих в состав общего имущества многоквартирных домов</t>
  </si>
  <si>
    <t>Осуществлены технический контроляь и проведение внеплановых проверок за санитарным содержанием территории района</t>
  </si>
  <si>
    <t>Выполнены работы по уборке внутриквартальных территорий, входящих в состав земель общего пользования.</t>
  </si>
  <si>
    <t>Обеспечена уборка внутриквартальных территорий, не входящих в состав общего имущества многоквартирных домов в виде расходов на закупку работ и услуг для обеспечения государственных нужд</t>
  </si>
  <si>
    <t>дом.</t>
  </si>
  <si>
    <t>количество МКД, по которым осуществляется контроль за проведением работ по капитальному ремонту МКД в соответсвии с Краткосрочным планом реализации региональной программы капитального ремонта общего имущества</t>
  </si>
  <si>
    <t>количество конкурсов проведенных по отбору управляющих организаций для управления МКД в Санкт-Петербурге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реализовано, а также если все помещения в МКД находятся в собственности Санкт-Петербурга</t>
  </si>
  <si>
    <t>количество поданных  исковых заявлений  о вынесении судебных приказов о взыскании задолженности по оплате за жилое помещение и коммунальных услуг, и количество исполнительных документов, направленных в Управление Федеральной службы судебных приставов по Санкт-Петербургу</t>
  </si>
  <si>
    <t>площадь уборки внутриквартальных территорий</t>
  </si>
  <si>
    <t>количество поданных исковых заявлений о вынесении судебных приказов о взыскании задолженности по оплате за жилое помещение и коммунальные услуги и количество исполнительных документов, направленных  в Управление Федеральной службы судебных приставов по Санкт-Петербургу</t>
  </si>
  <si>
    <t>Количество многоквартирных домов, по которым осуществляется контроль за проведением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</t>
  </si>
  <si>
    <t>Количество конкурсов, проведенных по отбору управляющих организаций для управления многоквартирными домами в Санкт-Петербурге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реализовано, а также если все помещения в многоквартирных домах находятся в собственности Санкт-Петербурга</t>
  </si>
  <si>
    <t>Количество заключенных  договоров управления  по многоквартирным домам, в которых находятся помещения государственного жилищного фонда Санкт-Петербурга</t>
  </si>
  <si>
    <t>Количество проверок за  техническим состоянием жилищного фонда и санитарным содержанием территории района</t>
  </si>
  <si>
    <t>Количество проведенных мониторингов взаимодействия 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</t>
  </si>
  <si>
    <t>Количество поданных исковых заявлений  о вынесении судебных приказов о взыскании задолженности по оплате жилое помещение и коммунальные услуги и количество исполнительных документов в УФССП по Санкт-Петербургу</t>
  </si>
  <si>
    <t>Количество обращений, поступивщих в  жилищное агентство</t>
  </si>
  <si>
    <t>Количество граждан, в отношении которого ведется регистрационный
учет</t>
  </si>
  <si>
    <t>Площадь внутриквартальных территорий,  не входящих в состав общего имущества многоквартирных домов</t>
  </si>
  <si>
    <t>Заключены договоры управления с управляющими организациями, объединениями собственников жилья на многквартирные дома, в которых находятся помещения государственного жилищного фонда Санкт-Петербурга</t>
  </si>
  <si>
    <t>Выполнены работы по уборке внутриквартальных территорий, входящих в состав земель общего пользования</t>
  </si>
  <si>
    <t>Осуществлен контроль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</t>
  </si>
  <si>
    <t>Осуществлены проверки за техническим состоянием жилищного фонда и санитарным содержанием территории района</t>
  </si>
  <si>
    <t>Выданы предписания об уплате задолженности за жилое помещение и коммунальные услуги</t>
  </si>
  <si>
    <t xml:space="preserve">свободный отстаток по причине незаключения договора теплоснабжения с ГУП "ТЭК СПб", в связи с начислением платы за горячее водоснабжение в отношении пустующих жилых  помещений </t>
  </si>
  <si>
    <t>Произведено распределение на нужды учреждения</t>
  </si>
  <si>
    <t>Уменьшение объема финансирования обусловлено рядом причин, а именно:
- расходы на проведение обследования технического состояния невостребованы в связи с продажей объекта на торгах;
- расходы на ремонт помещений в социальном доме уменьшены из-за изменения адресной программы в связи с предоставлением помещения гражданам</t>
  </si>
  <si>
    <t>Уточненный размер бюджетных ассигнований - 26 822,3 тыс. руб. в связи со снижением потребности в бюджетных ассигнованиях.
При формировании проекта бюджета Санкт-Петербурга на 2024 год при расчете взносов на капитальный ремонт применялся индекс потребительских цен 104,95. При этом минимальный размер взноса на капитальный ремонт общего имущества в многоквартирных домах в Санкт-Петербурге в 2024 году не изменился по сравнению с 2023 годом</t>
  </si>
  <si>
    <t>Отсутствие технической возможности для оплаты контракта по счету в связи с несвоевременным размещением дополнительного соглашения</t>
  </si>
  <si>
    <t xml:space="preserve">Дополнительные бюджетные ассигнования на содержание свободной площади жилых и нежилых помещений поступили 04.12.2024., в связи с этим контракты не были зарегистрированы ранее. По техническим причинам, связанным с работой ЕИС, контракты прошли регистрацию 23.12.2024. После регистрации выставлены платежные документы, также требующие прохождения контроля. По состоянию на 27.12.2024 документы прошли контроль в полном объеме. В связи с истечением срока проведения оплат контракты не были исполнены. </t>
  </si>
  <si>
    <t>Уменьшение объема финансирования обусловлено рядом причин, а именно:
- расходы на работы по замене отопительных котлов и ремонту дымовых труб носят заявительный характер и не были востребованы в отопительном периоде (заявок не поступало);
- расходы на проведение ремонта общего имущества социального дома невостребованны в связи с их выполнением управляющей организацией.</t>
  </si>
  <si>
    <t>В связи с уменьшением контракта по АО "ЕИРЦ СПб"</t>
  </si>
  <si>
    <t xml:space="preserve">Несоответствие фактического объема финансирования планируемому связано с перераспределением экономии бюджетных средств на оплату по исполнительному листу </t>
  </si>
  <si>
    <t>Опдата подрядным организациям по факту выполненых работ</t>
  </si>
  <si>
    <t>Перераспределение бюджетных ассигнований в связи с необходимостью оплаты исполнительных листов</t>
  </si>
  <si>
    <t>Увеличение объема финансирования обусловлено  рядом причин, а именно: 
- потребность в закупке противогололедных материалов для обработки внутриквартальных территорий; 
- дефицит бюджетных ассигнований на выплату заработной платы штатным сотрудникам; 
- необходимость оплаты оказанных услуг по водоотведению поверхностных сточных вод ГУП "Водоканал Санкт-Петербурга" по исполнительным листам</t>
  </si>
  <si>
    <t xml:space="preserve"> Перераспределение с других целевых статей государственной программы, а также перераспределение в размере 15000,0 тыс. руб. со статьи администрации Московского района, для обеспечения процесса уборки внутриквартальных территорий</t>
  </si>
  <si>
    <t>Перераспределение бюджетных ассигнований на первоочередные нужды с других целевых статей.</t>
  </si>
  <si>
    <t xml:space="preserve">% неисполнения сложился в результате: расторжения контракта на закупку ГСМ (1 897,7 тыс. рублей), в связи сжатыми сроками исполнения объемов;                          157,2 тыс. рублей - уменьшение стоимости контракта на выполнение строительно-монтажных работ в нежилом помещении, находящемся в пользовании Пушкинского РЖА по адресу: пос. Шушары, Ленсоветовский, д.8. пом.10-Н (дворницкая). Уменьшение стоимости работ, в связи с корректировкой фактически выполненных объемов (в связи с выявлением дополнительных скрытых работ по устройству стяжки пола для выравнивания поверхности (дополнительно заключенный контракт), уменьшилась площадь ремонта и отделки поверхности стен). Средства высвободились 28.12.2024;                        13,4 тыс. рублей - средства не востребованы (компенсация дополнительного отпуска за ребенком инвалидом). </t>
  </si>
  <si>
    <t>Высвобожденные средства, образовавшиеся  при расторжении государственных контрактов по факту выполненных работ (предоставленных услуг, поставленных товаров),  по соглашению сторон</t>
  </si>
  <si>
    <t xml:space="preserve">1044,0 тыс.руб. - уменьшение цены контракта на ремонт ИТП и УУТЭ под факт исполнительной сметы;
5098,0 тыс.руб. - экономия от закупки ГСМ, хоз.товаров, канц.товаров, запасных частей для техники, малоценного инвентаря, основных средств, страхования автомобилей и уборочной техники и прочие расходы;
4332,4 тыс.руб. - неисполненные бюджетные ассигнования, запланированные на вывоз снега, смёта, полив территорий, коммунальные услуги, на расходы работодателя по выплате пособия за первые 3 дня временной нетрудоспособности работника (оплата производится по фактическому потреблению услуги)
 </t>
  </si>
  <si>
    <t>Изменение  площади согласно письма КИО от 30.08.2024 № 05-07-36502/24</t>
  </si>
  <si>
    <t>В связи с  экономией конкурсных процедур увеличено количество помещений в адресной программе по ремонту</t>
  </si>
  <si>
    <t xml:space="preserve"> Значения планового показателя  не доститгнуто , в связи с корректиоровкой региональной программы капитального ремонта общего имущества</t>
  </si>
  <si>
    <t xml:space="preserve">Превышение значения  планового показателя связано с  вводом в эксплуатацию МКД нового строительства </t>
  </si>
  <si>
    <t>Превышение значения  планового показателя связано с  вводом в эксплуатацию МКД нового строительства , в которых имеются помещения,находящиеся в собственности Санкт-Петербурга</t>
  </si>
  <si>
    <t>Превышение значения  планового показателя связано с  вводом в эксплуатацию МКД нового строительства , в которых имеются помещения,находящиеся в собственности Санкт-Петербурга, предоставляемые по договорам социального найма гражданам льготных категорий</t>
  </si>
  <si>
    <t>Превышение значения  планового показателя связано с  заключением с УК,ТСЖ,ЖСК новых договоров на паспортно-регистрацитонное обслуживание</t>
  </si>
  <si>
    <t>Актуализация красткосрочного плана реализации региональной программы капитального ремонта общего имущества в многоквартирных домах</t>
  </si>
  <si>
    <t>Приватизация жилищного фонда</t>
  </si>
  <si>
    <t>В целях повышения платежной дисциплины за жилищно-коммунальные услуги</t>
  </si>
  <si>
    <t>Увеличение подаваемых исков для предъявления новых исковых требований</t>
  </si>
  <si>
    <t xml:space="preserve">Увеличение количества обращений по вопросам текущего ремонта кровель, ликвидации протечек и содержания контейнерных площадок </t>
  </si>
  <si>
    <t xml:space="preserve">Увеличение количества проживающих, в связи с вводом новых домов в эксплуатацию </t>
  </si>
  <si>
    <t>количество заключенных договоров социального найма зависит от количетсва обращений граждан</t>
  </si>
  <si>
    <t>усиление контроля за уборкой внутриквартальных территорий и содержанием МКД</t>
  </si>
  <si>
    <t>В целях недопущения просроченной дебиторской задолженности</t>
  </si>
  <si>
    <t>По фактическому количеству обращений</t>
  </si>
  <si>
    <t>По сведениям Росстата на 01.01.2025</t>
  </si>
  <si>
    <t xml:space="preserve">Внесены изменения в Краткосрочный план реализации региональной программы капитального ремонта общего имущества. </t>
  </si>
  <si>
    <t>Заселение в новые МКД</t>
  </si>
  <si>
    <t>Расселение и снос 5 МКД</t>
  </si>
  <si>
    <t>В виду изменений в ФЗ от 08.08.2024 № 259-ФЗ, увеличение госпошлины</t>
  </si>
  <si>
    <t xml:space="preserve">В связи с уточнением площади внутриквартальных территорий КИО СПб </t>
  </si>
  <si>
    <t>В связи с увеличением свободного жилого фонда, приобретенного по ГК</t>
  </si>
  <si>
    <t>В связи с объединением адресов МКД в один контракт</t>
  </si>
  <si>
    <t>В связи с неблагоприятными погодными условиями в зимний период</t>
  </si>
  <si>
    <t>В связи с изменением порядка выставления счетов населению, в том числе нанимателям жилых помещений государственного жилищного фонда Санкт-Петербурга, (реорганизация АО «ЕИРЦ СПб», созданного путем присоединения АО «ВЦКП «ЖХ» к АО «ЕИРЦ Петроэлектросбыт»), а также сменой программных комплексов АО «ЕИРЦ СПб», количество направленных в 2024 году претензий нанимателям уменьшилось.</t>
  </si>
  <si>
    <t xml:space="preserve">Продолжены работы по строительству </t>
  </si>
  <si>
    <t xml:space="preserve">Объектов
</t>
  </si>
  <si>
    <t>Завершено выполнение пуско-наладочных работ</t>
  </si>
  <si>
    <t>Завершено строительство</t>
  </si>
  <si>
    <t>Площадь объекта</t>
  </si>
  <si>
    <t>Начаты работы по проектированию</t>
  </si>
  <si>
    <t>Завершены работы по инженерной подготовке</t>
  </si>
  <si>
    <t xml:space="preserve">Продолжены работы по инженерной подготовке </t>
  </si>
  <si>
    <t xml:space="preserve"> - *</t>
  </si>
  <si>
    <t xml:space="preserve"> * - </t>
  </si>
  <si>
    <t xml:space="preserve">Расчетные значения показателя для целей мониторинга постановления Правительства Санкт-Петербурга от 22.10.2019 № 740 «Об утверждении Плана мероприятий по реализации Стратегии социально-экономического развития 
Санкт-Петербурга на период до 2035 года» определяются Комитетом по строительству в соответствии с пунктом 5.2 Порядка разработки и корректировки плана мероприятий по реализации стратегии социально-экономического развития Санкт-Петербурга, подготовки ежегодного отчета о ходе исполнения плана мероприятий по реализации стратегии социально-экономического развития Санкт-Петербурга, утвержденного постановлением Правительства Санкт-Петербурга от 14.03.2017 № 136, в срок до 15 марта  года, следующего за отчетным. Определение расчетных значений показателя производится Комитетом по строительству, в том числе, на основании сведений (предварительных сведений) Федеральной службы государственной статистики о численности постоянного населения Санкт-Петербурга на конец отчетного года.
</t>
  </si>
  <si>
    <t xml:space="preserve">ПЗЭ №78-1-1-3-032280-2019  от 20.11.2019; № 78-1-1-2-023095-2024 от 15.05.2024 (корр. проекта). Плановый срок захода в экспертизу на корректировку проекта - 1 кв. 2025 года.
ГК от 03.04.2023 № 33/ОК-23 с ООО "КВС"
Работы ведутся согласно графику контракта. Ввод объекта в эксплуатацию планируется в 2025 году.
Не заключен договор на навружное освещение 
с ПАО "Россети Ленэнерго",  с Ростелекомом
</t>
  </si>
  <si>
    <t xml:space="preserve">ПЗЭ: от 15.12.2016 № 78-1-1-3-0327-16, ПЗЭ (корректировка проекта) от 07.06.2022 № 78-1-1-2-036351-2022. 
ГК: от 15.09.2021 № 69/ОК-21 с ООО "Инвестиционная строительная компания "НКС".  Объект введен в эксплуатацию, получено разрешениеи на ввод объекта в эксплуатацию от 29.12.2023 № 78-15-44-2023.  В 2024 году завершено выполнение ПНР, систем отопления и теплоснабжения. 
</t>
  </si>
  <si>
    <t xml:space="preserve">ПЗЭ № 78-1-1-3-0328-16 от 15.12.2016. ПЗЭ от 25.10.2024 № 78-1-1-2-063071-2024 (корректировка проекта).
ГК от 24.11.2022 № 106/ОК-22 с ООО "Инвестиционная строительная компания "НКС"; ГК на СМР (подготовка территории, земляные работы, свайное поле, монолитные железобетонные конструкции ниже нуля) от 23.08.2022 № 52/ОК-22 с ООО «Инвестиционная строительная компания «НКС». Объект введен в эксплуатацию (РНВ от 27.12.2024 № 78-15-36-2024). В 2025 году планируется выполнение ПНР. 
Экономия по факту увеличения ГК с ПО после ПЗЭ.
</t>
  </si>
  <si>
    <t>ПЗЭ № 78-1-0447-18 от 13.11.2018. ПЗЭ (корректировка проекта) от 19.11.2024 № 78-1-1-2-068452-2024.
ГК от 24.03.2023 № 24/ОК-23 с ООО "КВС".
Объект введен в эксплуатацию (РНВ от 25.12.2024 № 78-17-05-2024).                                            В 2025 году планируется выполнение ПНР. 
Не заключен договор с Ростелекомом.</t>
  </si>
  <si>
    <t xml:space="preserve">Плановый срок получения ПЗЭ - 2 кв. 2025. ГК: от 12.11.2024 № 129/ОК-24 с ООО "КВС".
Работы ведутся согласно графику контракта. 
Выполнение работ предусмотрено в 2025-2027   годах.
</t>
  </si>
  <si>
    <t xml:space="preserve">ПЗЭ от 30.08.2016 № 78-1-1-3-0252-16, ПЗЭ (корректировка проекта) от 10.12.2020 № 78-1-1-3-063466-2020, ПЗЭ от 25.11.2022 № 78-1-1-2--082866-2022.  
ГК (завершение СМР) от 24.03.2020 № 11/ЗП-20 с ООО "ТЕРРИКОН".  
РНВ от 30.12.2021 № 78-15-129-2021. 
Неисполнение мероприятий ГУП "Водоканал СПб".
</t>
  </si>
  <si>
    <t xml:space="preserve">ПЗЭ от  № 78-1-1-3-065290-2020 от 17.12.2020; № 7814-1-3-028649-2024 от 06.06.2024 (корректировка проекта) . 
ГК от 15.11.2022 № 100/ОК-22 с АО "Мегамейд". Плановый срок проведения ЗП (благоустройство) - 1 кв. 2025.                                         Работы ведутся согласно графику контракта. 
Заявительный характер комнесационных выплат по гаражам.
</t>
  </si>
  <si>
    <t>ПЗЭ: от 30.09.2019 №78-1-1-3-026367-2019. 
Выполнена корректировка проекта - 
ПЗЭ № 78-1-1-3-064154-2021 от 29.10.2021.  Корректировка проекта в связи с удорожанием стоимости материалов -
ПЗЭ от 09.09.2022 № 78-1-1-2-064962-2022. 
ГК с ООО "КИТ" от 15.09.2020 № 69/ЭА-20;
ГК с ООО "КИТ"  от 17.12.2021 № 104/ОК-21;
ГК с ООО "КИТ" от 17.12.2021№ 103/ОК-21. 
Объект введен в эксплуатацию в 2021г.
Произведены расчеты с подрядной организацией.
Неисполнение мероприятий ГУП "Водоканал СПб".</t>
  </si>
  <si>
    <t>1.УГЭ: № 78-1-1-3-059067-2022 от 17.08.2022
2. ГК: ГК с ООО "Эколос-ПроектСтрой" от 13.11.2023                    
№ 154/ОК-23 (подготовительные и земляные работы) (соглашение 
о расторжении от 26.07.2024), ГК с ООО "Эколос-ПроектСтрой"
от 14.11.2023 № 169/ОК-23 (дорожная одежда, устройство канавы 
и устройство подпорной стенки) (соглашение о расторжении 
от 26.07.2024). ГК на разработку РД и СМР с ООО "КИТ" от 17.12.2024      № 146/ОК-24 (строительство комплекса очистных сооружений, трансформаторной подстанции, сетей электроснабжения, водоотведения, автоматизации, водопропускных труб, благоустройство). Плановый срок проведения закупрочной процедуры (завершение СМР) - 2 квартал 2025.</t>
  </si>
  <si>
    <t>Площадь жилых помещений уточнена в соответствии с разрешениями на ввод объекта в эксплуатацию от 27.12.2024 № 78-15-36-2024 и от 25.12.2024 № 78-17-05-2024</t>
  </si>
  <si>
    <t>Оплата производится 1 раз в квартал. За 4-й квартал оплата в 2025 году</t>
  </si>
  <si>
    <t xml:space="preserve">Отсутствие доступа
</t>
  </si>
  <si>
    <t>В связи со снятием с регистрационного учета (в связи со смертью) инвалида колясочника, проживающего в квартире 437 по адресу: Просвещения пр., д. 78, литера А, актуализирована адресная программа на 2024 год, увеличение стоимости работ</t>
  </si>
  <si>
    <t>Собственники помещений ТСЖ "Улица Нахимова, д. 7 корп. 1" не предоставляют доступ для выполнения работ</t>
  </si>
  <si>
    <t xml:space="preserve"> Оборудованы предметами первой необходимости жилых помещений специализированного жилищного фонда, предоставляемых детям-сиротам и детям, оставшимся без попечения родителей, лицам из их числа</t>
  </si>
  <si>
    <t>Количество жилых помещений специализированного жилищного фонда, предоставляемых детям-сиротам и детям, оставшимся 
без попечения родителей, лицам 
из их числа, оборудованных предметами первой необходимости</t>
  </si>
  <si>
    <t>В неполном объеме проведены конкурсные процедуры по отбору подрядчиков</t>
  </si>
  <si>
    <t>включен в АП дополнительный адрес в рамках выделенного финансирования. Дома нового строительства, введённые в эксплуатацию в 2024 году</t>
  </si>
  <si>
    <t>На основании Распоряжения Жилищного комитета  Об утверждении регламента предоставления услуги, 180-р от 19.03.2013 , районные жилищные агентства оказывают услугу по заключению (изменению ) договора социального найма жилого помещения государственного жилищного фонда Санкт-Петербурга. Ежемесячно направляется отчет в Жилищный комитет о  количестве заключенных договоров. В 2024 году в Василеостровское РЖА по вопросу заключения договора социального найма обратилось 272 семьи.</t>
  </si>
  <si>
    <t>Осуществлён переход в систему ЕИРЦ, при которой В зоне видимости РЖА Василеостровского района  только задолженность по соцнайму</t>
  </si>
  <si>
    <t>включен в АП дополнительный адрес в рамках выделенного финансирования. Дома нового строительства, введённые в эксплуатацию в 2024 году/ плюс перешли на обсл дома тсж жск жк</t>
  </si>
  <si>
    <t>Корректировка адресной программы/Дома нового строительства, введённые в эксплуатацию в 2024 году.</t>
  </si>
  <si>
    <t>Уменьшение количества лицевых счетов в результате приватизации жилых помещений</t>
  </si>
  <si>
    <t xml:space="preserve">Планируемые значения установлены  по итогам работы  предыдущего (2023) года. </t>
  </si>
  <si>
    <t>Планируемые значения установлены  по итогам работы  предыдущего (2023) года. Отклонение от планового показателя по  исполнинию детализированных мероприятий  № 4 связано с реализацией гражданами права приватизации жилых помещений в соответствии с действующим законодательством.</t>
  </si>
  <si>
    <t>Планируемые значения установлены по итогам работы  предыдущего (2023) года. Отклонение от планового показателя по  исполнению детализированных мероприятий  № 5 связано с реализацией гражданами права приватизации жилых помещений в соответствии с действующим законодательством.</t>
  </si>
  <si>
    <t>Планируемые значения установлены  по итогам работы  предыдущего (2023) года. Отклонение от планового показателя по  исполнению детализированных мероприятий  № 8 связано с проведением активной досудебной работе с задолженностью</t>
  </si>
  <si>
    <t>Отклонение от планового показателя по  исполнинию детализированных мероприятий  № 10 связано с отсутствием в 2024 году сильных морозов, что снизило количество жалоб на температурный режим в помещении.</t>
  </si>
  <si>
    <t>Планируемые значения установлены  по итогам работы  предыдущего (2023) года</t>
  </si>
  <si>
    <t>Фактическре значение</t>
  </si>
  <si>
    <t>Фактическое значение (в соответствии с расчетом площадей уборочных внутриквартальных территорий, выполненным КИО)</t>
  </si>
  <si>
    <t>В связи с исключением МКД из реестра лицензий ООО "Пулковская усадьба" и отсутствием решения собственников о выборе управляющей организации, а также в связи с повторным проведением конкурсов после признания их не состоявшимися</t>
  </si>
  <si>
    <t>В связи с поручением Жилищного комитета о проведении мероприятий по осуществлению контроля за надлежащим использованием жилых помещений социального найма, в том числе приведение в соответствие правоустанавливающих документов</t>
  </si>
  <si>
    <t>В связи с ненадлежащей работой управляющих организаций по управлению МКД и ростом жалоб, сотрудниками Московского РЖА осуществлялись проверки по каждой жалобе</t>
  </si>
  <si>
    <t>Увеличение количество выданных предписания связано с целью улучшения процента платежной дисциплины по району</t>
  </si>
  <si>
    <t>Увеличение количества исполнительных документов за счет дел 2023-2023 годов, а также за счет повторного направления ранее возвращенных исполнительных документов от приставов с актом о невозможности взыскания задолженности.</t>
  </si>
  <si>
    <t>Увеличение обращений связано с переходом счетов нанимателей в новый расчетный центр за счет объединения АО "ЕИРЦ" и ГУП "ВЦКП", а также в связи с ненадлежащей работой управляющей компании ООО "Пулковская усадьба" (до исключения МКД из реестра лицензий УК)</t>
  </si>
  <si>
    <t>Уменьшение численности населения района по данным Петростата</t>
  </si>
  <si>
    <t xml:space="preserve">Увеличение площади свободных жилых помещений государственного жилищного фонда
</t>
  </si>
  <si>
    <t>Уменьшение количества многоквартирных домов в связи с проведением актуализпции</t>
  </si>
  <si>
    <t>В связи с падением в конкурсе на 10% и соответствующим повторным размещением на конкурс</t>
  </si>
  <si>
    <t>В связи со сменой способа управления и перехода на ТСЖ, а также в связи с заключением пилотного договора.</t>
  </si>
  <si>
    <t>Причиной превышения планового показателя  по  оказанию услуги по заключению (изменению) договоров социального найма  является актуализация данных о заключенных договорах социального найма согласно                         АИС ОВИРУГ,  с целью выявления неактуальных сведений о нанимателях</t>
  </si>
  <si>
    <t>Площадь уменьшена согласно письму КИО от 30.08.2024 № 05-07-36418/24-0-0</t>
  </si>
  <si>
    <t>в связи с увеличением количества обращений граждан по вопросу внесения изменений в ДСН по причине изменения состава семьи</t>
  </si>
  <si>
    <t>Во исполнение п.п. 5.7 Указа Президента РФ от 19.10.2022 № 757 в целях защиты населения и территории обеспечено осуществление регулярных проверок подвальных и чердачных помещений, подсобных помещений, контейнерных площадок, в связи с увеличением количества обращений граждан на ненадлежащее санитарное состояние мест общего пользования</t>
  </si>
  <si>
    <t>Принято на регистрационный учет 9 МКД, естественная миграция населения</t>
  </si>
  <si>
    <t>Предоставление свободных жилых помещений гражданам</t>
  </si>
  <si>
    <t xml:space="preserve">Конкурсные процедуры по 3 МКД не состоялись  и были искючены из программы </t>
  </si>
  <si>
    <t>Предоставление в социальный найм свободных жилых помещений.</t>
  </si>
  <si>
    <t>Приватизация государственной сосбтвенности (квартир, комнат)</t>
  </si>
  <si>
    <t>Уменьшение количества лицевых счетов в связи с приватизацией государственной собственности (квартир,комнат)</t>
  </si>
  <si>
    <t>Приняты для ведения регистрационного учета граждан: МКД - 5 ед. (1769 квартир).</t>
  </si>
  <si>
    <t>Уменьшение количества заключенных договоров управления по МКД, в которых находятся помещения государственного жилищного фонда, связано с приватизацией квартир. В связи с чем в МКД не осталось государственного жилищного фонда, договоры автоматически были расторгнуты. Кроме того, часть договоров перешло на пилотный проект, договоры по которому пролонгируются автоматически</t>
  </si>
  <si>
    <t>Увелечение количества договоров соцального найма свяно с принятием на обслуживание многоквартирного жилого дома государственного жилищного фонда Санкт-Петербурга по адресу Глухарская ул., д.16, к.1, стр.1</t>
  </si>
  <si>
    <t xml:space="preserve">Увеличение количества количества обращений  связано с вводом в эксплуатацию многоквартирных жилых домов нового строительства,  с проводимой реформой Правительством Санкт-Петербурга по переходу с 01.01.2023 на хозяйственный способ уборки земель общего пользования полномочия 
по уборке ВКТ ЗОП  переданы Приморскому РЖА
В 2024 году значительно увеличился документопоток на регистрацию в связи с тем, что отдел вселения и регистрационного учета с начала 2024 года перенаправил на регистрацию в общий отдел все запросы по ф.9, которые раньше поступали на  участки отдела вселения из различных организаций, ТСЖ, ЖСК, судебных инстанций, нотариусов.  Действия отдела вселения продиктованы  требованиями Жилищного комитета и во исполнение норм Федерального  закона от 27.07.2006 № 152-ФЗ «О персональных данных».
</t>
  </si>
  <si>
    <t>Увеличение свободной площади связано с миграцией (перерегистрацией) населения</t>
  </si>
  <si>
    <t>Внесение изменений в краткосрочный план капитального ремонта на 2024 год согласно распоряжениям Жилищного комитета от 01.08.2022 №597-Р</t>
  </si>
  <si>
    <t>Один из конкурсов проведен по решению суда</t>
  </si>
  <si>
    <t>Незапланированная смена формы управления, выборы управляющей организации на общем собрании собственников</t>
  </si>
  <si>
    <t>Количество договоров социального найма зависит от личного обращения граждан</t>
  </si>
  <si>
    <t>Открытие новых лицевых счетов</t>
  </si>
  <si>
    <t>Усиление контроля в целях уменьшения количества обращений граждан</t>
  </si>
  <si>
    <t>Увеличение количества должников по оплате ЖКУ</t>
  </si>
  <si>
    <t xml:space="preserve">
Снижение числа обращений</t>
  </si>
  <si>
    <t>Уменьшение  численности связано с миграцией (перерегистрацией) населения</t>
  </si>
  <si>
    <t>Изменение площадей согласно письму Комитета имущественных отношений от 30.08.2024 №05-07-3612/24-0-0</t>
  </si>
  <si>
    <t>включен в АП дополнительный адрес в рамках выделенного финансирования/Учтены вновь выявленные объекты нежилого фонда и выморочное имущество жилого фонда</t>
  </si>
  <si>
    <t>Учтены вновь выявленные объекты нежилого фонда и выморочное имущество жилого фондаОплата производится 1 раз в квартал. За 4-ый квартал оплата в 2025 году.</t>
  </si>
  <si>
    <t>Превышение значения  планового показателя связано с  приобретением Комитетом имущественных отношений Санкт-Петепрбурга помещений государственного жилищного фонда</t>
  </si>
  <si>
    <t>Уменьшение площади пустующих помещений, в связи с приватизацией и передачей помещений в аренду</t>
  </si>
  <si>
    <t>увеличение  площади пустующих  нежилых помещений, выморочное имущество</t>
  </si>
  <si>
    <t>Изменение адресной программы в связи с предоставлением гражданам помещения в социальном доме</t>
  </si>
  <si>
    <t>Фактическое обращение</t>
  </si>
  <si>
    <t xml:space="preserve">В связи с  продажей на торгах объекта он исключен из адресной программы  </t>
  </si>
  <si>
    <t>В связи с уменьшением тарифа увеличилась площадь жилых и нежилых помещений</t>
  </si>
  <si>
    <t>Уменьшение площади государственного фонда произошло в связи с регистрацией частной собственности</t>
  </si>
  <si>
    <t>Размер площадей уменьшился в связи с предоставлением гражданам жилых помещений  в порядке очередности.</t>
  </si>
  <si>
    <t>В связи с переходом многоквартирных домов  на прямые договора по отоплению с ООО "Петербургтеплоэнерго" площадь увеличилась.</t>
  </si>
  <si>
    <t>Площадь свободных жилых и нежилых помещений государственного жилищного фонда СПб увеличилась в связи с вводом в эксплуатацию многоквартирного дома, помещения в котором находятся в 100% собственности Санкт-Петербурга</t>
  </si>
  <si>
    <t>Площадь свободных жилых и нежилых помещений государственного жилищного фонда СПб уменьшилась в связи с заселением жилых помещений и сдачей в аренду нежилых помещений, а также передачей нежилых помещений в качестве ЗС ГО Приморскому РЖА</t>
  </si>
  <si>
    <t>Вовлечение пустующих помещений в хозяйственный оборот</t>
  </si>
  <si>
    <t>Снижение числа пустующих помещений</t>
  </si>
  <si>
    <t>Актуализация пустующих помещений, являющихся собственностью Санкт-Петербурга</t>
  </si>
  <si>
    <t xml:space="preserve">Исполнительных листов предъявлено больше на 17 шт. </t>
  </si>
  <si>
    <t xml:space="preserve">корректировка АП по причине отсутствия доступа к месту установки/замены, отсутствия нелюходимости установки/замены (установка/замена выполнена самостоятельно), уточнение объемов работ
</t>
  </si>
  <si>
    <t>включен в АП дополнительный адрес в рамках выделенного финансирования</t>
  </si>
  <si>
    <t>По фактически оплачиваемой площади</t>
  </si>
  <si>
    <t>увеличение количества ТСЖ, в которых ОС установлены тарифы, превышающие установленные Комитетом по тарифам</t>
  </si>
  <si>
    <t>Отсутствие доступа в помещение</t>
  </si>
  <si>
    <t>Работы выполнены управляющей организацией ООО "РСУ "Регион"</t>
  </si>
  <si>
    <t>Освоена экономия бюджетных средств во исполнение решений протоколов собраний собственников помещений в многоквартирных домах</t>
  </si>
  <si>
    <t>В настоящее время заключается один договор с АО "ЕИРЦ СПБ", включающий ранее заключаемые оба договора</t>
  </si>
  <si>
    <t>В связи со снижением стоимости установки одного счетчика по итогам конкурсных процедур и возможностью установки дополнительного количества ИПУ ГВС и ХВС</t>
  </si>
  <si>
    <t>В связи с отсутствием заявок на установку и замену ИПУ</t>
  </si>
  <si>
    <t xml:space="preserve">В связи  с необходимостью оплаты в НО "Фонд - Региональный оператор капитального ремонта общего имущества  в многоквартирных домах» взносов на   капитальный ремонт общего имущества в МКД за объекты защитных сооружений гражданской обороны, являющихся собственностью Санкт-Петербурга и переносом площадей на целевую статью0650090880 «Расходы содержание защитных сооружений гражданской обороны» </t>
  </si>
  <si>
    <t>Отсутствие доступа в помещение при неоднократном выходе на адрес</t>
  </si>
  <si>
    <t>Уменьшение площади государственного фонда произошло в связи с регистрацией частной собственности.</t>
  </si>
  <si>
    <t xml:space="preserve">В 2024 году произведена установка и замена индивидуальных приборов учета коммунальных ресурсов. Учитывая, что сметная стоимость работ по замене меньше стоимости работ по установке, количество приборов по факту превышает запланированное. </t>
  </si>
  <si>
    <t>Проведение работ согласно обращениям граждан</t>
  </si>
  <si>
    <t>Уменьшение площадей связано с переходом помещений из государственной собственности в частную</t>
  </si>
  <si>
    <t xml:space="preserve">Исполнительных листов предъявлено больше на 7 шт. </t>
  </si>
  <si>
    <t>Отклонение от планового показателя связано с корректировкой адресной программы</t>
  </si>
  <si>
    <t>Планируемые значения установлены  по итогам работы  предыдущего (2023) года. Отклонение от планового показателя связано с передачей нежилых помещений ГО в казну Санкт-Петербурга</t>
  </si>
  <si>
    <t>По факту поступления заявок</t>
  </si>
  <si>
    <t>В связи с уменьшением фактического количества заявлений граждан в сравнении с планируемым, а также снижением финансирования</t>
  </si>
  <si>
    <t xml:space="preserve">По итогам 2024 года социальные выплаты на приобретение жилья предоставлены 5626 семьям различных категорий, в том числе: 
молодым семьям - 964 семьи; 
гражданам, являющимся заемщиками по договору ипотечного кредитования - 698 семей;
гражданам, являющимся жителями расселяемых коммунальных квартир - 1366 семей;
гражданам, состоящим на учете в качестве нуждающихся в улучшении жилищных условий и не имеющие жилищные льготы - 864 семьи;
в соответствии с Указом Президента Российской Федерации от 07.05.2008 № 714 «Об обеспечении жильем ветеранов Великой Отечественной войны 1941-1945 годов» - 12 семей;                                                                                                                                                                                    гражданам, указанным в пункте 1 статьи 23.2 Федерального закона от 12.01.1995 № 5-ФЗ «О ветеранах» - 1 семья;                                                                                                                                          гражданам, указанным в статье 28.2 Федерального закона  от 24.11.1995 № 181-ФЗ «О социальной защите инвалидов в Российской Федерации» -            90 семей;                                                                                                                                                                                                                                гражданам, имеющим трех и более несовершеннолетних детей - 1439 семей; 
гражданам, имеющим детей-инвалидов - 192 семьи.
В 2024 году завершена реализация регионального проекта «Обеспечение устойчивого сокращения непригодного для проживания жилищного фонда (город федерального значения Санкт-Петербург)». Нарастающим итогом с 2019 года обеспечено расселение 6,08 тыс. кв. м аварийного жилищного фонда, признанного таковым до 01.01.2022, из которого переселено 0,38 тыс. человек.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</si>
  <si>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
Поздние сроки предоставления ГУП "Водоканал СПб" закрывающих документов для оплаты (оплата договора по суду)</t>
  </si>
  <si>
    <t>Степень соответствия фактического объема финансирования планируемому достигает 100 % (завершены подготовительные работы, вынос кабельной линии,  устройство наружных сетей водоснабжения, переустройство наружных газопроводов, устройство изолирующих подвесов на кабельной линии, планировка территории, устройство футляров на кабельной линии 330 кВ)</t>
  </si>
  <si>
    <t>Поздние сроки предоставления ГУП "Водоканал СПб" закрывающих документов для оплаты (оплата договора по суду)</t>
  </si>
  <si>
    <t>2 жилых помещения предоставлено, но не заключены договоры найма на 31.12.2024, по 2 жилым помещениям многочисленные отказы детей-сирот, будут предоставлены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</si>
</sst>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_-* #,##0.00\ _р_._-;\-* #,##0.00\ _р_._-;_-* &quot;-&quot;??\ _р_._-;_-@_-"/>
    <numFmt numFmtId="170" formatCode="0.000"/>
    <numFmt numFmtId="171" formatCode="#,##0.0_ ;\-#,##0.0\ "/>
    <numFmt numFmtId="172" formatCode="_-* #,##0.0_р_._-;\-* #,##0.0_р_._-;_-* &quot;-&quot;??_р_._-;_-@_-"/>
    <numFmt numFmtId="173" formatCode="_-* #,##0.0_р_._-;\-* #,##0.0_р_._-;_-* &quot;-&quot;?_р_._-;_-@_-"/>
    <numFmt numFmtId="174" formatCode="_-* #,##0.0\ _₽_-;\-* #,##0.0\ _₽_-;_-* &quot;-&quot;?\ _₽_-;_-@_-"/>
    <numFmt numFmtId="175" formatCode="_-* #,##0.0_-;\-* #,##0.0_-;_-* &quot;-&quot;??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宋体"/>
      <charset val="134"/>
    </font>
    <font>
      <b/>
      <sz val="8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 Cyr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956">
    <xf numFmtId="0" fontId="0" fillId="0" borderId="0"/>
    <xf numFmtId="9" fontId="9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9" fillId="0" borderId="0"/>
    <xf numFmtId="0" fontId="11" fillId="0" borderId="0"/>
    <xf numFmtId="168" fontId="4" fillId="0" borderId="0" applyFont="0" applyFill="0" applyBorder="0" applyAlignment="0" applyProtection="0"/>
    <xf numFmtId="0" fontId="14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7" fillId="0" borderId="0"/>
    <xf numFmtId="0" fontId="18" fillId="0" borderId="0">
      <alignment vertical="center"/>
    </xf>
    <xf numFmtId="0" fontId="2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4" fillId="0" borderId="0"/>
    <xf numFmtId="0" fontId="21" fillId="3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7" fillId="3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0" fillId="3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22" fillId="3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9" fillId="2" borderId="0">
      <alignment horizontal="left"/>
    </xf>
    <xf numFmtId="0" fontId="24" fillId="3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7" fillId="2" borderId="0">
      <alignment horizontal="left"/>
    </xf>
    <xf numFmtId="0" fontId="21" fillId="3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26" fillId="2" borderId="0">
      <alignment horizontal="left" vertical="top"/>
    </xf>
    <xf numFmtId="0" fontId="30" fillId="3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0" fillId="3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0" fillId="3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0" fillId="3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1" fillId="2" borderId="0">
      <alignment horizontal="right" vertical="top"/>
    </xf>
    <xf numFmtId="0" fontId="30" fillId="3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1" fillId="2" borderId="0">
      <alignment horizontal="center" vertical="top"/>
    </xf>
    <xf numFmtId="0" fontId="30" fillId="3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23" fillId="3" borderId="0">
      <alignment horizontal="right" vertical="top"/>
    </xf>
    <xf numFmtId="0" fontId="16" fillId="3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3" fillId="2" borderId="0">
      <alignment horizontal="right" vertical="top"/>
    </xf>
    <xf numFmtId="0" fontId="10" fillId="3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30" fillId="3" borderId="0">
      <alignment horizontal="right" vertical="top"/>
    </xf>
    <xf numFmtId="0" fontId="30" fillId="3" borderId="0">
      <alignment horizontal="right" vertical="top"/>
    </xf>
    <xf numFmtId="0" fontId="30" fillId="3" borderId="0">
      <alignment horizontal="center" vertical="top"/>
    </xf>
    <xf numFmtId="0" fontId="30" fillId="3" borderId="0">
      <alignment horizontal="right" vertical="top"/>
    </xf>
    <xf numFmtId="0" fontId="30" fillId="3" borderId="0">
      <alignment horizontal="center" vertical="top"/>
    </xf>
    <xf numFmtId="0" fontId="30" fillId="3" borderId="0">
      <alignment horizontal="left" vertical="top"/>
    </xf>
    <xf numFmtId="0" fontId="30" fillId="3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22" fillId="3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9" fillId="2" borderId="0">
      <alignment horizontal="center" vertical="top"/>
    </xf>
    <xf numFmtId="0" fontId="27" fillId="3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28" fillId="2" borderId="0">
      <alignment horizontal="center" vertical="center"/>
    </xf>
    <xf numFmtId="0" fontId="30" fillId="3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31" fillId="2" borderId="0">
      <alignment horizontal="center" vertical="center"/>
    </xf>
    <xf numFmtId="0" fontId="20" fillId="3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20" fillId="3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19" fillId="2" borderId="0">
      <alignment horizontal="center" vertical="center"/>
    </xf>
    <xf numFmtId="0" fontId="20" fillId="3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4" fontId="9" fillId="0" borderId="0" applyFont="0" applyFill="0" applyBorder="0" applyAlignment="0" applyProtection="0"/>
    <xf numFmtId="0" fontId="14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9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7" fillId="0" borderId="0"/>
  </cellStyleXfs>
  <cellXfs count="666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32" fillId="0" borderId="0" xfId="0" applyFont="1" applyAlignment="1">
      <alignment horizontal="justify"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5" fontId="33" fillId="0" borderId="0" xfId="0" applyNumberFormat="1" applyFont="1"/>
    <xf numFmtId="0" fontId="33" fillId="0" borderId="0" xfId="0" applyFont="1"/>
    <xf numFmtId="0" fontId="8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165" fontId="8" fillId="0" borderId="1" xfId="0" applyNumberFormat="1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165" fontId="8" fillId="0" borderId="0" xfId="0" applyNumberFormat="1" applyFont="1"/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39" fillId="0" borderId="0" xfId="0" applyFont="1"/>
    <xf numFmtId="0" fontId="40" fillId="0" borderId="0" xfId="0" applyFont="1"/>
    <xf numFmtId="49" fontId="8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/>
    </xf>
    <xf numFmtId="166" fontId="8" fillId="0" borderId="1" xfId="0" applyNumberFormat="1" applyFont="1" applyBorder="1" applyAlignment="1">
      <alignment horizontal="center" vertical="top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4" fillId="0" borderId="0" xfId="0" applyFont="1"/>
    <xf numFmtId="0" fontId="8" fillId="0" borderId="7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174" fontId="8" fillId="0" borderId="0" xfId="0" applyNumberFormat="1" applyFont="1"/>
    <xf numFmtId="0" fontId="5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170" fontId="8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top"/>
    </xf>
    <xf numFmtId="0" fontId="41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top" wrapText="1"/>
    </xf>
    <xf numFmtId="16" fontId="8" fillId="0" borderId="1" xfId="0" applyNumberFormat="1" applyFont="1" applyBorder="1" applyAlignment="1">
      <alignment horizontal="center" vertical="top"/>
    </xf>
    <xf numFmtId="0" fontId="3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171" fontId="5" fillId="0" borderId="2" xfId="3489" applyNumberFormat="1" applyFont="1" applyFill="1" applyBorder="1" applyAlignment="1">
      <alignment horizontal="center" vertical="top"/>
    </xf>
    <xf numFmtId="171" fontId="5" fillId="0" borderId="1" xfId="3489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166" fontId="32" fillId="0" borderId="1" xfId="0" applyNumberFormat="1" applyFont="1" applyBorder="1" applyAlignment="1">
      <alignment horizontal="center" vertical="top" wrapText="1"/>
    </xf>
    <xf numFmtId="166" fontId="8" fillId="0" borderId="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top" wrapText="1"/>
    </xf>
    <xf numFmtId="0" fontId="5" fillId="0" borderId="11" xfId="5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3" fontId="38" fillId="0" borderId="1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/>
    </xf>
    <xf numFmtId="165" fontId="5" fillId="0" borderId="1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49" fontId="34" fillId="0" borderId="1" xfId="0" applyNumberFormat="1" applyFont="1" applyBorder="1" applyAlignment="1">
      <alignment horizontal="center" vertical="top"/>
    </xf>
    <xf numFmtId="0" fontId="8" fillId="0" borderId="3" xfId="0" applyFont="1" applyBorder="1" applyAlignment="1">
      <alignment vertical="top" wrapText="1"/>
    </xf>
    <xf numFmtId="165" fontId="5" fillId="0" borderId="2" xfId="0" applyNumberFormat="1" applyFont="1" applyBorder="1" applyAlignment="1">
      <alignment horizontal="center" vertical="top" wrapText="1"/>
    </xf>
    <xf numFmtId="165" fontId="5" fillId="0" borderId="3" xfId="0" applyNumberFormat="1" applyFont="1" applyBorder="1" applyAlignment="1">
      <alignment vertical="top" wrapText="1"/>
    </xf>
    <xf numFmtId="165" fontId="8" fillId="0" borderId="3" xfId="9" applyNumberFormat="1" applyFont="1" applyBorder="1" applyAlignment="1">
      <alignment horizontal="center" vertical="top" wrapText="1"/>
    </xf>
    <xf numFmtId="165" fontId="5" fillId="0" borderId="4" xfId="0" applyNumberFormat="1" applyFont="1" applyBorder="1" applyAlignment="1">
      <alignment horizontal="center" vertical="top" wrapText="1"/>
    </xf>
    <xf numFmtId="165" fontId="8" fillId="0" borderId="4" xfId="9" applyNumberFormat="1" applyFont="1" applyBorder="1" applyAlignment="1">
      <alignment horizontal="center" vertical="top" wrapText="1"/>
    </xf>
    <xf numFmtId="165" fontId="5" fillId="0" borderId="2" xfId="3952" applyNumberFormat="1" applyFont="1" applyFill="1" applyBorder="1" applyAlignment="1">
      <alignment horizontal="center" vertical="top"/>
    </xf>
    <xf numFmtId="165" fontId="5" fillId="0" borderId="2" xfId="3478" applyNumberFormat="1" applyFont="1" applyFill="1" applyBorder="1" applyAlignment="1">
      <alignment horizontal="center" vertical="top"/>
    </xf>
    <xf numFmtId="165" fontId="5" fillId="0" borderId="3" xfId="3478" applyNumberFormat="1" applyFont="1" applyFill="1" applyBorder="1" applyAlignment="1">
      <alignment horizontal="center" vertical="top"/>
    </xf>
    <xf numFmtId="165" fontId="5" fillId="0" borderId="0" xfId="3478" applyNumberFormat="1" applyFont="1" applyFill="1" applyBorder="1" applyAlignment="1">
      <alignment vertical="top"/>
    </xf>
    <xf numFmtId="165" fontId="5" fillId="0" borderId="3" xfId="3478" applyNumberFormat="1" applyFont="1" applyFill="1" applyBorder="1" applyAlignment="1">
      <alignment vertical="top"/>
    </xf>
    <xf numFmtId="165" fontId="5" fillId="0" borderId="1" xfId="3560" applyNumberFormat="1" applyFont="1" applyFill="1" applyBorder="1" applyAlignment="1">
      <alignment horizontal="center" vertical="top"/>
    </xf>
    <xf numFmtId="165" fontId="34" fillId="0" borderId="1" xfId="3489" applyNumberFormat="1" applyFont="1" applyFill="1" applyBorder="1" applyAlignment="1">
      <alignment horizontal="center" vertical="top"/>
    </xf>
    <xf numFmtId="166" fontId="35" fillId="0" borderId="1" xfId="0" applyNumberFormat="1" applyFont="1" applyBorder="1" applyAlignment="1">
      <alignment horizontal="center" vertical="top"/>
    </xf>
    <xf numFmtId="14" fontId="34" fillId="0" borderId="1" xfId="0" applyNumberFormat="1" applyFont="1" applyBorder="1" applyAlignment="1">
      <alignment horizontal="center" vertical="top"/>
    </xf>
    <xf numFmtId="0" fontId="34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/>
    </xf>
    <xf numFmtId="0" fontId="34" fillId="0" borderId="2" xfId="0" applyFont="1" applyBorder="1" applyAlignment="1">
      <alignment horizontal="center" vertical="top" wrapText="1"/>
    </xf>
    <xf numFmtId="49" fontId="34" fillId="0" borderId="2" xfId="0" applyNumberFormat="1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top" wrapText="1"/>
    </xf>
    <xf numFmtId="49" fontId="34" fillId="0" borderId="4" xfId="0" applyNumberFormat="1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16" fontId="5" fillId="0" borderId="1" xfId="0" applyNumberFormat="1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/>
    </xf>
    <xf numFmtId="49" fontId="8" fillId="0" borderId="3" xfId="0" applyNumberFormat="1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 wrapText="1"/>
    </xf>
    <xf numFmtId="166" fontId="8" fillId="0" borderId="9" xfId="0" applyNumberFormat="1" applyFont="1" applyBorder="1" applyAlignment="1">
      <alignment horizontal="center" vertical="top" wrapText="1"/>
    </xf>
    <xf numFmtId="166" fontId="8" fillId="0" borderId="15" xfId="0" applyNumberFormat="1" applyFont="1" applyBorder="1" applyAlignment="1">
      <alignment horizontal="center" vertical="top" wrapText="1"/>
    </xf>
    <xf numFmtId="166" fontId="8" fillId="0" borderId="3" xfId="0" applyNumberFormat="1" applyFont="1" applyBorder="1" applyAlignment="1">
      <alignment horizontal="center" vertical="top" wrapText="1"/>
    </xf>
    <xf numFmtId="166" fontId="8" fillId="0" borderId="4" xfId="0" applyNumberFormat="1" applyFont="1" applyBorder="1" applyAlignment="1">
      <alignment horizontal="center" vertical="top" wrapText="1"/>
    </xf>
    <xf numFmtId="3" fontId="8" fillId="0" borderId="2" xfId="0" applyNumberFormat="1" applyFont="1" applyBorder="1" applyAlignment="1">
      <alignment vertical="top" wrapText="1"/>
    </xf>
    <xf numFmtId="3" fontId="8" fillId="0" borderId="3" xfId="0" applyNumberFormat="1" applyFont="1" applyBorder="1" applyAlignment="1">
      <alignment vertical="top" wrapText="1"/>
    </xf>
    <xf numFmtId="3" fontId="8" fillId="0" borderId="4" xfId="0" applyNumberFormat="1" applyFont="1" applyBorder="1" applyAlignment="1">
      <alignment vertical="top" wrapText="1"/>
    </xf>
    <xf numFmtId="166" fontId="5" fillId="0" borderId="2" xfId="0" applyNumberFormat="1" applyFont="1" applyBorder="1" applyAlignment="1">
      <alignment horizontal="center" vertical="top"/>
    </xf>
    <xf numFmtId="166" fontId="5" fillId="0" borderId="3" xfId="0" applyNumberFormat="1" applyFont="1" applyBorder="1" applyAlignment="1">
      <alignment horizontal="center" vertical="top"/>
    </xf>
    <xf numFmtId="166" fontId="5" fillId="0" borderId="2" xfId="0" applyNumberFormat="1" applyFont="1" applyBorder="1" applyAlignment="1">
      <alignment horizontal="center" vertical="top" wrapText="1"/>
    </xf>
    <xf numFmtId="166" fontId="5" fillId="0" borderId="3" xfId="0" applyNumberFormat="1" applyFont="1" applyBorder="1" applyAlignment="1">
      <alignment vertical="top" wrapText="1"/>
    </xf>
    <xf numFmtId="166" fontId="5" fillId="0" borderId="4" xfId="0" applyNumberFormat="1" applyFont="1" applyBorder="1" applyAlignment="1">
      <alignment vertical="top" wrapText="1"/>
    </xf>
    <xf numFmtId="165" fontId="8" fillId="0" borderId="2" xfId="0" applyNumberFormat="1" applyFon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vertical="top"/>
    </xf>
    <xf numFmtId="165" fontId="8" fillId="0" borderId="3" xfId="0" applyNumberFormat="1" applyFont="1" applyBorder="1" applyAlignment="1">
      <alignment vertical="top"/>
    </xf>
    <xf numFmtId="165" fontId="8" fillId="0" borderId="4" xfId="0" applyNumberFormat="1" applyFont="1" applyBorder="1" applyAlignment="1">
      <alignment horizontal="center" vertical="top" wrapText="1"/>
    </xf>
    <xf numFmtId="0" fontId="5" fillId="0" borderId="7" xfId="5" applyFont="1" applyBorder="1" applyAlignment="1">
      <alignment horizontal="center" vertical="top" wrapText="1"/>
    </xf>
    <xf numFmtId="166" fontId="5" fillId="0" borderId="1" xfId="0" applyNumberFormat="1" applyFont="1" applyBorder="1" applyAlignment="1">
      <alignment horizontal="center" vertical="top" wrapText="1"/>
    </xf>
    <xf numFmtId="165" fontId="5" fillId="0" borderId="1" xfId="5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49" fontId="5" fillId="0" borderId="15" xfId="0" applyNumberFormat="1" applyFont="1" applyBorder="1" applyAlignment="1">
      <alignment horizontal="center" vertical="top"/>
    </xf>
    <xf numFmtId="49" fontId="5" fillId="0" borderId="15" xfId="0" applyNumberFormat="1" applyFont="1" applyBorder="1" applyAlignment="1">
      <alignment vertical="top"/>
    </xf>
    <xf numFmtId="49" fontId="5" fillId="0" borderId="12" xfId="0" applyNumberFormat="1" applyFont="1" applyBorder="1" applyAlignment="1">
      <alignment horizontal="center" vertical="top"/>
    </xf>
    <xf numFmtId="49" fontId="5" fillId="0" borderId="12" xfId="0" applyNumberFormat="1" applyFont="1" applyBorder="1" applyAlignment="1">
      <alignment vertical="top"/>
    </xf>
    <xf numFmtId="49" fontId="5" fillId="0" borderId="11" xfId="5" applyNumberFormat="1" applyFont="1" applyBorder="1" applyAlignment="1">
      <alignment vertical="top"/>
    </xf>
    <xf numFmtId="49" fontId="5" fillId="0" borderId="12" xfId="5" applyNumberFormat="1" applyFont="1" applyBorder="1" applyAlignment="1">
      <alignment vertical="top"/>
    </xf>
    <xf numFmtId="49" fontId="5" fillId="0" borderId="14" xfId="0" applyNumberFormat="1" applyFont="1" applyBorder="1" applyAlignment="1">
      <alignment horizontal="center" vertical="top"/>
    </xf>
    <xf numFmtId="49" fontId="5" fillId="0" borderId="13" xfId="5" applyNumberFormat="1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49" fontId="5" fillId="0" borderId="4" xfId="0" applyNumberFormat="1" applyFont="1" applyBorder="1" applyAlignment="1">
      <alignment vertical="top"/>
    </xf>
    <xf numFmtId="166" fontId="5" fillId="0" borderId="3" xfId="0" applyNumberFormat="1" applyFont="1" applyBorder="1" applyAlignment="1">
      <alignment vertical="top"/>
    </xf>
    <xf numFmtId="166" fontId="5" fillId="0" borderId="4" xfId="0" applyNumberFormat="1" applyFont="1" applyBorder="1" applyAlignment="1">
      <alignment vertical="top"/>
    </xf>
    <xf numFmtId="166" fontId="8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166" fontId="5" fillId="0" borderId="1" xfId="0" applyNumberFormat="1" applyFont="1" applyBorder="1" applyAlignment="1">
      <alignment horizontal="center" vertical="top"/>
    </xf>
    <xf numFmtId="166" fontId="37" fillId="0" borderId="1" xfId="0" applyNumberFormat="1" applyFont="1" applyBorder="1" applyAlignment="1">
      <alignment horizontal="center" vertical="top"/>
    </xf>
    <xf numFmtId="165" fontId="5" fillId="0" borderId="4" xfId="0" applyNumberFormat="1" applyFont="1" applyBorder="1" applyAlignment="1">
      <alignment vertical="top" wrapText="1"/>
    </xf>
    <xf numFmtId="49" fontId="5" fillId="0" borderId="2" xfId="0" applyNumberFormat="1" applyFont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166" fontId="8" fillId="0" borderId="2" xfId="0" applyNumberFormat="1" applyFont="1" applyBorder="1" applyAlignment="1">
      <alignment horizontal="center" vertical="top"/>
    </xf>
    <xf numFmtId="166" fontId="5" fillId="0" borderId="4" xfId="0" applyNumberFormat="1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center" vertical="top" wrapText="1"/>
    </xf>
    <xf numFmtId="165" fontId="5" fillId="0" borderId="5" xfId="0" applyNumberFormat="1" applyFont="1" applyBorder="1" applyAlignment="1">
      <alignment horizontal="center" vertical="top" wrapText="1"/>
    </xf>
    <xf numFmtId="49" fontId="5" fillId="0" borderId="9" xfId="0" applyNumberFormat="1" applyFont="1" applyBorder="1" applyAlignment="1">
      <alignment vertical="top"/>
    </xf>
    <xf numFmtId="0" fontId="5" fillId="0" borderId="15" xfId="0" applyFont="1" applyBorder="1" applyAlignment="1">
      <alignment horizontal="center" vertical="top" wrapText="1"/>
    </xf>
    <xf numFmtId="165" fontId="35" fillId="0" borderId="1" xfId="0" applyNumberFormat="1" applyFont="1" applyBorder="1" applyAlignment="1">
      <alignment horizontal="center" vertical="top" wrapText="1"/>
    </xf>
    <xf numFmtId="166" fontId="5" fillId="0" borderId="8" xfId="0" applyNumberFormat="1" applyFont="1" applyBorder="1" applyAlignment="1">
      <alignment horizontal="center" vertical="top"/>
    </xf>
    <xf numFmtId="165" fontId="35" fillId="0" borderId="2" xfId="0" applyNumberFormat="1" applyFont="1" applyBorder="1" applyAlignment="1">
      <alignment horizontal="center" vertical="top" wrapText="1"/>
    </xf>
    <xf numFmtId="165" fontId="35" fillId="0" borderId="4" xfId="0" applyNumberFormat="1" applyFont="1" applyBorder="1" applyAlignment="1">
      <alignment vertical="top" wrapText="1"/>
    </xf>
    <xf numFmtId="0" fontId="8" fillId="0" borderId="1" xfId="369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171" fontId="5" fillId="0" borderId="4" xfId="3489" applyNumberFormat="1" applyFont="1" applyFill="1" applyBorder="1" applyAlignment="1">
      <alignment horizontal="center" vertical="top"/>
    </xf>
    <xf numFmtId="165" fontId="5" fillId="0" borderId="2" xfId="5" applyNumberFormat="1" applyFont="1" applyBorder="1" applyAlignment="1">
      <alignment horizontal="center" vertical="top" wrapText="1"/>
    </xf>
    <xf numFmtId="171" fontId="5" fillId="0" borderId="3" xfId="3489" applyNumberFormat="1" applyFont="1" applyFill="1" applyBorder="1" applyAlignment="1">
      <alignment horizontal="center" vertical="top"/>
    </xf>
    <xf numFmtId="165" fontId="5" fillId="0" borderId="3" xfId="5" applyNumberFormat="1" applyFont="1" applyBorder="1" applyAlignment="1">
      <alignment horizontal="center" vertical="top" wrapText="1"/>
    </xf>
    <xf numFmtId="0" fontId="5" fillId="0" borderId="4" xfId="5" applyFont="1" applyBorder="1" applyAlignment="1">
      <alignment horizontal="center" vertical="top" wrapText="1"/>
    </xf>
    <xf numFmtId="165" fontId="5" fillId="0" borderId="4" xfId="5" applyNumberFormat="1" applyFont="1" applyBorder="1" applyAlignment="1">
      <alignment horizontal="center" vertical="top" wrapText="1"/>
    </xf>
    <xf numFmtId="166" fontId="5" fillId="0" borderId="4" xfId="0" applyNumberFormat="1" applyFont="1" applyBorder="1" applyAlignment="1">
      <alignment horizontal="center" vertical="top" wrapText="1"/>
    </xf>
    <xf numFmtId="166" fontId="5" fillId="0" borderId="3" xfId="0" applyNumberFormat="1" applyFont="1" applyBorder="1" applyAlignment="1">
      <alignment horizontal="center" vertical="top" wrapText="1"/>
    </xf>
    <xf numFmtId="0" fontId="5" fillId="0" borderId="12" xfId="5" applyFont="1" applyBorder="1" applyAlignment="1">
      <alignment horizontal="center" vertical="top" wrapText="1"/>
    </xf>
    <xf numFmtId="0" fontId="5" fillId="0" borderId="3" xfId="5" applyFont="1" applyBorder="1" applyAlignment="1">
      <alignment horizontal="center" vertical="top" wrapText="1"/>
    </xf>
    <xf numFmtId="0" fontId="5" fillId="0" borderId="2" xfId="5" applyFont="1" applyBorder="1" applyAlignment="1">
      <alignment horizontal="center" vertical="top" wrapText="1"/>
    </xf>
    <xf numFmtId="171" fontId="5" fillId="0" borderId="3" xfId="3489" applyNumberFormat="1" applyFont="1" applyFill="1" applyBorder="1" applyAlignment="1">
      <alignment vertical="top"/>
    </xf>
    <xf numFmtId="171" fontId="5" fillId="0" borderId="4" xfId="3489" applyNumberFormat="1" applyFont="1" applyFill="1" applyBorder="1" applyAlignment="1">
      <alignment vertical="top"/>
    </xf>
    <xf numFmtId="0" fontId="5" fillId="0" borderId="11" xfId="5" applyFont="1" applyBorder="1" applyAlignment="1">
      <alignment vertical="top" wrapText="1"/>
    </xf>
    <xf numFmtId="0" fontId="5" fillId="0" borderId="13" xfId="5" applyFont="1" applyBorder="1" applyAlignment="1">
      <alignment vertical="top" wrapText="1"/>
    </xf>
    <xf numFmtId="171" fontId="8" fillId="0" borderId="2" xfId="3489" applyNumberFormat="1" applyFont="1" applyFill="1" applyBorder="1" applyAlignment="1">
      <alignment horizontal="center" vertical="top"/>
    </xf>
    <xf numFmtId="171" fontId="8" fillId="0" borderId="4" xfId="3489" applyNumberFormat="1" applyFont="1" applyFill="1" applyBorder="1" applyAlignment="1">
      <alignment horizontal="center" vertical="top"/>
    </xf>
    <xf numFmtId="0" fontId="5" fillId="0" borderId="12" xfId="5" applyFont="1" applyBorder="1" applyAlignment="1">
      <alignment vertical="top" wrapText="1"/>
    </xf>
    <xf numFmtId="166" fontId="5" fillId="0" borderId="15" xfId="0" applyNumberFormat="1" applyFont="1" applyBorder="1" applyAlignment="1">
      <alignment horizontal="center" vertical="top"/>
    </xf>
    <xf numFmtId="166" fontId="5" fillId="0" borderId="1" xfId="5" applyNumberFormat="1" applyFont="1" applyBorder="1" applyAlignment="1">
      <alignment horizontal="center" vertical="top"/>
    </xf>
    <xf numFmtId="166" fontId="5" fillId="0" borderId="2" xfId="5" applyNumberFormat="1" applyFont="1" applyBorder="1" applyAlignment="1">
      <alignment horizontal="center" vertical="top"/>
    </xf>
    <xf numFmtId="4" fontId="5" fillId="0" borderId="2" xfId="5" applyNumberFormat="1" applyFont="1" applyBorder="1" applyAlignment="1">
      <alignment horizontal="center" vertical="top"/>
    </xf>
    <xf numFmtId="4" fontId="5" fillId="0" borderId="1" xfId="5" applyNumberFormat="1" applyFont="1" applyBorder="1" applyAlignment="1">
      <alignment horizontal="center" vertical="top"/>
    </xf>
    <xf numFmtId="0" fontId="5" fillId="0" borderId="1" xfId="5" applyFont="1" applyBorder="1" applyAlignment="1">
      <alignment horizontal="center" vertical="top"/>
    </xf>
    <xf numFmtId="165" fontId="5" fillId="0" borderId="1" xfId="5" applyNumberFormat="1" applyFont="1" applyBorder="1" applyAlignment="1">
      <alignment horizontal="center" vertical="top"/>
    </xf>
    <xf numFmtId="49" fontId="5" fillId="0" borderId="10" xfId="5" applyNumberFormat="1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49" fontId="5" fillId="0" borderId="0" xfId="5" applyNumberFormat="1" applyFont="1" applyAlignment="1">
      <alignment horizontal="center" vertical="top"/>
    </xf>
    <xf numFmtId="49" fontId="5" fillId="0" borderId="15" xfId="5" applyNumberFormat="1" applyFont="1" applyBorder="1" applyAlignment="1">
      <alignment horizontal="center" vertical="top"/>
    </xf>
    <xf numFmtId="0" fontId="5" fillId="0" borderId="0" xfId="5" applyFont="1" applyAlignment="1">
      <alignment horizontal="center" vertical="top"/>
    </xf>
    <xf numFmtId="49" fontId="5" fillId="0" borderId="14" xfId="5" applyNumberFormat="1" applyFont="1" applyBorder="1" applyAlignment="1">
      <alignment horizontal="center" vertical="top"/>
    </xf>
    <xf numFmtId="49" fontId="5" fillId="0" borderId="5" xfId="5" applyNumberFormat="1" applyFont="1" applyBorder="1" applyAlignment="1">
      <alignment horizontal="center" vertical="top"/>
    </xf>
    <xf numFmtId="49" fontId="5" fillId="0" borderId="9" xfId="5" applyNumberFormat="1" applyFont="1" applyBorder="1" applyAlignment="1">
      <alignment horizontal="center" vertical="top"/>
    </xf>
    <xf numFmtId="0" fontId="5" fillId="0" borderId="2" xfId="5" applyFont="1" applyBorder="1" applyAlignment="1">
      <alignment horizontal="left" vertical="top" wrapText="1"/>
    </xf>
    <xf numFmtId="49" fontId="5" fillId="0" borderId="2" xfId="5" applyNumberFormat="1" applyFont="1" applyBorder="1" applyAlignment="1">
      <alignment horizontal="center" vertical="top"/>
    </xf>
    <xf numFmtId="49" fontId="5" fillId="0" borderId="3" xfId="5" applyNumberFormat="1" applyFont="1" applyBorder="1" applyAlignment="1">
      <alignment horizontal="center" vertical="top"/>
    </xf>
    <xf numFmtId="166" fontId="5" fillId="0" borderId="0" xfId="0" applyNumberFormat="1" applyFont="1" applyAlignment="1">
      <alignment horizontal="center" vertical="top"/>
    </xf>
    <xf numFmtId="173" fontId="5" fillId="0" borderId="0" xfId="3489" applyNumberFormat="1" applyFont="1" applyFill="1" applyBorder="1" applyAlignment="1">
      <alignment horizontal="center" vertical="top"/>
    </xf>
    <xf numFmtId="173" fontId="5" fillId="0" borderId="5" xfId="3489" applyNumberFormat="1" applyFont="1" applyFill="1" applyBorder="1" applyAlignment="1">
      <alignment horizontal="center" vertical="top"/>
    </xf>
    <xf numFmtId="173" fontId="5" fillId="0" borderId="3" xfId="3489" applyNumberFormat="1" applyFont="1" applyFill="1" applyBorder="1" applyAlignment="1">
      <alignment horizontal="center" vertical="top"/>
    </xf>
    <xf numFmtId="3" fontId="8" fillId="0" borderId="1" xfId="0" applyNumberFormat="1" applyFont="1" applyBorder="1" applyAlignment="1">
      <alignment horizontal="center" vertical="top"/>
    </xf>
    <xf numFmtId="49" fontId="8" fillId="0" borderId="7" xfId="0" applyNumberFormat="1" applyFont="1" applyBorder="1" applyAlignment="1">
      <alignment horizontal="center" vertical="top" wrapText="1"/>
    </xf>
    <xf numFmtId="166" fontId="32" fillId="0" borderId="1" xfId="0" applyNumberFormat="1" applyFont="1" applyBorder="1" applyAlignment="1">
      <alignment horizontal="center" vertical="top"/>
    </xf>
    <xf numFmtId="165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175" fontId="35" fillId="0" borderId="1" xfId="3578" applyNumberFormat="1" applyFont="1" applyFill="1" applyBorder="1" applyAlignment="1">
      <alignment horizontal="center" vertical="top"/>
    </xf>
    <xf numFmtId="0" fontId="35" fillId="0" borderId="2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top"/>
    </xf>
    <xf numFmtId="0" fontId="5" fillId="0" borderId="2" xfId="6" applyFont="1" applyBorder="1" applyAlignment="1">
      <alignment horizontal="center" vertical="top" wrapText="1"/>
    </xf>
    <xf numFmtId="49" fontId="5" fillId="0" borderId="2" xfId="6" applyNumberFormat="1" applyFont="1" applyBorder="1" applyAlignment="1">
      <alignment horizontal="center" vertical="top"/>
    </xf>
    <xf numFmtId="165" fontId="8" fillId="0" borderId="2" xfId="0" applyNumberFormat="1" applyFont="1" applyBorder="1" applyAlignment="1">
      <alignment horizontal="center" vertical="top" wrapText="1"/>
    </xf>
    <xf numFmtId="165" fontId="8" fillId="0" borderId="4" xfId="0" applyNumberFormat="1" applyFont="1" applyBorder="1" applyAlignment="1">
      <alignment horizontal="center" vertical="top"/>
    </xf>
    <xf numFmtId="3" fontId="8" fillId="0" borderId="2" xfId="0" applyNumberFormat="1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center" vertical="top" wrapText="1"/>
    </xf>
    <xf numFmtId="165" fontId="34" fillId="0" borderId="1" xfId="0" applyNumberFormat="1" applyFont="1" applyBorder="1" applyAlignment="1">
      <alignment horizontal="center" vertical="top"/>
    </xf>
    <xf numFmtId="165" fontId="8" fillId="0" borderId="6" xfId="0" applyNumberFormat="1" applyFont="1" applyBorder="1" applyAlignment="1">
      <alignment horizontal="center" vertical="top"/>
    </xf>
    <xf numFmtId="0" fontId="44" fillId="0" borderId="1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 wrapText="1"/>
    </xf>
    <xf numFmtId="165" fontId="5" fillId="0" borderId="9" xfId="0" applyNumberFormat="1" applyFont="1" applyBorder="1" applyAlignment="1">
      <alignment horizontal="center" vertical="top" wrapText="1"/>
    </xf>
    <xf numFmtId="0" fontId="34" fillId="0" borderId="5" xfId="0" applyFont="1" applyBorder="1"/>
    <xf numFmtId="0" fontId="34" fillId="0" borderId="4" xfId="0" applyFont="1" applyBorder="1"/>
    <xf numFmtId="0" fontId="38" fillId="0" borderId="1" xfId="0" applyFont="1" applyBorder="1" applyAlignment="1">
      <alignment horizontal="center" vertical="top" wrapText="1"/>
    </xf>
    <xf numFmtId="0" fontId="34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165" fontId="5" fillId="0" borderId="1" xfId="1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4" fontId="34" fillId="0" borderId="1" xfId="7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/>
    </xf>
    <xf numFmtId="0" fontId="8" fillId="0" borderId="2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8" fillId="0" borderId="1" xfId="6" applyFont="1" applyBorder="1" applyAlignment="1">
      <alignment horizontal="center" vertical="top" wrapText="1"/>
    </xf>
    <xf numFmtId="0" fontId="43" fillId="0" borderId="1" xfId="6" applyFont="1" applyBorder="1" applyAlignment="1">
      <alignment horizontal="center" vertical="top" wrapText="1"/>
    </xf>
    <xf numFmtId="0" fontId="8" fillId="0" borderId="4" xfId="6" applyFont="1" applyBorder="1" applyAlignment="1">
      <alignment horizontal="center" vertical="top" wrapText="1"/>
    </xf>
    <xf numFmtId="0" fontId="5" fillId="0" borderId="4" xfId="6" applyFont="1" applyBorder="1" applyAlignment="1">
      <alignment horizontal="center" vertical="top" wrapText="1"/>
    </xf>
    <xf numFmtId="49" fontId="5" fillId="0" borderId="1" xfId="6" applyNumberFormat="1" applyFont="1" applyBorder="1" applyAlignment="1">
      <alignment horizontal="center" vertical="top" wrapText="1"/>
    </xf>
    <xf numFmtId="0" fontId="34" fillId="0" borderId="2" xfId="0" applyFont="1" applyBorder="1" applyAlignment="1">
      <alignment vertical="top" wrapText="1"/>
    </xf>
    <xf numFmtId="3" fontId="8" fillId="0" borderId="4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3" fontId="5" fillId="0" borderId="4" xfId="0" applyNumberFormat="1" applyFont="1" applyBorder="1" applyAlignment="1">
      <alignment horizontal="center" vertical="top" wrapText="1"/>
    </xf>
    <xf numFmtId="3" fontId="5" fillId="0" borderId="3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0" fontId="35" fillId="0" borderId="7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8" fillId="0" borderId="11" xfId="5" applyFont="1" applyBorder="1" applyAlignment="1">
      <alignment horizontal="center" vertical="top" wrapText="1"/>
    </xf>
    <xf numFmtId="0" fontId="12" fillId="0" borderId="2" xfId="1570" applyFont="1" applyFill="1" applyBorder="1" applyAlignment="1">
      <alignment horizontal="center" vertical="top" wrapText="1"/>
    </xf>
    <xf numFmtId="0" fontId="35" fillId="0" borderId="2" xfId="1570" applyFont="1" applyFill="1" applyBorder="1" applyAlignment="1">
      <alignment horizontal="center" vertical="top" wrapText="1"/>
    </xf>
    <xf numFmtId="0" fontId="8" fillId="0" borderId="1" xfId="3955" applyFont="1" applyBorder="1" applyAlignment="1">
      <alignment horizontal="center" vertical="top" wrapText="1"/>
    </xf>
    <xf numFmtId="0" fontId="5" fillId="0" borderId="9" xfId="5" applyFont="1" applyBorder="1" applyAlignment="1">
      <alignment horizontal="center" vertical="top" wrapText="1"/>
    </xf>
    <xf numFmtId="0" fontId="5" fillId="0" borderId="6" xfId="5" applyFont="1" applyBorder="1" applyAlignment="1">
      <alignment horizontal="center" vertical="top"/>
    </xf>
    <xf numFmtId="165" fontId="5" fillId="0" borderId="6" xfId="5" applyNumberFormat="1" applyFont="1" applyBorder="1" applyAlignment="1">
      <alignment horizontal="center" vertical="top"/>
    </xf>
    <xf numFmtId="49" fontId="5" fillId="0" borderId="8" xfId="5" applyNumberFormat="1" applyFont="1" applyBorder="1" applyAlignment="1">
      <alignment horizontal="center" vertical="top"/>
    </xf>
    <xf numFmtId="165" fontId="5" fillId="0" borderId="6" xfId="0" applyNumberFormat="1" applyFont="1" applyBorder="1" applyAlignment="1">
      <alignment horizontal="center" vertical="top" wrapText="1"/>
    </xf>
    <xf numFmtId="1" fontId="5" fillId="0" borderId="6" xfId="0" applyNumberFormat="1" applyFont="1" applyBorder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/>
    </xf>
    <xf numFmtId="2" fontId="5" fillId="0" borderId="6" xfId="0" applyNumberFormat="1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center" vertical="top" wrapText="1"/>
    </xf>
    <xf numFmtId="166" fontId="35" fillId="0" borderId="1" xfId="6" applyNumberFormat="1" applyFont="1" applyBorder="1" applyAlignment="1">
      <alignment horizontal="left" vertical="center" wrapText="1"/>
    </xf>
    <xf numFmtId="0" fontId="35" fillId="0" borderId="13" xfId="0" applyFont="1" applyBorder="1" applyAlignment="1">
      <alignment horizontal="center" vertical="top" wrapText="1"/>
    </xf>
    <xf numFmtId="0" fontId="35" fillId="0" borderId="3" xfId="0" applyFont="1" applyBorder="1" applyAlignment="1">
      <alignment horizontal="center" vertical="top" wrapText="1"/>
    </xf>
    <xf numFmtId="0" fontId="35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top" wrapText="1"/>
    </xf>
    <xf numFmtId="0" fontId="43" fillId="0" borderId="2" xfId="0" applyFont="1" applyBorder="1" applyAlignment="1">
      <alignment horizontal="center" vertical="center" wrapText="1"/>
    </xf>
    <xf numFmtId="0" fontId="12" fillId="0" borderId="1" xfId="157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166" fontId="8" fillId="0" borderId="6" xfId="0" applyNumberFormat="1" applyFont="1" applyBorder="1" applyAlignment="1">
      <alignment horizontal="center" vertical="top"/>
    </xf>
    <xf numFmtId="3" fontId="5" fillId="0" borderId="7" xfId="0" applyNumberFormat="1" applyFont="1" applyBorder="1" applyAlignment="1">
      <alignment horizontal="center" vertical="top" wrapText="1"/>
    </xf>
    <xf numFmtId="3" fontId="5" fillId="0" borderId="11" xfId="0" applyNumberFormat="1" applyFont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top" wrapText="1"/>
    </xf>
    <xf numFmtId="166" fontId="5" fillId="0" borderId="6" xfId="0" applyNumberFormat="1" applyFont="1" applyBorder="1" applyAlignment="1">
      <alignment horizontal="center" vertical="top" wrapText="1"/>
    </xf>
    <xf numFmtId="166" fontId="5" fillId="0" borderId="9" xfId="0" applyNumberFormat="1" applyFont="1" applyBorder="1" applyAlignment="1">
      <alignment horizontal="center" vertical="top" wrapText="1"/>
    </xf>
    <xf numFmtId="9" fontId="34" fillId="0" borderId="1" xfId="1" applyFont="1" applyFill="1" applyBorder="1" applyAlignment="1">
      <alignment vertical="top" wrapText="1"/>
    </xf>
    <xf numFmtId="3" fontId="5" fillId="0" borderId="4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top"/>
    </xf>
    <xf numFmtId="3" fontId="38" fillId="0" borderId="1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34" fillId="0" borderId="1" xfId="0" applyFont="1" applyBorder="1"/>
    <xf numFmtId="166" fontId="5" fillId="0" borderId="10" xfId="0" applyNumberFormat="1" applyFont="1" applyBorder="1" applyAlignment="1">
      <alignment horizontal="center" vertical="top"/>
    </xf>
    <xf numFmtId="0" fontId="38" fillId="0" borderId="2" xfId="0" applyFont="1" applyBorder="1" applyAlignment="1">
      <alignment horizontal="center" vertical="top" wrapText="1"/>
    </xf>
    <xf numFmtId="0" fontId="38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35" fillId="0" borderId="2" xfId="0" applyFont="1" applyBorder="1" applyAlignment="1">
      <alignment vertical="top" wrapText="1"/>
    </xf>
    <xf numFmtId="0" fontId="35" fillId="0" borderId="3" xfId="0" applyFont="1" applyBorder="1" applyAlignment="1">
      <alignment vertical="top" wrapText="1"/>
    </xf>
    <xf numFmtId="0" fontId="35" fillId="0" borderId="4" xfId="0" applyFont="1" applyBorder="1" applyAlignment="1">
      <alignment vertical="top" wrapText="1"/>
    </xf>
    <xf numFmtId="0" fontId="43" fillId="0" borderId="1" xfId="0" applyFont="1" applyBorder="1" applyAlignment="1">
      <alignment horizontal="center" vertical="top"/>
    </xf>
    <xf numFmtId="166" fontId="8" fillId="0" borderId="1" xfId="0" applyNumberFormat="1" applyFont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34" fillId="0" borderId="1" xfId="0" applyFont="1" applyBorder="1" applyAlignment="1">
      <alignment wrapText="1"/>
    </xf>
    <xf numFmtId="165" fontId="5" fillId="0" borderId="1" xfId="0" applyNumberFormat="1" applyFont="1" applyBorder="1" applyAlignment="1">
      <alignment horizontal="center" vertical="top"/>
    </xf>
    <xf numFmtId="0" fontId="5" fillId="0" borderId="1" xfId="6" applyFont="1" applyBorder="1" applyAlignment="1">
      <alignment vertical="center" wrapText="1"/>
    </xf>
    <xf numFmtId="166" fontId="8" fillId="0" borderId="2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/>
    </xf>
    <xf numFmtId="0" fontId="34" fillId="0" borderId="4" xfId="0" applyFont="1" applyBorder="1" applyAlignment="1">
      <alignment wrapText="1"/>
    </xf>
    <xf numFmtId="0" fontId="8" fillId="0" borderId="0" xfId="0" applyFont="1" applyAlignment="1">
      <alignment wrapText="1"/>
    </xf>
    <xf numFmtId="0" fontId="35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166" fontId="6" fillId="0" borderId="1" xfId="0" applyNumberFormat="1" applyFont="1" applyBorder="1" applyAlignment="1">
      <alignment horizontal="center"/>
    </xf>
    <xf numFmtId="0" fontId="47" fillId="0" borderId="1" xfId="0" applyFont="1" applyBorder="1" applyAlignment="1">
      <alignment horizontal="center" vertical="top" wrapText="1"/>
    </xf>
    <xf numFmtId="165" fontId="8" fillId="4" borderId="1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65" fontId="5" fillId="0" borderId="3" xfId="5" applyNumberFormat="1" applyFont="1" applyBorder="1" applyAlignment="1">
      <alignment horizontal="center" vertical="top" wrapText="1"/>
    </xf>
    <xf numFmtId="0" fontId="5" fillId="0" borderId="3" xfId="5" applyFont="1" applyBorder="1" applyAlignment="1">
      <alignment horizontal="center" vertical="top" wrapText="1"/>
    </xf>
    <xf numFmtId="3" fontId="38" fillId="0" borderId="1" xfId="0" applyNumberFormat="1" applyFont="1" applyFill="1" applyBorder="1" applyAlignment="1">
      <alignment horizontal="center" vertical="top" wrapText="1"/>
    </xf>
    <xf numFmtId="166" fontId="38" fillId="0" borderId="1" xfId="0" applyNumberFormat="1" applyFont="1" applyFill="1" applyBorder="1" applyAlignment="1">
      <alignment horizontal="center" vertical="top" wrapText="1"/>
    </xf>
    <xf numFmtId="171" fontId="8" fillId="0" borderId="3" xfId="3489" applyNumberFormat="1" applyFont="1" applyFill="1" applyBorder="1" applyAlignment="1">
      <alignment horizontal="center" vertical="top"/>
    </xf>
    <xf numFmtId="0" fontId="5" fillId="0" borderId="11" xfId="5" applyFont="1" applyFill="1" applyBorder="1" applyAlignment="1">
      <alignment horizontal="center" vertical="top" wrapText="1"/>
    </xf>
    <xf numFmtId="3" fontId="5" fillId="0" borderId="9" xfId="0" applyNumberFormat="1" applyFont="1" applyFill="1" applyBorder="1" applyAlignment="1">
      <alignment horizontal="center" vertical="top" wrapText="1"/>
    </xf>
    <xf numFmtId="166" fontId="5" fillId="0" borderId="9" xfId="0" applyNumberFormat="1" applyFont="1" applyFill="1" applyBorder="1" applyAlignment="1">
      <alignment horizontal="center" vertical="top" wrapText="1"/>
    </xf>
    <xf numFmtId="0" fontId="5" fillId="0" borderId="7" xfId="5" applyFont="1" applyFill="1" applyBorder="1" applyAlignment="1">
      <alignment horizontal="center" vertical="top" wrapText="1"/>
    </xf>
    <xf numFmtId="0" fontId="5" fillId="0" borderId="1" xfId="5" applyFont="1" applyFill="1" applyBorder="1" applyAlignment="1">
      <alignment horizontal="center" vertical="top" wrapText="1"/>
    </xf>
    <xf numFmtId="0" fontId="8" fillId="0" borderId="1" xfId="6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top" wrapText="1"/>
    </xf>
    <xf numFmtId="3" fontId="38" fillId="0" borderId="7" xfId="0" applyNumberFormat="1" applyFont="1" applyFill="1" applyBorder="1" applyAlignment="1">
      <alignment horizontal="center" vertical="top" wrapText="1"/>
    </xf>
    <xf numFmtId="166" fontId="38" fillId="0" borderId="7" xfId="0" applyNumberFormat="1" applyFont="1" applyFill="1" applyBorder="1" applyAlignment="1">
      <alignment horizontal="center" vertical="top" wrapText="1"/>
    </xf>
    <xf numFmtId="166" fontId="5" fillId="0" borderId="1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166" fontId="5" fillId="0" borderId="7" xfId="0" applyNumberFormat="1" applyFont="1" applyFill="1" applyBorder="1" applyAlignment="1">
      <alignment horizontal="center" vertical="top" wrapText="1"/>
    </xf>
    <xf numFmtId="3" fontId="5" fillId="0" borderId="2" xfId="0" applyNumberFormat="1" applyFont="1" applyFill="1" applyBorder="1" applyAlignment="1">
      <alignment horizontal="center" vertical="top" wrapText="1"/>
    </xf>
    <xf numFmtId="3" fontId="5" fillId="0" borderId="3" xfId="0" applyNumberFormat="1" applyFont="1" applyFill="1" applyBorder="1" applyAlignment="1">
      <alignment horizontal="center" vertical="top" wrapText="1"/>
    </xf>
    <xf numFmtId="166" fontId="5" fillId="0" borderId="4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38" fillId="0" borderId="7" xfId="5" applyFont="1" applyFill="1" applyBorder="1" applyAlignment="1">
      <alignment horizontal="center" vertical="top" wrapText="1"/>
    </xf>
    <xf numFmtId="0" fontId="5" fillId="0" borderId="11" xfId="6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3" fontId="5" fillId="0" borderId="6" xfId="0" applyNumberFormat="1" applyFont="1" applyFill="1" applyBorder="1" applyAlignment="1">
      <alignment horizontal="center" vertical="top" wrapText="1"/>
    </xf>
    <xf numFmtId="166" fontId="5" fillId="0" borderId="6" xfId="0" applyNumberFormat="1" applyFont="1" applyFill="1" applyBorder="1" applyAlignment="1">
      <alignment horizontal="center" vertical="top" wrapText="1"/>
    </xf>
    <xf numFmtId="4" fontId="5" fillId="0" borderId="6" xfId="0" applyNumberFormat="1" applyFont="1" applyFill="1" applyBorder="1" applyAlignment="1">
      <alignment horizontal="center" vertical="top" wrapText="1"/>
    </xf>
    <xf numFmtId="166" fontId="5" fillId="0" borderId="8" xfId="0" applyNumberFormat="1" applyFont="1" applyFill="1" applyBorder="1" applyAlignment="1">
      <alignment horizontal="center" vertical="top" wrapText="1"/>
    </xf>
    <xf numFmtId="3" fontId="5" fillId="0" borderId="8" xfId="0" applyNumberFormat="1" applyFont="1" applyFill="1" applyBorder="1" applyAlignment="1">
      <alignment horizontal="center" vertical="top" wrapText="1"/>
    </xf>
    <xf numFmtId="0" fontId="5" fillId="0" borderId="2" xfId="5" applyFont="1" applyFill="1" applyBorder="1" applyAlignment="1">
      <alignment horizontal="center" vertical="top" wrapText="1"/>
    </xf>
    <xf numFmtId="0" fontId="5" fillId="0" borderId="3" xfId="5" applyFont="1" applyFill="1" applyBorder="1" applyAlignment="1">
      <alignment vertical="top" wrapText="1"/>
    </xf>
    <xf numFmtId="0" fontId="5" fillId="0" borderId="4" xfId="5" applyFont="1" applyFill="1" applyBorder="1" applyAlignment="1">
      <alignment vertical="top" wrapText="1"/>
    </xf>
    <xf numFmtId="0" fontId="5" fillId="0" borderId="2" xfId="5" applyFont="1" applyFill="1" applyBorder="1" applyAlignment="1">
      <alignment vertical="top" wrapText="1"/>
    </xf>
    <xf numFmtId="0" fontId="38" fillId="0" borderId="11" xfId="14" applyFont="1" applyFill="1" applyBorder="1" applyAlignment="1">
      <alignment horizontal="center" vertical="top" wrapText="1"/>
    </xf>
    <xf numFmtId="0" fontId="38" fillId="0" borderId="1" xfId="14" applyFont="1" applyFill="1" applyBorder="1" applyAlignment="1">
      <alignment horizontal="center" vertical="top" wrapText="1"/>
    </xf>
    <xf numFmtId="172" fontId="5" fillId="0" borderId="1" xfId="3501" applyNumberFormat="1" applyFont="1" applyFill="1" applyBorder="1" applyAlignment="1">
      <alignment horizontal="center" vertical="top"/>
    </xf>
    <xf numFmtId="0" fontId="5" fillId="0" borderId="1" xfId="5" applyFont="1" applyFill="1" applyBorder="1" applyAlignment="1">
      <alignment horizontal="center" vertical="top"/>
    </xf>
    <xf numFmtId="3" fontId="5" fillId="0" borderId="1" xfId="5" applyNumberFormat="1" applyFont="1" applyFill="1" applyBorder="1" applyAlignment="1">
      <alignment horizontal="center" vertical="top"/>
    </xf>
    <xf numFmtId="166" fontId="5" fillId="0" borderId="1" xfId="5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 wrapText="1"/>
    </xf>
    <xf numFmtId="168" fontId="5" fillId="0" borderId="1" xfId="3501" applyFont="1" applyFill="1" applyBorder="1" applyAlignment="1">
      <alignment horizontal="center" vertical="top"/>
    </xf>
    <xf numFmtId="0" fontId="8" fillId="0" borderId="11" xfId="5" applyFont="1" applyFill="1" applyBorder="1" applyAlignment="1">
      <alignment horizontal="center" vertical="top" wrapText="1"/>
    </xf>
    <xf numFmtId="0" fontId="43" fillId="0" borderId="1" xfId="0" applyFont="1" applyFill="1" applyBorder="1" applyAlignment="1">
      <alignment horizontal="center" vertical="top" wrapText="1"/>
    </xf>
    <xf numFmtId="171" fontId="5" fillId="0" borderId="1" xfId="3501" applyNumberFormat="1" applyFont="1" applyFill="1" applyBorder="1" applyAlignment="1">
      <alignment horizontal="center" vertical="top"/>
    </xf>
    <xf numFmtId="171" fontId="5" fillId="0" borderId="6" xfId="3501" applyNumberFormat="1" applyFont="1" applyFill="1" applyBorder="1" applyAlignment="1">
      <alignment horizontal="center" vertical="top"/>
    </xf>
    <xf numFmtId="0" fontId="5" fillId="0" borderId="6" xfId="5" applyFont="1" applyFill="1" applyBorder="1" applyAlignment="1">
      <alignment horizontal="center" vertical="top"/>
    </xf>
    <xf numFmtId="43" fontId="5" fillId="0" borderId="6" xfId="3449" applyFont="1" applyFill="1" applyBorder="1" applyAlignment="1">
      <alignment horizontal="center" vertical="top"/>
    </xf>
    <xf numFmtId="168" fontId="5" fillId="0" borderId="6" xfId="3501" applyFont="1" applyFill="1" applyBorder="1" applyAlignment="1">
      <alignment horizontal="center" vertical="top"/>
    </xf>
    <xf numFmtId="3" fontId="5" fillId="0" borderId="6" xfId="5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5" fillId="0" borderId="12" xfId="0" applyFont="1" applyFill="1" applyBorder="1" applyAlignment="1">
      <alignment horizontal="center" vertical="top" wrapText="1"/>
    </xf>
    <xf numFmtId="166" fontId="8" fillId="0" borderId="1" xfId="0" applyNumberFormat="1" applyFont="1" applyFill="1" applyBorder="1" applyAlignment="1">
      <alignment horizontal="center" vertical="top"/>
    </xf>
    <xf numFmtId="165" fontId="5" fillId="0" borderId="2" xfId="5" applyNumberFormat="1" applyFont="1" applyFill="1" applyBorder="1" applyAlignment="1">
      <alignment horizontal="center" vertical="top" wrapText="1"/>
    </xf>
    <xf numFmtId="166" fontId="5" fillId="0" borderId="3" xfId="0" applyNumberFormat="1" applyFont="1" applyFill="1" applyBorder="1" applyAlignment="1">
      <alignment horizontal="center" vertical="top" wrapText="1"/>
    </xf>
    <xf numFmtId="165" fontId="5" fillId="0" borderId="3" xfId="5" applyNumberFormat="1" applyFont="1" applyFill="1" applyBorder="1" applyAlignment="1">
      <alignment horizontal="center" vertical="top" wrapText="1"/>
    </xf>
    <xf numFmtId="165" fontId="5" fillId="0" borderId="4" xfId="5" applyNumberFormat="1" applyFont="1" applyFill="1" applyBorder="1" applyAlignment="1">
      <alignment horizontal="center" vertical="top" wrapText="1"/>
    </xf>
    <xf numFmtId="166" fontId="5" fillId="0" borderId="2" xfId="0" applyNumberFormat="1" applyFont="1" applyFill="1" applyBorder="1" applyAlignment="1">
      <alignment horizontal="center" vertical="top" wrapText="1"/>
    </xf>
    <xf numFmtId="171" fontId="5" fillId="0" borderId="2" xfId="3489" applyNumberFormat="1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/>
    <xf numFmtId="0" fontId="5" fillId="0" borderId="2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166" fontId="8" fillId="0" borderId="1" xfId="0" applyNumberFormat="1" applyFont="1" applyFill="1" applyBorder="1" applyAlignment="1">
      <alignment horizontal="left" vertical="top" wrapText="1"/>
    </xf>
    <xf numFmtId="0" fontId="34" fillId="0" borderId="2" xfId="0" applyFont="1" applyFill="1" applyBorder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0" fontId="34" fillId="0" borderId="3" xfId="0" applyFont="1" applyFill="1" applyBorder="1"/>
    <xf numFmtId="0" fontId="5" fillId="0" borderId="2" xfId="5" applyFont="1" applyFill="1" applyBorder="1" applyAlignment="1">
      <alignment horizontal="left" vertical="top" wrapText="1"/>
    </xf>
    <xf numFmtId="165" fontId="5" fillId="0" borderId="2" xfId="0" applyNumberFormat="1" applyFont="1" applyFill="1" applyBorder="1" applyAlignment="1">
      <alignment horizontal="left" vertical="top" wrapText="1"/>
    </xf>
    <xf numFmtId="0" fontId="5" fillId="0" borderId="1" xfId="5" applyFont="1" applyFill="1" applyBorder="1" applyAlignment="1">
      <alignment horizontal="left" vertical="top" wrapText="1"/>
    </xf>
    <xf numFmtId="0" fontId="8" fillId="0" borderId="1" xfId="6" applyFont="1" applyFill="1" applyBorder="1" applyAlignment="1">
      <alignment horizontal="left" vertical="top" wrapText="1"/>
    </xf>
    <xf numFmtId="0" fontId="5" fillId="0" borderId="1" xfId="6" applyFont="1" applyFill="1" applyBorder="1" applyAlignment="1">
      <alignment horizontal="left" vertical="top" wrapText="1"/>
    </xf>
    <xf numFmtId="0" fontId="5" fillId="0" borderId="1" xfId="6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3" fontId="8" fillId="0" borderId="2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center" vertical="top"/>
    </xf>
    <xf numFmtId="0" fontId="8" fillId="4" borderId="7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right" vertical="top"/>
    </xf>
    <xf numFmtId="166" fontId="8" fillId="0" borderId="2" xfId="0" applyNumberFormat="1" applyFont="1" applyFill="1" applyBorder="1" applyAlignment="1">
      <alignment horizontal="center" vertical="top" wrapText="1"/>
    </xf>
    <xf numFmtId="166" fontId="32" fillId="0" borderId="1" xfId="0" applyNumberFormat="1" applyFont="1" applyFill="1" applyBorder="1" applyAlignment="1">
      <alignment horizontal="center" vertical="top"/>
    </xf>
    <xf numFmtId="0" fontId="32" fillId="0" borderId="1" xfId="0" applyFont="1" applyFill="1" applyBorder="1" applyAlignment="1">
      <alignment horizontal="center" vertical="top"/>
    </xf>
    <xf numFmtId="0" fontId="32" fillId="0" borderId="1" xfId="0" applyFont="1" applyFill="1" applyBorder="1" applyAlignment="1">
      <alignment horizontal="center" vertical="top" wrapText="1"/>
    </xf>
    <xf numFmtId="0" fontId="5" fillId="0" borderId="9" xfId="5" applyFont="1" applyFill="1" applyBorder="1" applyAlignment="1">
      <alignment horizontal="center" vertical="top" wrapText="1"/>
    </xf>
    <xf numFmtId="165" fontId="34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top"/>
    </xf>
    <xf numFmtId="0" fontId="34" fillId="0" borderId="1" xfId="0" applyFont="1" applyFill="1" applyBorder="1" applyAlignment="1">
      <alignment horizontal="center" vertical="top" wrapText="1"/>
    </xf>
    <xf numFmtId="166" fontId="35" fillId="0" borderId="1" xfId="0" applyNumberFormat="1" applyFont="1" applyFill="1" applyBorder="1" applyAlignment="1">
      <alignment horizontal="center" vertical="top"/>
    </xf>
    <xf numFmtId="0" fontId="8" fillId="0" borderId="0" xfId="0" applyFont="1" applyFill="1"/>
    <xf numFmtId="0" fontId="41" fillId="0" borderId="1" xfId="6" applyFont="1" applyFill="1" applyBorder="1" applyAlignment="1">
      <alignment horizontal="left" vertical="center" wrapText="1"/>
    </xf>
    <xf numFmtId="44" fontId="35" fillId="0" borderId="1" xfId="3953" applyFont="1" applyFill="1" applyBorder="1" applyAlignment="1">
      <alignment horizontal="center" vertical="top" wrapText="1"/>
    </xf>
    <xf numFmtId="0" fontId="38" fillId="0" borderId="1" xfId="0" applyFont="1" applyFill="1" applyBorder="1" applyAlignment="1">
      <alignment vertical="top" wrapText="1"/>
    </xf>
    <xf numFmtId="0" fontId="3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 wrapText="1" shrinkToFit="1"/>
    </xf>
    <xf numFmtId="165" fontId="34" fillId="0" borderId="3" xfId="0" applyNumberFormat="1" applyFont="1" applyFill="1" applyBorder="1" applyAlignment="1">
      <alignment horizontal="center" vertical="top"/>
    </xf>
    <xf numFmtId="165" fontId="34" fillId="0" borderId="4" xfId="0" applyNumberFormat="1" applyFont="1" applyFill="1" applyBorder="1" applyAlignment="1">
      <alignment horizontal="center" vertical="top"/>
    </xf>
    <xf numFmtId="165" fontId="34" fillId="0" borderId="2" xfId="0" applyNumberFormat="1" applyFont="1" applyFill="1" applyBorder="1" applyAlignment="1">
      <alignment horizontal="center" vertical="top"/>
    </xf>
    <xf numFmtId="0" fontId="34" fillId="0" borderId="1" xfId="0" applyFont="1" applyFill="1" applyBorder="1" applyAlignment="1">
      <alignment wrapText="1"/>
    </xf>
    <xf numFmtId="0" fontId="34" fillId="0" borderId="1" xfId="0" applyFont="1" applyFill="1" applyBorder="1" applyAlignment="1">
      <alignment vertical="top" wrapText="1"/>
    </xf>
    <xf numFmtId="0" fontId="5" fillId="0" borderId="1" xfId="12" applyFont="1" applyFill="1" applyBorder="1" applyAlignment="1">
      <alignment horizontal="left" vertical="top" wrapText="1"/>
    </xf>
    <xf numFmtId="0" fontId="41" fillId="0" borderId="1" xfId="0" applyFont="1" applyFill="1" applyBorder="1" applyAlignment="1">
      <alignment horizontal="center" vertical="top" wrapText="1"/>
    </xf>
    <xf numFmtId="0" fontId="41" fillId="0" borderId="1" xfId="6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166" fontId="8" fillId="0" borderId="4" xfId="0" applyNumberFormat="1" applyFont="1" applyFill="1" applyBorder="1" applyAlignment="1">
      <alignment horizontal="center" vertical="top" wrapText="1"/>
    </xf>
    <xf numFmtId="165" fontId="34" fillId="0" borderId="3" xfId="0" applyNumberFormat="1" applyFont="1" applyFill="1" applyBorder="1" applyAlignment="1">
      <alignment vertical="top"/>
    </xf>
    <xf numFmtId="165" fontId="34" fillId="0" borderId="4" xfId="0" applyNumberFormat="1" applyFont="1" applyFill="1" applyBorder="1" applyAlignment="1">
      <alignment vertical="top"/>
    </xf>
    <xf numFmtId="0" fontId="5" fillId="0" borderId="1" xfId="6" applyFont="1" applyFill="1" applyBorder="1" applyAlignment="1">
      <alignment vertical="center" wrapText="1"/>
    </xf>
    <xf numFmtId="0" fontId="34" fillId="0" borderId="2" xfId="0" applyFont="1" applyFill="1" applyBorder="1" applyAlignment="1">
      <alignment vertical="center" wrapText="1"/>
    </xf>
    <xf numFmtId="0" fontId="34" fillId="0" borderId="3" xfId="0" applyFont="1" applyFill="1" applyBorder="1" applyAlignment="1">
      <alignment vertical="center" wrapText="1"/>
    </xf>
    <xf numFmtId="0" fontId="34" fillId="0" borderId="4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top"/>
    </xf>
    <xf numFmtId="166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66" fontId="32" fillId="0" borderId="1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165" fontId="32" fillId="0" borderId="1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4" borderId="10" xfId="0" applyFont="1" applyFill="1" applyBorder="1" applyAlignment="1">
      <alignment wrapText="1"/>
    </xf>
    <xf numFmtId="0" fontId="0" fillId="4" borderId="10" xfId="0" applyFill="1" applyBorder="1" applyAlignment="1"/>
    <xf numFmtId="0" fontId="32" fillId="0" borderId="2" xfId="0" applyFont="1" applyBorder="1" applyAlignment="1">
      <alignment horizontal="center" vertical="top" wrapText="1"/>
    </xf>
    <xf numFmtId="0" fontId="32" fillId="0" borderId="4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/>
    </xf>
    <xf numFmtId="0" fontId="32" fillId="0" borderId="2" xfId="0" applyFont="1" applyBorder="1" applyAlignment="1">
      <alignment horizontal="center" vertical="top"/>
    </xf>
    <xf numFmtId="0" fontId="32" fillId="0" borderId="3" xfId="0" applyFont="1" applyBorder="1" applyAlignment="1">
      <alignment horizontal="center" vertical="top" wrapText="1"/>
    </xf>
    <xf numFmtId="0" fontId="32" fillId="0" borderId="6" xfId="0" applyFont="1" applyBorder="1" applyAlignment="1">
      <alignment horizontal="center" vertical="top"/>
    </xf>
    <xf numFmtId="0" fontId="32" fillId="0" borderId="8" xfId="0" applyFont="1" applyBorder="1" applyAlignment="1">
      <alignment horizontal="center" vertical="top"/>
    </xf>
    <xf numFmtId="0" fontId="32" fillId="0" borderId="0" xfId="0" applyFont="1" applyAlignment="1">
      <alignment horizontal="left" vertical="center" wrapText="1"/>
    </xf>
    <xf numFmtId="0" fontId="32" fillId="0" borderId="5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2" fillId="0" borderId="6" xfId="0" applyFont="1" applyBorder="1" applyAlignment="1">
      <alignment horizontal="center" vertical="top" wrapText="1"/>
    </xf>
    <xf numFmtId="0" fontId="32" fillId="0" borderId="8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35" fillId="0" borderId="2" xfId="0" applyFont="1" applyBorder="1" applyAlignment="1">
      <alignment horizontal="center" vertical="top" wrapText="1"/>
    </xf>
    <xf numFmtId="0" fontId="35" fillId="0" borderId="4" xfId="0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/>
    </xf>
    <xf numFmtId="0" fontId="5" fillId="0" borderId="7" xfId="5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65" fontId="34" fillId="0" borderId="2" xfId="0" applyNumberFormat="1" applyFont="1" applyFill="1" applyBorder="1" applyAlignment="1">
      <alignment horizontal="center" vertical="top"/>
    </xf>
    <xf numFmtId="165" fontId="34" fillId="0" borderId="3" xfId="0" applyNumberFormat="1" applyFont="1" applyFill="1" applyBorder="1" applyAlignment="1">
      <alignment horizontal="center" vertical="top"/>
    </xf>
    <xf numFmtId="165" fontId="34" fillId="0" borderId="4" xfId="0" applyNumberFormat="1" applyFont="1" applyFill="1" applyBorder="1" applyAlignment="1">
      <alignment horizontal="center" vertical="top"/>
    </xf>
    <xf numFmtId="2" fontId="5" fillId="0" borderId="2" xfId="0" applyNumberFormat="1" applyFont="1" applyFill="1" applyBorder="1" applyAlignment="1">
      <alignment horizontal="center" vertical="top" wrapText="1"/>
    </xf>
    <xf numFmtId="2" fontId="5" fillId="0" borderId="4" xfId="0" applyNumberFormat="1" applyFont="1" applyFill="1" applyBorder="1" applyAlignment="1">
      <alignment horizontal="center" vertical="top" wrapText="1"/>
    </xf>
    <xf numFmtId="0" fontId="5" fillId="0" borderId="2" xfId="5" applyFont="1" applyFill="1" applyBorder="1" applyAlignment="1">
      <alignment horizontal="center" vertical="top" wrapText="1"/>
    </xf>
    <xf numFmtId="0" fontId="5" fillId="0" borderId="3" xfId="5" applyFont="1" applyFill="1" applyBorder="1" applyAlignment="1">
      <alignment horizontal="center" vertical="top" wrapText="1"/>
    </xf>
    <xf numFmtId="0" fontId="5" fillId="0" borderId="4" xfId="5" applyFont="1" applyFill="1" applyBorder="1" applyAlignment="1">
      <alignment horizontal="center" vertical="top" wrapText="1"/>
    </xf>
    <xf numFmtId="165" fontId="5" fillId="0" borderId="2" xfId="0" applyNumberFormat="1" applyFont="1" applyBorder="1" applyAlignment="1">
      <alignment horizontal="center" vertical="top" wrapText="1"/>
    </xf>
    <xf numFmtId="165" fontId="5" fillId="0" borderId="3" xfId="0" applyNumberFormat="1" applyFont="1" applyBorder="1" applyAlignment="1">
      <alignment horizontal="center" vertical="top" wrapText="1"/>
    </xf>
    <xf numFmtId="165" fontId="5" fillId="0" borderId="4" xfId="0" applyNumberFormat="1" applyFont="1" applyBorder="1" applyAlignment="1">
      <alignment horizontal="center" vertical="top" wrapText="1"/>
    </xf>
    <xf numFmtId="49" fontId="38" fillId="0" borderId="2" xfId="0" applyNumberFormat="1" applyFont="1" applyBorder="1" applyAlignment="1">
      <alignment horizontal="center" vertical="top" wrapText="1"/>
    </xf>
    <xf numFmtId="49" fontId="38" fillId="0" borderId="4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3" fontId="8" fillId="0" borderId="2" xfId="0" applyNumberFormat="1" applyFont="1" applyBorder="1" applyAlignment="1">
      <alignment horizontal="center" vertical="top" wrapText="1"/>
    </xf>
    <xf numFmtId="3" fontId="8" fillId="0" borderId="4" xfId="0" applyNumberFormat="1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center" vertical="top" wrapText="1"/>
    </xf>
    <xf numFmtId="3" fontId="5" fillId="0" borderId="3" xfId="0" applyNumberFormat="1" applyFont="1" applyBorder="1" applyAlignment="1">
      <alignment horizontal="center" vertical="top" wrapText="1"/>
    </xf>
    <xf numFmtId="166" fontId="5" fillId="0" borderId="2" xfId="0" applyNumberFormat="1" applyFont="1" applyBorder="1" applyAlignment="1">
      <alignment horizontal="center" vertical="top" wrapText="1"/>
    </xf>
    <xf numFmtId="166" fontId="5" fillId="0" borderId="4" xfId="0" applyNumberFormat="1" applyFont="1" applyBorder="1" applyAlignment="1">
      <alignment horizontal="center" vertical="top" wrapText="1"/>
    </xf>
    <xf numFmtId="166" fontId="5" fillId="0" borderId="3" xfId="0" applyNumberFormat="1" applyFont="1" applyBorder="1" applyAlignment="1">
      <alignment horizontal="center" vertical="top" wrapText="1"/>
    </xf>
    <xf numFmtId="0" fontId="35" fillId="0" borderId="3" xfId="0" applyFont="1" applyBorder="1" applyAlignment="1">
      <alignment horizontal="center" vertical="top" wrapText="1"/>
    </xf>
    <xf numFmtId="166" fontId="8" fillId="0" borderId="2" xfId="0" applyNumberFormat="1" applyFont="1" applyBorder="1" applyAlignment="1">
      <alignment horizontal="center" vertical="top" wrapText="1"/>
    </xf>
    <xf numFmtId="166" fontId="8" fillId="0" borderId="4" xfId="0" applyNumberFormat="1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top" wrapText="1"/>
    </xf>
    <xf numFmtId="166" fontId="8" fillId="0" borderId="3" xfId="0" applyNumberFormat="1" applyFont="1" applyFill="1" applyBorder="1" applyAlignment="1">
      <alignment horizontal="center" vertical="top" wrapText="1"/>
    </xf>
    <xf numFmtId="166" fontId="8" fillId="0" borderId="4" xfId="0" applyNumberFormat="1" applyFont="1" applyFill="1" applyBorder="1" applyAlignment="1">
      <alignment horizontal="center" vertical="top" wrapText="1"/>
    </xf>
    <xf numFmtId="0" fontId="34" fillId="0" borderId="2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49" fontId="32" fillId="0" borderId="6" xfId="0" applyNumberFormat="1" applyFont="1" applyBorder="1" applyAlignment="1">
      <alignment horizontal="center" vertical="top" wrapText="1"/>
    </xf>
    <xf numFmtId="49" fontId="32" fillId="0" borderId="8" xfId="0" applyNumberFormat="1" applyFont="1" applyBorder="1" applyAlignment="1">
      <alignment horizontal="center" vertical="top" wrapText="1"/>
    </xf>
    <xf numFmtId="49" fontId="32" fillId="0" borderId="7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/>
    </xf>
    <xf numFmtId="3" fontId="5" fillId="0" borderId="4" xfId="0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166" fontId="8" fillId="0" borderId="3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1" xfId="5" applyFont="1" applyBorder="1" applyAlignment="1">
      <alignment horizontal="center" vertical="top" wrapText="1"/>
    </xf>
    <xf numFmtId="0" fontId="5" fillId="0" borderId="12" xfId="5" applyFont="1" applyBorder="1" applyAlignment="1">
      <alignment horizontal="center" vertical="top" wrapText="1"/>
    </xf>
    <xf numFmtId="0" fontId="5" fillId="0" borderId="13" xfId="5" applyFont="1" applyBorder="1" applyAlignment="1">
      <alignment horizontal="center" vertical="top" wrapText="1"/>
    </xf>
    <xf numFmtId="0" fontId="5" fillId="0" borderId="2" xfId="5" applyFont="1" applyBorder="1" applyAlignment="1">
      <alignment horizontal="center" vertical="top" wrapText="1"/>
    </xf>
    <xf numFmtId="0" fontId="5" fillId="0" borderId="3" xfId="5" applyFont="1" applyBorder="1" applyAlignment="1">
      <alignment horizontal="center" vertical="top" wrapText="1"/>
    </xf>
    <xf numFmtId="0" fontId="5" fillId="0" borderId="4" xfId="5" applyFont="1" applyBorder="1" applyAlignment="1">
      <alignment horizontal="center" vertical="top" wrapText="1"/>
    </xf>
    <xf numFmtId="0" fontId="5" fillId="0" borderId="10" xfId="5" applyFont="1" applyBorder="1" applyAlignment="1">
      <alignment horizontal="center" vertical="top" wrapText="1"/>
    </xf>
    <xf numFmtId="0" fontId="5" fillId="0" borderId="5" xfId="5" applyFont="1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center" vertical="top"/>
    </xf>
    <xf numFmtId="49" fontId="5" fillId="0" borderId="12" xfId="0" applyNumberFormat="1" applyFont="1" applyBorder="1" applyAlignment="1">
      <alignment horizontal="center" vertical="top"/>
    </xf>
    <xf numFmtId="49" fontId="5" fillId="0" borderId="14" xfId="0" applyNumberFormat="1" applyFont="1" applyBorder="1" applyAlignment="1">
      <alignment horizontal="center" vertical="top"/>
    </xf>
    <xf numFmtId="49" fontId="5" fillId="0" borderId="13" xfId="0" applyNumberFormat="1" applyFont="1" applyBorder="1" applyAlignment="1">
      <alignment horizontal="center" vertical="top"/>
    </xf>
    <xf numFmtId="165" fontId="5" fillId="0" borderId="2" xfId="5" applyNumberFormat="1" applyFont="1" applyBorder="1" applyAlignment="1">
      <alignment horizontal="center" vertical="top" wrapText="1"/>
    </xf>
    <xf numFmtId="165" fontId="5" fillId="0" borderId="3" xfId="5" applyNumberFormat="1" applyFont="1" applyBorder="1" applyAlignment="1">
      <alignment horizontal="center" vertical="top" wrapText="1"/>
    </xf>
    <xf numFmtId="171" fontId="5" fillId="0" borderId="3" xfId="3489" applyNumberFormat="1" applyFont="1" applyFill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8" fillId="0" borderId="2" xfId="0" applyNumberFormat="1" applyFont="1" applyBorder="1" applyAlignment="1">
      <alignment horizontal="center" vertical="top" wrapText="1"/>
    </xf>
    <xf numFmtId="165" fontId="8" fillId="0" borderId="4" xfId="0" applyNumberFormat="1" applyFont="1" applyBorder="1" applyAlignment="1">
      <alignment horizontal="center" vertical="top" wrapText="1"/>
    </xf>
    <xf numFmtId="3" fontId="8" fillId="0" borderId="7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165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 wrapText="1"/>
    </xf>
    <xf numFmtId="3" fontId="8" fillId="0" borderId="9" xfId="0" applyNumberFormat="1" applyFont="1" applyBorder="1" applyAlignment="1">
      <alignment horizontal="center" vertical="top" wrapText="1"/>
    </xf>
    <xf numFmtId="3" fontId="8" fillId="0" borderId="14" xfId="0" applyNumberFormat="1" applyFont="1" applyBorder="1" applyAlignment="1">
      <alignment horizontal="center" vertical="top" wrapText="1"/>
    </xf>
    <xf numFmtId="165" fontId="35" fillId="0" borderId="2" xfId="0" applyNumberFormat="1" applyFont="1" applyBorder="1" applyAlignment="1">
      <alignment horizontal="center" vertical="top" wrapText="1"/>
    </xf>
    <xf numFmtId="165" fontId="35" fillId="0" borderId="3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165" fontId="35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166" fontId="35" fillId="0" borderId="2" xfId="6" applyNumberFormat="1" applyFont="1" applyBorder="1" applyAlignment="1">
      <alignment horizontal="center" vertical="top" wrapText="1"/>
    </xf>
    <xf numFmtId="166" fontId="35" fillId="0" borderId="3" xfId="6" applyNumberFormat="1" applyFont="1" applyBorder="1" applyAlignment="1">
      <alignment horizontal="center" vertical="top" wrapText="1"/>
    </xf>
    <xf numFmtId="3" fontId="8" fillId="0" borderId="3" xfId="0" applyNumberFormat="1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top" wrapText="1"/>
    </xf>
    <xf numFmtId="0" fontId="35" fillId="0" borderId="13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45" fillId="0" borderId="2" xfId="0" applyFont="1" applyBorder="1" applyAlignment="1">
      <alignment horizontal="center" vertical="top" wrapText="1"/>
    </xf>
    <xf numFmtId="0" fontId="45" fillId="0" borderId="3" xfId="0" applyFont="1" applyBorder="1" applyAlignment="1">
      <alignment horizontal="center" vertical="top" wrapText="1"/>
    </xf>
    <xf numFmtId="0" fontId="45" fillId="0" borderId="4" xfId="0" applyFont="1" applyBorder="1" applyAlignment="1">
      <alignment horizontal="center" vertical="top" wrapText="1"/>
    </xf>
    <xf numFmtId="3" fontId="46" fillId="0" borderId="2" xfId="0" applyNumberFormat="1" applyFont="1" applyBorder="1" applyAlignment="1">
      <alignment horizontal="center" vertical="top" wrapText="1"/>
    </xf>
    <xf numFmtId="3" fontId="46" fillId="0" borderId="3" xfId="0" applyNumberFormat="1" applyFont="1" applyBorder="1" applyAlignment="1">
      <alignment horizontal="center" vertical="top" wrapText="1"/>
    </xf>
    <xf numFmtId="3" fontId="46" fillId="0" borderId="4" xfId="0" applyNumberFormat="1" applyFont="1" applyBorder="1" applyAlignment="1">
      <alignment horizontal="center" vertical="top" wrapText="1"/>
    </xf>
    <xf numFmtId="166" fontId="8" fillId="0" borderId="2" xfId="0" applyNumberFormat="1" applyFont="1" applyFill="1" applyBorder="1" applyAlignment="1">
      <alignment horizontal="center" vertical="top"/>
    </xf>
    <xf numFmtId="166" fontId="8" fillId="0" borderId="4" xfId="0" applyNumberFormat="1" applyFont="1" applyFill="1" applyBorder="1" applyAlignment="1">
      <alignment horizontal="center" vertical="top"/>
    </xf>
    <xf numFmtId="166" fontId="5" fillId="0" borderId="2" xfId="0" applyNumberFormat="1" applyFont="1" applyFill="1" applyBorder="1" applyAlignment="1">
      <alignment horizontal="center" vertical="top" wrapText="1"/>
    </xf>
    <xf numFmtId="166" fontId="5" fillId="0" borderId="4" xfId="0" applyNumberFormat="1" applyFont="1" applyFill="1" applyBorder="1" applyAlignment="1">
      <alignment horizontal="center" vertical="top" wrapText="1"/>
    </xf>
    <xf numFmtId="165" fontId="8" fillId="0" borderId="2" xfId="0" applyNumberFormat="1" applyFon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vertical="top"/>
    </xf>
    <xf numFmtId="165" fontId="8" fillId="0" borderId="4" xfId="0" applyNumberFormat="1" applyFont="1" applyBorder="1" applyAlignment="1">
      <alignment horizontal="center" vertical="top"/>
    </xf>
    <xf numFmtId="165" fontId="32" fillId="0" borderId="6" xfId="0" applyNumberFormat="1" applyFont="1" applyBorder="1" applyAlignment="1">
      <alignment horizontal="center" vertical="top"/>
    </xf>
    <xf numFmtId="165" fontId="32" fillId="0" borderId="8" xfId="0" applyNumberFormat="1" applyFont="1" applyBorder="1" applyAlignment="1">
      <alignment horizontal="center" vertical="top"/>
    </xf>
    <xf numFmtId="165" fontId="32" fillId="0" borderId="7" xfId="0" applyNumberFormat="1" applyFont="1" applyBorder="1" applyAlignment="1">
      <alignment horizontal="center" vertical="top"/>
    </xf>
    <xf numFmtId="171" fontId="5" fillId="0" borderId="2" xfId="3489" applyNumberFormat="1" applyFont="1" applyFill="1" applyBorder="1" applyAlignment="1">
      <alignment horizontal="center" vertical="top"/>
    </xf>
    <xf numFmtId="171" fontId="5" fillId="0" borderId="4" xfId="3489" applyNumberFormat="1" applyFont="1" applyFill="1" applyBorder="1" applyAlignment="1">
      <alignment horizontal="center" vertical="top"/>
    </xf>
    <xf numFmtId="0" fontId="32" fillId="0" borderId="7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3" fontId="8" fillId="0" borderId="2" xfId="0" applyNumberFormat="1" applyFont="1" applyBorder="1" applyAlignment="1">
      <alignment horizontal="center" vertical="top"/>
    </xf>
    <xf numFmtId="3" fontId="8" fillId="0" borderId="3" xfId="0" applyNumberFormat="1" applyFont="1" applyBorder="1" applyAlignment="1">
      <alignment horizontal="center" vertical="top"/>
    </xf>
    <xf numFmtId="3" fontId="8" fillId="0" borderId="4" xfId="0" applyNumberFormat="1" applyFont="1" applyBorder="1" applyAlignment="1">
      <alignment horizontal="center" vertical="top"/>
    </xf>
    <xf numFmtId="16" fontId="6" fillId="0" borderId="6" xfId="0" applyNumberFormat="1" applyFont="1" applyBorder="1" applyAlignment="1">
      <alignment horizontal="left" vertical="top" wrapText="1"/>
    </xf>
    <xf numFmtId="16" fontId="6" fillId="0" borderId="8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166" fontId="34" fillId="0" borderId="2" xfId="0" applyNumberFormat="1" applyFont="1" applyBorder="1" applyAlignment="1">
      <alignment horizontal="center" vertical="top"/>
    </xf>
    <xf numFmtId="166" fontId="34" fillId="0" borderId="4" xfId="0" applyNumberFormat="1" applyFont="1" applyBorder="1" applyAlignment="1">
      <alignment horizontal="center" vertical="top"/>
    </xf>
    <xf numFmtId="0" fontId="38" fillId="0" borderId="2" xfId="0" applyFont="1" applyBorder="1" applyAlignment="1">
      <alignment horizontal="center" vertical="top" wrapText="1"/>
    </xf>
    <xf numFmtId="0" fontId="38" fillId="0" borderId="4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166" fontId="8" fillId="0" borderId="2" xfId="0" applyNumberFormat="1" applyFont="1" applyBorder="1" applyAlignment="1">
      <alignment horizontal="center" vertical="top"/>
    </xf>
    <xf numFmtId="166" fontId="8" fillId="0" borderId="4" xfId="0" applyNumberFormat="1" applyFont="1" applyBorder="1" applyAlignment="1">
      <alignment horizontal="center" vertical="top"/>
    </xf>
    <xf numFmtId="165" fontId="5" fillId="0" borderId="4" xfId="5" applyNumberFormat="1" applyFont="1" applyBorder="1" applyAlignment="1">
      <alignment horizontal="center" vertical="top" wrapText="1"/>
    </xf>
    <xf numFmtId="166" fontId="35" fillId="0" borderId="2" xfId="6" applyNumberFormat="1" applyFont="1" applyFill="1" applyBorder="1" applyAlignment="1">
      <alignment horizontal="left" vertical="top" wrapText="1"/>
    </xf>
    <xf numFmtId="166" fontId="35" fillId="0" borderId="3" xfId="6" applyNumberFormat="1" applyFont="1" applyFill="1" applyBorder="1" applyAlignment="1">
      <alignment horizontal="left" vertical="top" wrapText="1"/>
    </xf>
    <xf numFmtId="166" fontId="35" fillId="0" borderId="4" xfId="6" applyNumberFormat="1" applyFont="1" applyFill="1" applyBorder="1" applyAlignment="1">
      <alignment horizontal="left" vertical="top" wrapText="1"/>
    </xf>
    <xf numFmtId="49" fontId="34" fillId="0" borderId="2" xfId="0" applyNumberFormat="1" applyFont="1" applyFill="1" applyBorder="1" applyAlignment="1">
      <alignment horizontal="center" vertical="top"/>
    </xf>
    <xf numFmtId="49" fontId="34" fillId="0" borderId="3" xfId="0" applyNumberFormat="1" applyFont="1" applyFill="1" applyBorder="1" applyAlignment="1">
      <alignment horizontal="center" vertical="top"/>
    </xf>
    <xf numFmtId="49" fontId="34" fillId="0" borderId="4" xfId="0" applyNumberFormat="1" applyFont="1" applyFill="1" applyBorder="1" applyAlignment="1">
      <alignment horizontal="center" vertical="top"/>
    </xf>
    <xf numFmtId="0" fontId="34" fillId="0" borderId="2" xfId="0" applyFont="1" applyFill="1" applyBorder="1" applyAlignment="1">
      <alignment horizontal="center" vertical="top" wrapText="1"/>
    </xf>
    <xf numFmtId="0" fontId="34" fillId="0" borderId="3" xfId="0" applyFont="1" applyFill="1" applyBorder="1" applyAlignment="1">
      <alignment horizontal="center" vertical="top" wrapText="1"/>
    </xf>
    <xf numFmtId="0" fontId="34" fillId="0" borderId="4" xfId="0" applyFont="1" applyFill="1" applyBorder="1" applyAlignment="1">
      <alignment horizontal="center" vertical="top" wrapText="1"/>
    </xf>
    <xf numFmtId="0" fontId="32" fillId="0" borderId="6" xfId="0" applyFont="1" applyFill="1" applyBorder="1" applyAlignment="1">
      <alignment horizontal="center" vertical="top" wrapText="1"/>
    </xf>
    <xf numFmtId="0" fontId="32" fillId="0" borderId="8" xfId="0" applyFont="1" applyFill="1" applyBorder="1" applyAlignment="1">
      <alignment horizontal="center" vertical="top" wrapText="1"/>
    </xf>
    <xf numFmtId="0" fontId="32" fillId="0" borderId="7" xfId="0" applyFont="1" applyFill="1" applyBorder="1" applyAlignment="1">
      <alignment horizontal="center" vertical="top" wrapText="1"/>
    </xf>
    <xf numFmtId="16" fontId="5" fillId="0" borderId="2" xfId="6" applyNumberFormat="1" applyFont="1" applyBorder="1" applyAlignment="1">
      <alignment horizontal="center" vertical="top" wrapText="1"/>
    </xf>
    <xf numFmtId="16" fontId="5" fillId="0" borderId="3" xfId="6" applyNumberFormat="1" applyFont="1" applyBorder="1" applyAlignment="1">
      <alignment horizontal="center" vertical="top" wrapText="1"/>
    </xf>
    <xf numFmtId="16" fontId="5" fillId="0" borderId="4" xfId="6" applyNumberFormat="1" applyFont="1" applyBorder="1" applyAlignment="1">
      <alignment horizontal="center" vertical="top" wrapText="1"/>
    </xf>
    <xf numFmtId="16" fontId="5" fillId="0" borderId="2" xfId="6" applyNumberFormat="1" applyFont="1" applyBorder="1" applyAlignment="1">
      <alignment horizontal="center" vertical="top"/>
    </xf>
    <xf numFmtId="16" fontId="5" fillId="0" borderId="3" xfId="6" applyNumberFormat="1" applyFont="1" applyBorder="1" applyAlignment="1">
      <alignment horizontal="center" vertical="top"/>
    </xf>
    <xf numFmtId="16" fontId="5" fillId="0" borderId="4" xfId="6" applyNumberFormat="1" applyFont="1" applyBorder="1" applyAlignment="1">
      <alignment horizontal="center" vertical="top"/>
    </xf>
    <xf numFmtId="166" fontId="35" fillId="0" borderId="2" xfId="0" applyNumberFormat="1" applyFont="1" applyBorder="1" applyAlignment="1">
      <alignment horizontal="center" vertical="top"/>
    </xf>
    <xf numFmtId="166" fontId="35" fillId="0" borderId="4" xfId="0" applyNumberFormat="1" applyFont="1" applyBorder="1" applyAlignment="1">
      <alignment horizontal="center" vertical="top"/>
    </xf>
    <xf numFmtId="165" fontId="5" fillId="0" borderId="2" xfId="0" applyNumberFormat="1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center" vertical="top"/>
    </xf>
    <xf numFmtId="165" fontId="5" fillId="0" borderId="4" xfId="0" applyNumberFormat="1" applyFont="1" applyBorder="1" applyAlignment="1">
      <alignment horizontal="center" vertical="top"/>
    </xf>
    <xf numFmtId="49" fontId="34" fillId="0" borderId="2" xfId="0" applyNumberFormat="1" applyFont="1" applyBorder="1" applyAlignment="1">
      <alignment horizontal="center" vertical="top"/>
    </xf>
    <xf numFmtId="49" fontId="34" fillId="0" borderId="4" xfId="0" applyNumberFormat="1" applyFont="1" applyBorder="1" applyAlignment="1">
      <alignment horizontal="center" vertical="top"/>
    </xf>
    <xf numFmtId="0" fontId="34" fillId="0" borderId="2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43" fillId="0" borderId="2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top" wrapText="1"/>
    </xf>
  </cellXfs>
  <cellStyles count="3956">
    <cellStyle name="S0" xfId="34" xr:uid="{00000000-0005-0000-0000-000000000000}"/>
    <cellStyle name="S0 10" xfId="35" xr:uid="{00000000-0005-0000-0000-000001000000}"/>
    <cellStyle name="S0 100" xfId="36" xr:uid="{00000000-0005-0000-0000-000002000000}"/>
    <cellStyle name="S0 101" xfId="37" xr:uid="{00000000-0005-0000-0000-000003000000}"/>
    <cellStyle name="S0 102" xfId="38" xr:uid="{00000000-0005-0000-0000-000004000000}"/>
    <cellStyle name="S0 103" xfId="39" xr:uid="{00000000-0005-0000-0000-000005000000}"/>
    <cellStyle name="S0 104" xfId="40" xr:uid="{00000000-0005-0000-0000-000006000000}"/>
    <cellStyle name="S0 105" xfId="41" xr:uid="{00000000-0005-0000-0000-000007000000}"/>
    <cellStyle name="S0 106" xfId="42" xr:uid="{00000000-0005-0000-0000-000008000000}"/>
    <cellStyle name="S0 107" xfId="43" xr:uid="{00000000-0005-0000-0000-000009000000}"/>
    <cellStyle name="S0 108" xfId="44" xr:uid="{00000000-0005-0000-0000-00000A000000}"/>
    <cellStyle name="S0 109" xfId="45" xr:uid="{00000000-0005-0000-0000-00000B000000}"/>
    <cellStyle name="S0 11" xfId="46" xr:uid="{00000000-0005-0000-0000-00000C000000}"/>
    <cellStyle name="S0 110" xfId="47" xr:uid="{00000000-0005-0000-0000-00000D000000}"/>
    <cellStyle name="S0 111" xfId="48" xr:uid="{00000000-0005-0000-0000-00000E000000}"/>
    <cellStyle name="S0 112" xfId="49" xr:uid="{00000000-0005-0000-0000-00000F000000}"/>
    <cellStyle name="S0 113" xfId="50" xr:uid="{00000000-0005-0000-0000-000010000000}"/>
    <cellStyle name="S0 114" xfId="51" xr:uid="{00000000-0005-0000-0000-000011000000}"/>
    <cellStyle name="S0 115" xfId="52" xr:uid="{00000000-0005-0000-0000-000012000000}"/>
    <cellStyle name="S0 116" xfId="53" xr:uid="{00000000-0005-0000-0000-000013000000}"/>
    <cellStyle name="S0 117" xfId="54" xr:uid="{00000000-0005-0000-0000-000014000000}"/>
    <cellStyle name="S0 118" xfId="55" xr:uid="{00000000-0005-0000-0000-000015000000}"/>
    <cellStyle name="S0 119" xfId="56" xr:uid="{00000000-0005-0000-0000-000016000000}"/>
    <cellStyle name="S0 12" xfId="57" xr:uid="{00000000-0005-0000-0000-000017000000}"/>
    <cellStyle name="S0 120" xfId="58" xr:uid="{00000000-0005-0000-0000-000018000000}"/>
    <cellStyle name="S0 121" xfId="59" xr:uid="{00000000-0005-0000-0000-000019000000}"/>
    <cellStyle name="S0 122" xfId="60" xr:uid="{00000000-0005-0000-0000-00001A000000}"/>
    <cellStyle name="S0 123" xfId="61" xr:uid="{00000000-0005-0000-0000-00001B000000}"/>
    <cellStyle name="S0 124" xfId="62" xr:uid="{00000000-0005-0000-0000-00001C000000}"/>
    <cellStyle name="S0 125" xfId="63" xr:uid="{00000000-0005-0000-0000-00001D000000}"/>
    <cellStyle name="S0 126" xfId="64" xr:uid="{00000000-0005-0000-0000-00001E000000}"/>
    <cellStyle name="S0 127" xfId="65" xr:uid="{00000000-0005-0000-0000-00001F000000}"/>
    <cellStyle name="S0 128" xfId="66" xr:uid="{00000000-0005-0000-0000-000020000000}"/>
    <cellStyle name="S0 129" xfId="67" xr:uid="{00000000-0005-0000-0000-000021000000}"/>
    <cellStyle name="S0 13" xfId="68" xr:uid="{00000000-0005-0000-0000-000022000000}"/>
    <cellStyle name="S0 130" xfId="69" xr:uid="{00000000-0005-0000-0000-000023000000}"/>
    <cellStyle name="S0 131" xfId="70" xr:uid="{00000000-0005-0000-0000-000024000000}"/>
    <cellStyle name="S0 132" xfId="71" xr:uid="{00000000-0005-0000-0000-000025000000}"/>
    <cellStyle name="S0 133" xfId="72" xr:uid="{00000000-0005-0000-0000-000026000000}"/>
    <cellStyle name="S0 134" xfId="73" xr:uid="{00000000-0005-0000-0000-000027000000}"/>
    <cellStyle name="S0 135" xfId="74" xr:uid="{00000000-0005-0000-0000-000028000000}"/>
    <cellStyle name="S0 136" xfId="75" xr:uid="{00000000-0005-0000-0000-000029000000}"/>
    <cellStyle name="S0 137" xfId="76" xr:uid="{00000000-0005-0000-0000-00002A000000}"/>
    <cellStyle name="S0 138" xfId="77" xr:uid="{00000000-0005-0000-0000-00002B000000}"/>
    <cellStyle name="S0 139" xfId="78" xr:uid="{00000000-0005-0000-0000-00002C000000}"/>
    <cellStyle name="S0 14" xfId="79" xr:uid="{00000000-0005-0000-0000-00002D000000}"/>
    <cellStyle name="S0 140" xfId="80" xr:uid="{00000000-0005-0000-0000-00002E000000}"/>
    <cellStyle name="S0 141" xfId="81" xr:uid="{00000000-0005-0000-0000-00002F000000}"/>
    <cellStyle name="S0 142" xfId="82" xr:uid="{00000000-0005-0000-0000-000030000000}"/>
    <cellStyle name="S0 143" xfId="83" xr:uid="{00000000-0005-0000-0000-000031000000}"/>
    <cellStyle name="S0 144" xfId="84" xr:uid="{00000000-0005-0000-0000-000032000000}"/>
    <cellStyle name="S0 145" xfId="85" xr:uid="{00000000-0005-0000-0000-000033000000}"/>
    <cellStyle name="S0 146" xfId="86" xr:uid="{00000000-0005-0000-0000-000034000000}"/>
    <cellStyle name="S0 147" xfId="87" xr:uid="{00000000-0005-0000-0000-000035000000}"/>
    <cellStyle name="S0 148" xfId="88" xr:uid="{00000000-0005-0000-0000-000036000000}"/>
    <cellStyle name="S0 149" xfId="89" xr:uid="{00000000-0005-0000-0000-000037000000}"/>
    <cellStyle name="S0 15" xfId="90" xr:uid="{00000000-0005-0000-0000-000038000000}"/>
    <cellStyle name="S0 150" xfId="91" xr:uid="{00000000-0005-0000-0000-000039000000}"/>
    <cellStyle name="S0 151" xfId="92" xr:uid="{00000000-0005-0000-0000-00003A000000}"/>
    <cellStyle name="S0 152" xfId="93" xr:uid="{00000000-0005-0000-0000-00003B000000}"/>
    <cellStyle name="S0 153" xfId="94" xr:uid="{00000000-0005-0000-0000-00003C000000}"/>
    <cellStyle name="S0 154" xfId="95" xr:uid="{00000000-0005-0000-0000-00003D000000}"/>
    <cellStyle name="S0 155" xfId="96" xr:uid="{00000000-0005-0000-0000-00003E000000}"/>
    <cellStyle name="S0 156" xfId="97" xr:uid="{00000000-0005-0000-0000-00003F000000}"/>
    <cellStyle name="S0 157" xfId="98" xr:uid="{00000000-0005-0000-0000-000040000000}"/>
    <cellStyle name="S0 158" xfId="99" xr:uid="{00000000-0005-0000-0000-000041000000}"/>
    <cellStyle name="S0 159" xfId="100" xr:uid="{00000000-0005-0000-0000-000042000000}"/>
    <cellStyle name="S0 16" xfId="101" xr:uid="{00000000-0005-0000-0000-000043000000}"/>
    <cellStyle name="S0 160" xfId="102" xr:uid="{00000000-0005-0000-0000-000044000000}"/>
    <cellStyle name="S0 161" xfId="103" xr:uid="{00000000-0005-0000-0000-000045000000}"/>
    <cellStyle name="S0 162" xfId="104" xr:uid="{00000000-0005-0000-0000-000046000000}"/>
    <cellStyle name="S0 17" xfId="105" xr:uid="{00000000-0005-0000-0000-000047000000}"/>
    <cellStyle name="S0 18" xfId="106" xr:uid="{00000000-0005-0000-0000-000048000000}"/>
    <cellStyle name="S0 19" xfId="107" xr:uid="{00000000-0005-0000-0000-000049000000}"/>
    <cellStyle name="S0 2" xfId="108" xr:uid="{00000000-0005-0000-0000-00004A000000}"/>
    <cellStyle name="S0 20" xfId="109" xr:uid="{00000000-0005-0000-0000-00004B000000}"/>
    <cellStyle name="S0 21" xfId="110" xr:uid="{00000000-0005-0000-0000-00004C000000}"/>
    <cellStyle name="S0 22" xfId="111" xr:uid="{00000000-0005-0000-0000-00004D000000}"/>
    <cellStyle name="S0 23" xfId="112" xr:uid="{00000000-0005-0000-0000-00004E000000}"/>
    <cellStyle name="S0 24" xfId="113" xr:uid="{00000000-0005-0000-0000-00004F000000}"/>
    <cellStyle name="S0 25" xfId="114" xr:uid="{00000000-0005-0000-0000-000050000000}"/>
    <cellStyle name="S0 26" xfId="115" xr:uid="{00000000-0005-0000-0000-000051000000}"/>
    <cellStyle name="S0 27" xfId="116" xr:uid="{00000000-0005-0000-0000-000052000000}"/>
    <cellStyle name="S0 28" xfId="117" xr:uid="{00000000-0005-0000-0000-000053000000}"/>
    <cellStyle name="S0 29" xfId="118" xr:uid="{00000000-0005-0000-0000-000054000000}"/>
    <cellStyle name="S0 3" xfId="119" xr:uid="{00000000-0005-0000-0000-000055000000}"/>
    <cellStyle name="S0 30" xfId="120" xr:uid="{00000000-0005-0000-0000-000056000000}"/>
    <cellStyle name="S0 31" xfId="121" xr:uid="{00000000-0005-0000-0000-000057000000}"/>
    <cellStyle name="S0 32" xfId="122" xr:uid="{00000000-0005-0000-0000-000058000000}"/>
    <cellStyle name="S0 33" xfId="123" xr:uid="{00000000-0005-0000-0000-000059000000}"/>
    <cellStyle name="S0 34" xfId="124" xr:uid="{00000000-0005-0000-0000-00005A000000}"/>
    <cellStyle name="S0 35" xfId="125" xr:uid="{00000000-0005-0000-0000-00005B000000}"/>
    <cellStyle name="S0 36" xfId="126" xr:uid="{00000000-0005-0000-0000-00005C000000}"/>
    <cellStyle name="S0 37" xfId="127" xr:uid="{00000000-0005-0000-0000-00005D000000}"/>
    <cellStyle name="S0 38" xfId="128" xr:uid="{00000000-0005-0000-0000-00005E000000}"/>
    <cellStyle name="S0 39" xfId="129" xr:uid="{00000000-0005-0000-0000-00005F000000}"/>
    <cellStyle name="S0 4" xfId="130" xr:uid="{00000000-0005-0000-0000-000060000000}"/>
    <cellStyle name="S0 40" xfId="131" xr:uid="{00000000-0005-0000-0000-000061000000}"/>
    <cellStyle name="S0 41" xfId="132" xr:uid="{00000000-0005-0000-0000-000062000000}"/>
    <cellStyle name="S0 42" xfId="133" xr:uid="{00000000-0005-0000-0000-000063000000}"/>
    <cellStyle name="S0 43" xfId="134" xr:uid="{00000000-0005-0000-0000-000064000000}"/>
    <cellStyle name="S0 44" xfId="135" xr:uid="{00000000-0005-0000-0000-000065000000}"/>
    <cellStyle name="S0 45" xfId="136" xr:uid="{00000000-0005-0000-0000-000066000000}"/>
    <cellStyle name="S0 46" xfId="137" xr:uid="{00000000-0005-0000-0000-000067000000}"/>
    <cellStyle name="S0 47" xfId="138" xr:uid="{00000000-0005-0000-0000-000068000000}"/>
    <cellStyle name="S0 48" xfId="139" xr:uid="{00000000-0005-0000-0000-000069000000}"/>
    <cellStyle name="S0 49" xfId="140" xr:uid="{00000000-0005-0000-0000-00006A000000}"/>
    <cellStyle name="S0 5" xfId="141" xr:uid="{00000000-0005-0000-0000-00006B000000}"/>
    <cellStyle name="S0 50" xfId="142" xr:uid="{00000000-0005-0000-0000-00006C000000}"/>
    <cellStyle name="S0 51" xfId="143" xr:uid="{00000000-0005-0000-0000-00006D000000}"/>
    <cellStyle name="S0 52" xfId="144" xr:uid="{00000000-0005-0000-0000-00006E000000}"/>
    <cellStyle name="S0 53" xfId="145" xr:uid="{00000000-0005-0000-0000-00006F000000}"/>
    <cellStyle name="S0 54" xfId="146" xr:uid="{00000000-0005-0000-0000-000070000000}"/>
    <cellStyle name="S0 55" xfId="147" xr:uid="{00000000-0005-0000-0000-000071000000}"/>
    <cellStyle name="S0 56" xfId="148" xr:uid="{00000000-0005-0000-0000-000072000000}"/>
    <cellStyle name="S0 57" xfId="149" xr:uid="{00000000-0005-0000-0000-000073000000}"/>
    <cellStyle name="S0 58" xfId="150" xr:uid="{00000000-0005-0000-0000-000074000000}"/>
    <cellStyle name="S0 59" xfId="151" xr:uid="{00000000-0005-0000-0000-000075000000}"/>
    <cellStyle name="S0 6" xfId="152" xr:uid="{00000000-0005-0000-0000-000076000000}"/>
    <cellStyle name="S0 60" xfId="153" xr:uid="{00000000-0005-0000-0000-000077000000}"/>
    <cellStyle name="S0 61" xfId="154" xr:uid="{00000000-0005-0000-0000-000078000000}"/>
    <cellStyle name="S0 62" xfId="155" xr:uid="{00000000-0005-0000-0000-000079000000}"/>
    <cellStyle name="S0 63" xfId="156" xr:uid="{00000000-0005-0000-0000-00007A000000}"/>
    <cellStyle name="S0 64" xfId="157" xr:uid="{00000000-0005-0000-0000-00007B000000}"/>
    <cellStyle name="S0 65" xfId="158" xr:uid="{00000000-0005-0000-0000-00007C000000}"/>
    <cellStyle name="S0 66" xfId="159" xr:uid="{00000000-0005-0000-0000-00007D000000}"/>
    <cellStyle name="S0 67" xfId="160" xr:uid="{00000000-0005-0000-0000-00007E000000}"/>
    <cellStyle name="S0 68" xfId="161" xr:uid="{00000000-0005-0000-0000-00007F000000}"/>
    <cellStyle name="S0 69" xfId="162" xr:uid="{00000000-0005-0000-0000-000080000000}"/>
    <cellStyle name="S0 7" xfId="163" xr:uid="{00000000-0005-0000-0000-000081000000}"/>
    <cellStyle name="S0 70" xfId="164" xr:uid="{00000000-0005-0000-0000-000082000000}"/>
    <cellStyle name="S0 71" xfId="165" xr:uid="{00000000-0005-0000-0000-000083000000}"/>
    <cellStyle name="S0 72" xfId="166" xr:uid="{00000000-0005-0000-0000-000084000000}"/>
    <cellStyle name="S0 73" xfId="167" xr:uid="{00000000-0005-0000-0000-000085000000}"/>
    <cellStyle name="S0 74" xfId="168" xr:uid="{00000000-0005-0000-0000-000086000000}"/>
    <cellStyle name="S0 75" xfId="169" xr:uid="{00000000-0005-0000-0000-000087000000}"/>
    <cellStyle name="S0 76" xfId="170" xr:uid="{00000000-0005-0000-0000-000088000000}"/>
    <cellStyle name="S0 77" xfId="171" xr:uid="{00000000-0005-0000-0000-000089000000}"/>
    <cellStyle name="S0 78" xfId="172" xr:uid="{00000000-0005-0000-0000-00008A000000}"/>
    <cellStyle name="S0 79" xfId="173" xr:uid="{00000000-0005-0000-0000-00008B000000}"/>
    <cellStyle name="S0 8" xfId="174" xr:uid="{00000000-0005-0000-0000-00008C000000}"/>
    <cellStyle name="S0 80" xfId="175" xr:uid="{00000000-0005-0000-0000-00008D000000}"/>
    <cellStyle name="S0 81" xfId="176" xr:uid="{00000000-0005-0000-0000-00008E000000}"/>
    <cellStyle name="S0 82" xfId="177" xr:uid="{00000000-0005-0000-0000-00008F000000}"/>
    <cellStyle name="S0 83" xfId="178" xr:uid="{00000000-0005-0000-0000-000090000000}"/>
    <cellStyle name="S0 84" xfId="179" xr:uid="{00000000-0005-0000-0000-000091000000}"/>
    <cellStyle name="S0 85" xfId="180" xr:uid="{00000000-0005-0000-0000-000092000000}"/>
    <cellStyle name="S0 86" xfId="181" xr:uid="{00000000-0005-0000-0000-000093000000}"/>
    <cellStyle name="S0 87" xfId="182" xr:uid="{00000000-0005-0000-0000-000094000000}"/>
    <cellStyle name="S0 88" xfId="183" xr:uid="{00000000-0005-0000-0000-000095000000}"/>
    <cellStyle name="S0 89" xfId="184" xr:uid="{00000000-0005-0000-0000-000096000000}"/>
    <cellStyle name="S0 9" xfId="185" xr:uid="{00000000-0005-0000-0000-000097000000}"/>
    <cellStyle name="S0 90" xfId="186" xr:uid="{00000000-0005-0000-0000-000098000000}"/>
    <cellStyle name="S0 91" xfId="187" xr:uid="{00000000-0005-0000-0000-000099000000}"/>
    <cellStyle name="S0 92" xfId="188" xr:uid="{00000000-0005-0000-0000-00009A000000}"/>
    <cellStyle name="S0 93" xfId="189" xr:uid="{00000000-0005-0000-0000-00009B000000}"/>
    <cellStyle name="S0 94" xfId="190" xr:uid="{00000000-0005-0000-0000-00009C000000}"/>
    <cellStyle name="S0 95" xfId="191" xr:uid="{00000000-0005-0000-0000-00009D000000}"/>
    <cellStyle name="S0 96" xfId="192" xr:uid="{00000000-0005-0000-0000-00009E000000}"/>
    <cellStyle name="S0 97" xfId="193" xr:uid="{00000000-0005-0000-0000-00009F000000}"/>
    <cellStyle name="S0 98" xfId="194" xr:uid="{00000000-0005-0000-0000-0000A0000000}"/>
    <cellStyle name="S0 99" xfId="195" xr:uid="{00000000-0005-0000-0000-0000A1000000}"/>
    <cellStyle name="S1" xfId="196" xr:uid="{00000000-0005-0000-0000-0000A2000000}"/>
    <cellStyle name="S1 10" xfId="197" xr:uid="{00000000-0005-0000-0000-0000A3000000}"/>
    <cellStyle name="S1 100" xfId="198" xr:uid="{00000000-0005-0000-0000-0000A4000000}"/>
    <cellStyle name="S1 101" xfId="199" xr:uid="{00000000-0005-0000-0000-0000A5000000}"/>
    <cellStyle name="S1 102" xfId="200" xr:uid="{00000000-0005-0000-0000-0000A6000000}"/>
    <cellStyle name="S1 103" xfId="201" xr:uid="{00000000-0005-0000-0000-0000A7000000}"/>
    <cellStyle name="S1 104" xfId="202" xr:uid="{00000000-0005-0000-0000-0000A8000000}"/>
    <cellStyle name="S1 105" xfId="203" xr:uid="{00000000-0005-0000-0000-0000A9000000}"/>
    <cellStyle name="S1 106" xfId="204" xr:uid="{00000000-0005-0000-0000-0000AA000000}"/>
    <cellStyle name="S1 107" xfId="205" xr:uid="{00000000-0005-0000-0000-0000AB000000}"/>
    <cellStyle name="S1 108" xfId="206" xr:uid="{00000000-0005-0000-0000-0000AC000000}"/>
    <cellStyle name="S1 109" xfId="207" xr:uid="{00000000-0005-0000-0000-0000AD000000}"/>
    <cellStyle name="S1 11" xfId="208" xr:uid="{00000000-0005-0000-0000-0000AE000000}"/>
    <cellStyle name="S1 110" xfId="209" xr:uid="{00000000-0005-0000-0000-0000AF000000}"/>
    <cellStyle name="S1 111" xfId="210" xr:uid="{00000000-0005-0000-0000-0000B0000000}"/>
    <cellStyle name="S1 112" xfId="211" xr:uid="{00000000-0005-0000-0000-0000B1000000}"/>
    <cellStyle name="S1 113" xfId="212" xr:uid="{00000000-0005-0000-0000-0000B2000000}"/>
    <cellStyle name="S1 114" xfId="213" xr:uid="{00000000-0005-0000-0000-0000B3000000}"/>
    <cellStyle name="S1 115" xfId="214" xr:uid="{00000000-0005-0000-0000-0000B4000000}"/>
    <cellStyle name="S1 116" xfId="215" xr:uid="{00000000-0005-0000-0000-0000B5000000}"/>
    <cellStyle name="S1 117" xfId="216" xr:uid="{00000000-0005-0000-0000-0000B6000000}"/>
    <cellStyle name="S1 118" xfId="217" xr:uid="{00000000-0005-0000-0000-0000B7000000}"/>
    <cellStyle name="S1 119" xfId="218" xr:uid="{00000000-0005-0000-0000-0000B8000000}"/>
    <cellStyle name="S1 12" xfId="219" xr:uid="{00000000-0005-0000-0000-0000B9000000}"/>
    <cellStyle name="S1 120" xfId="220" xr:uid="{00000000-0005-0000-0000-0000BA000000}"/>
    <cellStyle name="S1 121" xfId="221" xr:uid="{00000000-0005-0000-0000-0000BB000000}"/>
    <cellStyle name="S1 122" xfId="222" xr:uid="{00000000-0005-0000-0000-0000BC000000}"/>
    <cellStyle name="S1 123" xfId="223" xr:uid="{00000000-0005-0000-0000-0000BD000000}"/>
    <cellStyle name="S1 124" xfId="224" xr:uid="{00000000-0005-0000-0000-0000BE000000}"/>
    <cellStyle name="S1 125" xfId="225" xr:uid="{00000000-0005-0000-0000-0000BF000000}"/>
    <cellStyle name="S1 126" xfId="226" xr:uid="{00000000-0005-0000-0000-0000C0000000}"/>
    <cellStyle name="S1 127" xfId="227" xr:uid="{00000000-0005-0000-0000-0000C1000000}"/>
    <cellStyle name="S1 128" xfId="228" xr:uid="{00000000-0005-0000-0000-0000C2000000}"/>
    <cellStyle name="S1 129" xfId="229" xr:uid="{00000000-0005-0000-0000-0000C3000000}"/>
    <cellStyle name="S1 13" xfId="230" xr:uid="{00000000-0005-0000-0000-0000C4000000}"/>
    <cellStyle name="S1 130" xfId="231" xr:uid="{00000000-0005-0000-0000-0000C5000000}"/>
    <cellStyle name="S1 131" xfId="232" xr:uid="{00000000-0005-0000-0000-0000C6000000}"/>
    <cellStyle name="S1 132" xfId="233" xr:uid="{00000000-0005-0000-0000-0000C7000000}"/>
    <cellStyle name="S1 133" xfId="234" xr:uid="{00000000-0005-0000-0000-0000C8000000}"/>
    <cellStyle name="S1 134" xfId="235" xr:uid="{00000000-0005-0000-0000-0000C9000000}"/>
    <cellStyle name="S1 135" xfId="236" xr:uid="{00000000-0005-0000-0000-0000CA000000}"/>
    <cellStyle name="S1 136" xfId="237" xr:uid="{00000000-0005-0000-0000-0000CB000000}"/>
    <cellStyle name="S1 137" xfId="238" xr:uid="{00000000-0005-0000-0000-0000CC000000}"/>
    <cellStyle name="S1 138" xfId="239" xr:uid="{00000000-0005-0000-0000-0000CD000000}"/>
    <cellStyle name="S1 139" xfId="240" xr:uid="{00000000-0005-0000-0000-0000CE000000}"/>
    <cellStyle name="S1 14" xfId="241" xr:uid="{00000000-0005-0000-0000-0000CF000000}"/>
    <cellStyle name="S1 140" xfId="242" xr:uid="{00000000-0005-0000-0000-0000D0000000}"/>
    <cellStyle name="S1 141" xfId="243" xr:uid="{00000000-0005-0000-0000-0000D1000000}"/>
    <cellStyle name="S1 142" xfId="244" xr:uid="{00000000-0005-0000-0000-0000D2000000}"/>
    <cellStyle name="S1 143" xfId="245" xr:uid="{00000000-0005-0000-0000-0000D3000000}"/>
    <cellStyle name="S1 144" xfId="246" xr:uid="{00000000-0005-0000-0000-0000D4000000}"/>
    <cellStyle name="S1 145" xfId="247" xr:uid="{00000000-0005-0000-0000-0000D5000000}"/>
    <cellStyle name="S1 146" xfId="248" xr:uid="{00000000-0005-0000-0000-0000D6000000}"/>
    <cellStyle name="S1 147" xfId="249" xr:uid="{00000000-0005-0000-0000-0000D7000000}"/>
    <cellStyle name="S1 148" xfId="250" xr:uid="{00000000-0005-0000-0000-0000D8000000}"/>
    <cellStyle name="S1 149" xfId="251" xr:uid="{00000000-0005-0000-0000-0000D9000000}"/>
    <cellStyle name="S1 15" xfId="252" xr:uid="{00000000-0005-0000-0000-0000DA000000}"/>
    <cellStyle name="S1 150" xfId="253" xr:uid="{00000000-0005-0000-0000-0000DB000000}"/>
    <cellStyle name="S1 151" xfId="254" xr:uid="{00000000-0005-0000-0000-0000DC000000}"/>
    <cellStyle name="S1 152" xfId="255" xr:uid="{00000000-0005-0000-0000-0000DD000000}"/>
    <cellStyle name="S1 153" xfId="256" xr:uid="{00000000-0005-0000-0000-0000DE000000}"/>
    <cellStyle name="S1 154" xfId="257" xr:uid="{00000000-0005-0000-0000-0000DF000000}"/>
    <cellStyle name="S1 155" xfId="258" xr:uid="{00000000-0005-0000-0000-0000E0000000}"/>
    <cellStyle name="S1 156" xfId="259" xr:uid="{00000000-0005-0000-0000-0000E1000000}"/>
    <cellStyle name="S1 157" xfId="260" xr:uid="{00000000-0005-0000-0000-0000E2000000}"/>
    <cellStyle name="S1 158" xfId="261" xr:uid="{00000000-0005-0000-0000-0000E3000000}"/>
    <cellStyle name="S1 159" xfId="262" xr:uid="{00000000-0005-0000-0000-0000E4000000}"/>
    <cellStyle name="S1 16" xfId="263" xr:uid="{00000000-0005-0000-0000-0000E5000000}"/>
    <cellStyle name="S1 160" xfId="264" xr:uid="{00000000-0005-0000-0000-0000E6000000}"/>
    <cellStyle name="S1 161" xfId="265" xr:uid="{00000000-0005-0000-0000-0000E7000000}"/>
    <cellStyle name="S1 162" xfId="266" xr:uid="{00000000-0005-0000-0000-0000E8000000}"/>
    <cellStyle name="S1 17" xfId="267" xr:uid="{00000000-0005-0000-0000-0000E9000000}"/>
    <cellStyle name="S1 18" xfId="268" xr:uid="{00000000-0005-0000-0000-0000EA000000}"/>
    <cellStyle name="S1 19" xfId="269" xr:uid="{00000000-0005-0000-0000-0000EB000000}"/>
    <cellStyle name="S1 2" xfId="270" xr:uid="{00000000-0005-0000-0000-0000EC000000}"/>
    <cellStyle name="S1 20" xfId="271" xr:uid="{00000000-0005-0000-0000-0000ED000000}"/>
    <cellStyle name="S1 21" xfId="272" xr:uid="{00000000-0005-0000-0000-0000EE000000}"/>
    <cellStyle name="S1 22" xfId="273" xr:uid="{00000000-0005-0000-0000-0000EF000000}"/>
    <cellStyle name="S1 23" xfId="274" xr:uid="{00000000-0005-0000-0000-0000F0000000}"/>
    <cellStyle name="S1 24" xfId="275" xr:uid="{00000000-0005-0000-0000-0000F1000000}"/>
    <cellStyle name="S1 25" xfId="276" xr:uid="{00000000-0005-0000-0000-0000F2000000}"/>
    <cellStyle name="S1 26" xfId="277" xr:uid="{00000000-0005-0000-0000-0000F3000000}"/>
    <cellStyle name="S1 27" xfId="278" xr:uid="{00000000-0005-0000-0000-0000F4000000}"/>
    <cellStyle name="S1 28" xfId="279" xr:uid="{00000000-0005-0000-0000-0000F5000000}"/>
    <cellStyle name="S1 29" xfId="280" xr:uid="{00000000-0005-0000-0000-0000F6000000}"/>
    <cellStyle name="S1 3" xfId="281" xr:uid="{00000000-0005-0000-0000-0000F7000000}"/>
    <cellStyle name="S1 30" xfId="282" xr:uid="{00000000-0005-0000-0000-0000F8000000}"/>
    <cellStyle name="S1 31" xfId="283" xr:uid="{00000000-0005-0000-0000-0000F9000000}"/>
    <cellStyle name="S1 32" xfId="284" xr:uid="{00000000-0005-0000-0000-0000FA000000}"/>
    <cellStyle name="S1 33" xfId="285" xr:uid="{00000000-0005-0000-0000-0000FB000000}"/>
    <cellStyle name="S1 34" xfId="286" xr:uid="{00000000-0005-0000-0000-0000FC000000}"/>
    <cellStyle name="S1 35" xfId="287" xr:uid="{00000000-0005-0000-0000-0000FD000000}"/>
    <cellStyle name="S1 36" xfId="288" xr:uid="{00000000-0005-0000-0000-0000FE000000}"/>
    <cellStyle name="S1 37" xfId="289" xr:uid="{00000000-0005-0000-0000-0000FF000000}"/>
    <cellStyle name="S1 38" xfId="290" xr:uid="{00000000-0005-0000-0000-000000010000}"/>
    <cellStyle name="S1 39" xfId="291" xr:uid="{00000000-0005-0000-0000-000001010000}"/>
    <cellStyle name="S1 4" xfId="292" xr:uid="{00000000-0005-0000-0000-000002010000}"/>
    <cellStyle name="S1 40" xfId="293" xr:uid="{00000000-0005-0000-0000-000003010000}"/>
    <cellStyle name="S1 41" xfId="294" xr:uid="{00000000-0005-0000-0000-000004010000}"/>
    <cellStyle name="S1 42" xfId="295" xr:uid="{00000000-0005-0000-0000-000005010000}"/>
    <cellStyle name="S1 43" xfId="296" xr:uid="{00000000-0005-0000-0000-000006010000}"/>
    <cellStyle name="S1 44" xfId="297" xr:uid="{00000000-0005-0000-0000-000007010000}"/>
    <cellStyle name="S1 45" xfId="298" xr:uid="{00000000-0005-0000-0000-000008010000}"/>
    <cellStyle name="S1 46" xfId="299" xr:uid="{00000000-0005-0000-0000-000009010000}"/>
    <cellStyle name="S1 47" xfId="300" xr:uid="{00000000-0005-0000-0000-00000A010000}"/>
    <cellStyle name="S1 48" xfId="301" xr:uid="{00000000-0005-0000-0000-00000B010000}"/>
    <cellStyle name="S1 49" xfId="302" xr:uid="{00000000-0005-0000-0000-00000C010000}"/>
    <cellStyle name="S1 5" xfId="303" xr:uid="{00000000-0005-0000-0000-00000D010000}"/>
    <cellStyle name="S1 50" xfId="304" xr:uid="{00000000-0005-0000-0000-00000E010000}"/>
    <cellStyle name="S1 51" xfId="305" xr:uid="{00000000-0005-0000-0000-00000F010000}"/>
    <cellStyle name="S1 52" xfId="306" xr:uid="{00000000-0005-0000-0000-000010010000}"/>
    <cellStyle name="S1 53" xfId="307" xr:uid="{00000000-0005-0000-0000-000011010000}"/>
    <cellStyle name="S1 54" xfId="308" xr:uid="{00000000-0005-0000-0000-000012010000}"/>
    <cellStyle name="S1 55" xfId="309" xr:uid="{00000000-0005-0000-0000-000013010000}"/>
    <cellStyle name="S1 56" xfId="310" xr:uid="{00000000-0005-0000-0000-000014010000}"/>
    <cellStyle name="S1 57" xfId="311" xr:uid="{00000000-0005-0000-0000-000015010000}"/>
    <cellStyle name="S1 58" xfId="312" xr:uid="{00000000-0005-0000-0000-000016010000}"/>
    <cellStyle name="S1 59" xfId="313" xr:uid="{00000000-0005-0000-0000-000017010000}"/>
    <cellStyle name="S1 6" xfId="314" xr:uid="{00000000-0005-0000-0000-000018010000}"/>
    <cellStyle name="S1 60" xfId="315" xr:uid="{00000000-0005-0000-0000-000019010000}"/>
    <cellStyle name="S1 61" xfId="316" xr:uid="{00000000-0005-0000-0000-00001A010000}"/>
    <cellStyle name="S1 62" xfId="317" xr:uid="{00000000-0005-0000-0000-00001B010000}"/>
    <cellStyle name="S1 63" xfId="318" xr:uid="{00000000-0005-0000-0000-00001C010000}"/>
    <cellStyle name="S1 64" xfId="319" xr:uid="{00000000-0005-0000-0000-00001D010000}"/>
    <cellStyle name="S1 65" xfId="320" xr:uid="{00000000-0005-0000-0000-00001E010000}"/>
    <cellStyle name="S1 66" xfId="321" xr:uid="{00000000-0005-0000-0000-00001F010000}"/>
    <cellStyle name="S1 67" xfId="322" xr:uid="{00000000-0005-0000-0000-000020010000}"/>
    <cellStyle name="S1 68" xfId="323" xr:uid="{00000000-0005-0000-0000-000021010000}"/>
    <cellStyle name="S1 69" xfId="324" xr:uid="{00000000-0005-0000-0000-000022010000}"/>
    <cellStyle name="S1 7" xfId="325" xr:uid="{00000000-0005-0000-0000-000023010000}"/>
    <cellStyle name="S1 70" xfId="326" xr:uid="{00000000-0005-0000-0000-000024010000}"/>
    <cellStyle name="S1 71" xfId="327" xr:uid="{00000000-0005-0000-0000-000025010000}"/>
    <cellStyle name="S1 72" xfId="328" xr:uid="{00000000-0005-0000-0000-000026010000}"/>
    <cellStyle name="S1 73" xfId="329" xr:uid="{00000000-0005-0000-0000-000027010000}"/>
    <cellStyle name="S1 74" xfId="330" xr:uid="{00000000-0005-0000-0000-000028010000}"/>
    <cellStyle name="S1 75" xfId="331" xr:uid="{00000000-0005-0000-0000-000029010000}"/>
    <cellStyle name="S1 76" xfId="332" xr:uid="{00000000-0005-0000-0000-00002A010000}"/>
    <cellStyle name="S1 77" xfId="333" xr:uid="{00000000-0005-0000-0000-00002B010000}"/>
    <cellStyle name="S1 78" xfId="334" xr:uid="{00000000-0005-0000-0000-00002C010000}"/>
    <cellStyle name="S1 79" xfId="335" xr:uid="{00000000-0005-0000-0000-00002D010000}"/>
    <cellStyle name="S1 8" xfId="336" xr:uid="{00000000-0005-0000-0000-00002E010000}"/>
    <cellStyle name="S1 80" xfId="337" xr:uid="{00000000-0005-0000-0000-00002F010000}"/>
    <cellStyle name="S1 81" xfId="338" xr:uid="{00000000-0005-0000-0000-000030010000}"/>
    <cellStyle name="S1 82" xfId="339" xr:uid="{00000000-0005-0000-0000-000031010000}"/>
    <cellStyle name="S1 83" xfId="340" xr:uid="{00000000-0005-0000-0000-000032010000}"/>
    <cellStyle name="S1 84" xfId="341" xr:uid="{00000000-0005-0000-0000-000033010000}"/>
    <cellStyle name="S1 85" xfId="342" xr:uid="{00000000-0005-0000-0000-000034010000}"/>
    <cellStyle name="S1 86" xfId="343" xr:uid="{00000000-0005-0000-0000-000035010000}"/>
    <cellStyle name="S1 87" xfId="344" xr:uid="{00000000-0005-0000-0000-000036010000}"/>
    <cellStyle name="S1 88" xfId="345" xr:uid="{00000000-0005-0000-0000-000037010000}"/>
    <cellStyle name="S1 89" xfId="346" xr:uid="{00000000-0005-0000-0000-000038010000}"/>
    <cellStyle name="S1 9" xfId="347" xr:uid="{00000000-0005-0000-0000-000039010000}"/>
    <cellStyle name="S1 90" xfId="348" xr:uid="{00000000-0005-0000-0000-00003A010000}"/>
    <cellStyle name="S1 91" xfId="349" xr:uid="{00000000-0005-0000-0000-00003B010000}"/>
    <cellStyle name="S1 92" xfId="350" xr:uid="{00000000-0005-0000-0000-00003C010000}"/>
    <cellStyle name="S1 93" xfId="351" xr:uid="{00000000-0005-0000-0000-00003D010000}"/>
    <cellStyle name="S1 94" xfId="352" xr:uid="{00000000-0005-0000-0000-00003E010000}"/>
    <cellStyle name="S1 95" xfId="353" xr:uid="{00000000-0005-0000-0000-00003F010000}"/>
    <cellStyle name="S1 96" xfId="354" xr:uid="{00000000-0005-0000-0000-000040010000}"/>
    <cellStyle name="S1 97" xfId="355" xr:uid="{00000000-0005-0000-0000-000041010000}"/>
    <cellStyle name="S1 98" xfId="356" xr:uid="{00000000-0005-0000-0000-000042010000}"/>
    <cellStyle name="S1 99" xfId="357" xr:uid="{00000000-0005-0000-0000-000043010000}"/>
    <cellStyle name="S10" xfId="358" xr:uid="{00000000-0005-0000-0000-000044010000}"/>
    <cellStyle name="S10 10" xfId="359" xr:uid="{00000000-0005-0000-0000-000045010000}"/>
    <cellStyle name="S10 100" xfId="360" xr:uid="{00000000-0005-0000-0000-000046010000}"/>
    <cellStyle name="S10 101" xfId="361" xr:uid="{00000000-0005-0000-0000-000047010000}"/>
    <cellStyle name="S10 102" xfId="362" xr:uid="{00000000-0005-0000-0000-000048010000}"/>
    <cellStyle name="S10 103" xfId="363" xr:uid="{00000000-0005-0000-0000-000049010000}"/>
    <cellStyle name="S10 104" xfId="364" xr:uid="{00000000-0005-0000-0000-00004A010000}"/>
    <cellStyle name="S10 105" xfId="365" xr:uid="{00000000-0005-0000-0000-00004B010000}"/>
    <cellStyle name="S10 106" xfId="366" xr:uid="{00000000-0005-0000-0000-00004C010000}"/>
    <cellStyle name="S10 107" xfId="367" xr:uid="{00000000-0005-0000-0000-00004D010000}"/>
    <cellStyle name="S10 108" xfId="368" xr:uid="{00000000-0005-0000-0000-00004E010000}"/>
    <cellStyle name="S10 109" xfId="369" xr:uid="{00000000-0005-0000-0000-00004F010000}"/>
    <cellStyle name="S10 11" xfId="370" xr:uid="{00000000-0005-0000-0000-000050010000}"/>
    <cellStyle name="S10 110" xfId="371" xr:uid="{00000000-0005-0000-0000-000051010000}"/>
    <cellStyle name="S10 111" xfId="372" xr:uid="{00000000-0005-0000-0000-000052010000}"/>
    <cellStyle name="S10 112" xfId="373" xr:uid="{00000000-0005-0000-0000-000053010000}"/>
    <cellStyle name="S10 113" xfId="374" xr:uid="{00000000-0005-0000-0000-000054010000}"/>
    <cellStyle name="S10 114" xfId="375" xr:uid="{00000000-0005-0000-0000-000055010000}"/>
    <cellStyle name="S10 115" xfId="376" xr:uid="{00000000-0005-0000-0000-000056010000}"/>
    <cellStyle name="S10 116" xfId="377" xr:uid="{00000000-0005-0000-0000-000057010000}"/>
    <cellStyle name="S10 117" xfId="378" xr:uid="{00000000-0005-0000-0000-000058010000}"/>
    <cellStyle name="S10 118" xfId="379" xr:uid="{00000000-0005-0000-0000-000059010000}"/>
    <cellStyle name="S10 119" xfId="380" xr:uid="{00000000-0005-0000-0000-00005A010000}"/>
    <cellStyle name="S10 12" xfId="381" xr:uid="{00000000-0005-0000-0000-00005B010000}"/>
    <cellStyle name="S10 120" xfId="382" xr:uid="{00000000-0005-0000-0000-00005C010000}"/>
    <cellStyle name="S10 121" xfId="383" xr:uid="{00000000-0005-0000-0000-00005D010000}"/>
    <cellStyle name="S10 122" xfId="384" xr:uid="{00000000-0005-0000-0000-00005E010000}"/>
    <cellStyle name="S10 123" xfId="385" xr:uid="{00000000-0005-0000-0000-00005F010000}"/>
    <cellStyle name="S10 124" xfId="386" xr:uid="{00000000-0005-0000-0000-000060010000}"/>
    <cellStyle name="S10 125" xfId="387" xr:uid="{00000000-0005-0000-0000-000061010000}"/>
    <cellStyle name="S10 126" xfId="388" xr:uid="{00000000-0005-0000-0000-000062010000}"/>
    <cellStyle name="S10 127" xfId="389" xr:uid="{00000000-0005-0000-0000-000063010000}"/>
    <cellStyle name="S10 128" xfId="390" xr:uid="{00000000-0005-0000-0000-000064010000}"/>
    <cellStyle name="S10 129" xfId="391" xr:uid="{00000000-0005-0000-0000-000065010000}"/>
    <cellStyle name="S10 13" xfId="392" xr:uid="{00000000-0005-0000-0000-000066010000}"/>
    <cellStyle name="S10 130" xfId="393" xr:uid="{00000000-0005-0000-0000-000067010000}"/>
    <cellStyle name="S10 131" xfId="394" xr:uid="{00000000-0005-0000-0000-000068010000}"/>
    <cellStyle name="S10 132" xfId="395" xr:uid="{00000000-0005-0000-0000-000069010000}"/>
    <cellStyle name="S10 133" xfId="396" xr:uid="{00000000-0005-0000-0000-00006A010000}"/>
    <cellStyle name="S10 134" xfId="397" xr:uid="{00000000-0005-0000-0000-00006B010000}"/>
    <cellStyle name="S10 135" xfId="398" xr:uid="{00000000-0005-0000-0000-00006C010000}"/>
    <cellStyle name="S10 136" xfId="399" xr:uid="{00000000-0005-0000-0000-00006D010000}"/>
    <cellStyle name="S10 137" xfId="400" xr:uid="{00000000-0005-0000-0000-00006E010000}"/>
    <cellStyle name="S10 138" xfId="401" xr:uid="{00000000-0005-0000-0000-00006F010000}"/>
    <cellStyle name="S10 139" xfId="402" xr:uid="{00000000-0005-0000-0000-000070010000}"/>
    <cellStyle name="S10 14" xfId="403" xr:uid="{00000000-0005-0000-0000-000071010000}"/>
    <cellStyle name="S10 140" xfId="404" xr:uid="{00000000-0005-0000-0000-000072010000}"/>
    <cellStyle name="S10 141" xfId="405" xr:uid="{00000000-0005-0000-0000-000073010000}"/>
    <cellStyle name="S10 142" xfId="406" xr:uid="{00000000-0005-0000-0000-000074010000}"/>
    <cellStyle name="S10 143" xfId="407" xr:uid="{00000000-0005-0000-0000-000075010000}"/>
    <cellStyle name="S10 144" xfId="408" xr:uid="{00000000-0005-0000-0000-000076010000}"/>
    <cellStyle name="S10 145" xfId="409" xr:uid="{00000000-0005-0000-0000-000077010000}"/>
    <cellStyle name="S10 146" xfId="410" xr:uid="{00000000-0005-0000-0000-000078010000}"/>
    <cellStyle name="S10 147" xfId="411" xr:uid="{00000000-0005-0000-0000-000079010000}"/>
    <cellStyle name="S10 148" xfId="412" xr:uid="{00000000-0005-0000-0000-00007A010000}"/>
    <cellStyle name="S10 149" xfId="413" xr:uid="{00000000-0005-0000-0000-00007B010000}"/>
    <cellStyle name="S10 15" xfId="414" xr:uid="{00000000-0005-0000-0000-00007C010000}"/>
    <cellStyle name="S10 150" xfId="415" xr:uid="{00000000-0005-0000-0000-00007D010000}"/>
    <cellStyle name="S10 151" xfId="416" xr:uid="{00000000-0005-0000-0000-00007E010000}"/>
    <cellStyle name="S10 152" xfId="417" xr:uid="{00000000-0005-0000-0000-00007F010000}"/>
    <cellStyle name="S10 153" xfId="418" xr:uid="{00000000-0005-0000-0000-000080010000}"/>
    <cellStyle name="S10 154" xfId="419" xr:uid="{00000000-0005-0000-0000-000081010000}"/>
    <cellStyle name="S10 155" xfId="420" xr:uid="{00000000-0005-0000-0000-000082010000}"/>
    <cellStyle name="S10 156" xfId="421" xr:uid="{00000000-0005-0000-0000-000083010000}"/>
    <cellStyle name="S10 157" xfId="422" xr:uid="{00000000-0005-0000-0000-000084010000}"/>
    <cellStyle name="S10 158" xfId="423" xr:uid="{00000000-0005-0000-0000-000085010000}"/>
    <cellStyle name="S10 159" xfId="424" xr:uid="{00000000-0005-0000-0000-000086010000}"/>
    <cellStyle name="S10 16" xfId="425" xr:uid="{00000000-0005-0000-0000-000087010000}"/>
    <cellStyle name="S10 160" xfId="426" xr:uid="{00000000-0005-0000-0000-000088010000}"/>
    <cellStyle name="S10 161" xfId="427" xr:uid="{00000000-0005-0000-0000-000089010000}"/>
    <cellStyle name="S10 162" xfId="428" xr:uid="{00000000-0005-0000-0000-00008A010000}"/>
    <cellStyle name="S10 17" xfId="429" xr:uid="{00000000-0005-0000-0000-00008B010000}"/>
    <cellStyle name="S10 18" xfId="430" xr:uid="{00000000-0005-0000-0000-00008C010000}"/>
    <cellStyle name="S10 19" xfId="431" xr:uid="{00000000-0005-0000-0000-00008D010000}"/>
    <cellStyle name="S10 2" xfId="432" xr:uid="{00000000-0005-0000-0000-00008E010000}"/>
    <cellStyle name="S10 20" xfId="433" xr:uid="{00000000-0005-0000-0000-00008F010000}"/>
    <cellStyle name="S10 21" xfId="434" xr:uid="{00000000-0005-0000-0000-000090010000}"/>
    <cellStyle name="S10 22" xfId="435" xr:uid="{00000000-0005-0000-0000-000091010000}"/>
    <cellStyle name="S10 23" xfId="436" xr:uid="{00000000-0005-0000-0000-000092010000}"/>
    <cellStyle name="S10 24" xfId="437" xr:uid="{00000000-0005-0000-0000-000093010000}"/>
    <cellStyle name="S10 25" xfId="438" xr:uid="{00000000-0005-0000-0000-000094010000}"/>
    <cellStyle name="S10 26" xfId="439" xr:uid="{00000000-0005-0000-0000-000095010000}"/>
    <cellStyle name="S10 27" xfId="440" xr:uid="{00000000-0005-0000-0000-000096010000}"/>
    <cellStyle name="S10 28" xfId="441" xr:uid="{00000000-0005-0000-0000-000097010000}"/>
    <cellStyle name="S10 29" xfId="442" xr:uid="{00000000-0005-0000-0000-000098010000}"/>
    <cellStyle name="S10 3" xfId="443" xr:uid="{00000000-0005-0000-0000-000099010000}"/>
    <cellStyle name="S10 30" xfId="444" xr:uid="{00000000-0005-0000-0000-00009A010000}"/>
    <cellStyle name="S10 31" xfId="445" xr:uid="{00000000-0005-0000-0000-00009B010000}"/>
    <cellStyle name="S10 32" xfId="446" xr:uid="{00000000-0005-0000-0000-00009C010000}"/>
    <cellStyle name="S10 33" xfId="447" xr:uid="{00000000-0005-0000-0000-00009D010000}"/>
    <cellStyle name="S10 34" xfId="448" xr:uid="{00000000-0005-0000-0000-00009E010000}"/>
    <cellStyle name="S10 35" xfId="449" xr:uid="{00000000-0005-0000-0000-00009F010000}"/>
    <cellStyle name="S10 36" xfId="450" xr:uid="{00000000-0005-0000-0000-0000A0010000}"/>
    <cellStyle name="S10 37" xfId="451" xr:uid="{00000000-0005-0000-0000-0000A1010000}"/>
    <cellStyle name="S10 38" xfId="452" xr:uid="{00000000-0005-0000-0000-0000A2010000}"/>
    <cellStyle name="S10 39" xfId="453" xr:uid="{00000000-0005-0000-0000-0000A3010000}"/>
    <cellStyle name="S10 4" xfId="454" xr:uid="{00000000-0005-0000-0000-0000A4010000}"/>
    <cellStyle name="S10 40" xfId="455" xr:uid="{00000000-0005-0000-0000-0000A5010000}"/>
    <cellStyle name="S10 41" xfId="456" xr:uid="{00000000-0005-0000-0000-0000A6010000}"/>
    <cellStyle name="S10 42" xfId="457" xr:uid="{00000000-0005-0000-0000-0000A7010000}"/>
    <cellStyle name="S10 43" xfId="458" xr:uid="{00000000-0005-0000-0000-0000A8010000}"/>
    <cellStyle name="S10 44" xfId="459" xr:uid="{00000000-0005-0000-0000-0000A9010000}"/>
    <cellStyle name="S10 45" xfId="460" xr:uid="{00000000-0005-0000-0000-0000AA010000}"/>
    <cellStyle name="S10 46" xfId="461" xr:uid="{00000000-0005-0000-0000-0000AB010000}"/>
    <cellStyle name="S10 47" xfId="462" xr:uid="{00000000-0005-0000-0000-0000AC010000}"/>
    <cellStyle name="S10 48" xfId="463" xr:uid="{00000000-0005-0000-0000-0000AD010000}"/>
    <cellStyle name="S10 49" xfId="464" xr:uid="{00000000-0005-0000-0000-0000AE010000}"/>
    <cellStyle name="S10 5" xfId="465" xr:uid="{00000000-0005-0000-0000-0000AF010000}"/>
    <cellStyle name="S10 50" xfId="466" xr:uid="{00000000-0005-0000-0000-0000B0010000}"/>
    <cellStyle name="S10 51" xfId="467" xr:uid="{00000000-0005-0000-0000-0000B1010000}"/>
    <cellStyle name="S10 52" xfId="468" xr:uid="{00000000-0005-0000-0000-0000B2010000}"/>
    <cellStyle name="S10 53" xfId="469" xr:uid="{00000000-0005-0000-0000-0000B3010000}"/>
    <cellStyle name="S10 54" xfId="470" xr:uid="{00000000-0005-0000-0000-0000B4010000}"/>
    <cellStyle name="S10 55" xfId="471" xr:uid="{00000000-0005-0000-0000-0000B5010000}"/>
    <cellStyle name="S10 56" xfId="472" xr:uid="{00000000-0005-0000-0000-0000B6010000}"/>
    <cellStyle name="S10 57" xfId="473" xr:uid="{00000000-0005-0000-0000-0000B7010000}"/>
    <cellStyle name="S10 58" xfId="474" xr:uid="{00000000-0005-0000-0000-0000B8010000}"/>
    <cellStyle name="S10 59" xfId="475" xr:uid="{00000000-0005-0000-0000-0000B9010000}"/>
    <cellStyle name="S10 6" xfId="476" xr:uid="{00000000-0005-0000-0000-0000BA010000}"/>
    <cellStyle name="S10 60" xfId="477" xr:uid="{00000000-0005-0000-0000-0000BB010000}"/>
    <cellStyle name="S10 61" xfId="478" xr:uid="{00000000-0005-0000-0000-0000BC010000}"/>
    <cellStyle name="S10 62" xfId="479" xr:uid="{00000000-0005-0000-0000-0000BD010000}"/>
    <cellStyle name="S10 63" xfId="480" xr:uid="{00000000-0005-0000-0000-0000BE010000}"/>
    <cellStyle name="S10 64" xfId="481" xr:uid="{00000000-0005-0000-0000-0000BF010000}"/>
    <cellStyle name="S10 65" xfId="482" xr:uid="{00000000-0005-0000-0000-0000C0010000}"/>
    <cellStyle name="S10 66" xfId="483" xr:uid="{00000000-0005-0000-0000-0000C1010000}"/>
    <cellStyle name="S10 67" xfId="484" xr:uid="{00000000-0005-0000-0000-0000C2010000}"/>
    <cellStyle name="S10 68" xfId="485" xr:uid="{00000000-0005-0000-0000-0000C3010000}"/>
    <cellStyle name="S10 69" xfId="486" xr:uid="{00000000-0005-0000-0000-0000C4010000}"/>
    <cellStyle name="S10 7" xfId="487" xr:uid="{00000000-0005-0000-0000-0000C5010000}"/>
    <cellStyle name="S10 70" xfId="488" xr:uid="{00000000-0005-0000-0000-0000C6010000}"/>
    <cellStyle name="S10 71" xfId="489" xr:uid="{00000000-0005-0000-0000-0000C7010000}"/>
    <cellStyle name="S10 72" xfId="490" xr:uid="{00000000-0005-0000-0000-0000C8010000}"/>
    <cellStyle name="S10 73" xfId="491" xr:uid="{00000000-0005-0000-0000-0000C9010000}"/>
    <cellStyle name="S10 74" xfId="492" xr:uid="{00000000-0005-0000-0000-0000CA010000}"/>
    <cellStyle name="S10 75" xfId="493" xr:uid="{00000000-0005-0000-0000-0000CB010000}"/>
    <cellStyle name="S10 76" xfId="494" xr:uid="{00000000-0005-0000-0000-0000CC010000}"/>
    <cellStyle name="S10 77" xfId="495" xr:uid="{00000000-0005-0000-0000-0000CD010000}"/>
    <cellStyle name="S10 78" xfId="496" xr:uid="{00000000-0005-0000-0000-0000CE010000}"/>
    <cellStyle name="S10 79" xfId="497" xr:uid="{00000000-0005-0000-0000-0000CF010000}"/>
    <cellStyle name="S10 8" xfId="498" xr:uid="{00000000-0005-0000-0000-0000D0010000}"/>
    <cellStyle name="S10 80" xfId="499" xr:uid="{00000000-0005-0000-0000-0000D1010000}"/>
    <cellStyle name="S10 81" xfId="500" xr:uid="{00000000-0005-0000-0000-0000D2010000}"/>
    <cellStyle name="S10 82" xfId="501" xr:uid="{00000000-0005-0000-0000-0000D3010000}"/>
    <cellStyle name="S10 83" xfId="502" xr:uid="{00000000-0005-0000-0000-0000D4010000}"/>
    <cellStyle name="S10 84" xfId="503" xr:uid="{00000000-0005-0000-0000-0000D5010000}"/>
    <cellStyle name="S10 85" xfId="504" xr:uid="{00000000-0005-0000-0000-0000D6010000}"/>
    <cellStyle name="S10 86" xfId="505" xr:uid="{00000000-0005-0000-0000-0000D7010000}"/>
    <cellStyle name="S10 87" xfId="506" xr:uid="{00000000-0005-0000-0000-0000D8010000}"/>
    <cellStyle name="S10 88" xfId="507" xr:uid="{00000000-0005-0000-0000-0000D9010000}"/>
    <cellStyle name="S10 89" xfId="508" xr:uid="{00000000-0005-0000-0000-0000DA010000}"/>
    <cellStyle name="S10 9" xfId="509" xr:uid="{00000000-0005-0000-0000-0000DB010000}"/>
    <cellStyle name="S10 90" xfId="510" xr:uid="{00000000-0005-0000-0000-0000DC010000}"/>
    <cellStyle name="S10 91" xfId="511" xr:uid="{00000000-0005-0000-0000-0000DD010000}"/>
    <cellStyle name="S10 92" xfId="512" xr:uid="{00000000-0005-0000-0000-0000DE010000}"/>
    <cellStyle name="S10 93" xfId="513" xr:uid="{00000000-0005-0000-0000-0000DF010000}"/>
    <cellStyle name="S10 94" xfId="514" xr:uid="{00000000-0005-0000-0000-0000E0010000}"/>
    <cellStyle name="S10 95" xfId="515" xr:uid="{00000000-0005-0000-0000-0000E1010000}"/>
    <cellStyle name="S10 96" xfId="516" xr:uid="{00000000-0005-0000-0000-0000E2010000}"/>
    <cellStyle name="S10 97" xfId="517" xr:uid="{00000000-0005-0000-0000-0000E3010000}"/>
    <cellStyle name="S10 98" xfId="518" xr:uid="{00000000-0005-0000-0000-0000E4010000}"/>
    <cellStyle name="S10 99" xfId="519" xr:uid="{00000000-0005-0000-0000-0000E5010000}"/>
    <cellStyle name="S11" xfId="520" xr:uid="{00000000-0005-0000-0000-0000E6010000}"/>
    <cellStyle name="S11 10" xfId="521" xr:uid="{00000000-0005-0000-0000-0000E7010000}"/>
    <cellStyle name="S11 100" xfId="522" xr:uid="{00000000-0005-0000-0000-0000E8010000}"/>
    <cellStyle name="S11 101" xfId="523" xr:uid="{00000000-0005-0000-0000-0000E9010000}"/>
    <cellStyle name="S11 102" xfId="524" xr:uid="{00000000-0005-0000-0000-0000EA010000}"/>
    <cellStyle name="S11 103" xfId="525" xr:uid="{00000000-0005-0000-0000-0000EB010000}"/>
    <cellStyle name="S11 104" xfId="526" xr:uid="{00000000-0005-0000-0000-0000EC010000}"/>
    <cellStyle name="S11 105" xfId="527" xr:uid="{00000000-0005-0000-0000-0000ED010000}"/>
    <cellStyle name="S11 106" xfId="528" xr:uid="{00000000-0005-0000-0000-0000EE010000}"/>
    <cellStyle name="S11 107" xfId="529" xr:uid="{00000000-0005-0000-0000-0000EF010000}"/>
    <cellStyle name="S11 108" xfId="530" xr:uid="{00000000-0005-0000-0000-0000F0010000}"/>
    <cellStyle name="S11 109" xfId="531" xr:uid="{00000000-0005-0000-0000-0000F1010000}"/>
    <cellStyle name="S11 11" xfId="532" xr:uid="{00000000-0005-0000-0000-0000F2010000}"/>
    <cellStyle name="S11 110" xfId="533" xr:uid="{00000000-0005-0000-0000-0000F3010000}"/>
    <cellStyle name="S11 111" xfId="534" xr:uid="{00000000-0005-0000-0000-0000F4010000}"/>
    <cellStyle name="S11 112" xfId="535" xr:uid="{00000000-0005-0000-0000-0000F5010000}"/>
    <cellStyle name="S11 113" xfId="536" xr:uid="{00000000-0005-0000-0000-0000F6010000}"/>
    <cellStyle name="S11 114" xfId="537" xr:uid="{00000000-0005-0000-0000-0000F7010000}"/>
    <cellStyle name="S11 115" xfId="538" xr:uid="{00000000-0005-0000-0000-0000F8010000}"/>
    <cellStyle name="S11 116" xfId="539" xr:uid="{00000000-0005-0000-0000-0000F9010000}"/>
    <cellStyle name="S11 117" xfId="540" xr:uid="{00000000-0005-0000-0000-0000FA010000}"/>
    <cellStyle name="S11 118" xfId="541" xr:uid="{00000000-0005-0000-0000-0000FB010000}"/>
    <cellStyle name="S11 119" xfId="542" xr:uid="{00000000-0005-0000-0000-0000FC010000}"/>
    <cellStyle name="S11 12" xfId="543" xr:uid="{00000000-0005-0000-0000-0000FD010000}"/>
    <cellStyle name="S11 120" xfId="544" xr:uid="{00000000-0005-0000-0000-0000FE010000}"/>
    <cellStyle name="S11 121" xfId="545" xr:uid="{00000000-0005-0000-0000-0000FF010000}"/>
    <cellStyle name="S11 122" xfId="546" xr:uid="{00000000-0005-0000-0000-000000020000}"/>
    <cellStyle name="S11 123" xfId="547" xr:uid="{00000000-0005-0000-0000-000001020000}"/>
    <cellStyle name="S11 124" xfId="548" xr:uid="{00000000-0005-0000-0000-000002020000}"/>
    <cellStyle name="S11 125" xfId="549" xr:uid="{00000000-0005-0000-0000-000003020000}"/>
    <cellStyle name="S11 126" xfId="550" xr:uid="{00000000-0005-0000-0000-000004020000}"/>
    <cellStyle name="S11 127" xfId="551" xr:uid="{00000000-0005-0000-0000-000005020000}"/>
    <cellStyle name="S11 128" xfId="552" xr:uid="{00000000-0005-0000-0000-000006020000}"/>
    <cellStyle name="S11 129" xfId="553" xr:uid="{00000000-0005-0000-0000-000007020000}"/>
    <cellStyle name="S11 13" xfId="554" xr:uid="{00000000-0005-0000-0000-000008020000}"/>
    <cellStyle name="S11 130" xfId="555" xr:uid="{00000000-0005-0000-0000-000009020000}"/>
    <cellStyle name="S11 131" xfId="556" xr:uid="{00000000-0005-0000-0000-00000A020000}"/>
    <cellStyle name="S11 132" xfId="557" xr:uid="{00000000-0005-0000-0000-00000B020000}"/>
    <cellStyle name="S11 133" xfId="558" xr:uid="{00000000-0005-0000-0000-00000C020000}"/>
    <cellStyle name="S11 134" xfId="559" xr:uid="{00000000-0005-0000-0000-00000D020000}"/>
    <cellStyle name="S11 135" xfId="560" xr:uid="{00000000-0005-0000-0000-00000E020000}"/>
    <cellStyle name="S11 136" xfId="561" xr:uid="{00000000-0005-0000-0000-00000F020000}"/>
    <cellStyle name="S11 137" xfId="562" xr:uid="{00000000-0005-0000-0000-000010020000}"/>
    <cellStyle name="S11 138" xfId="563" xr:uid="{00000000-0005-0000-0000-000011020000}"/>
    <cellStyle name="S11 139" xfId="564" xr:uid="{00000000-0005-0000-0000-000012020000}"/>
    <cellStyle name="S11 14" xfId="565" xr:uid="{00000000-0005-0000-0000-000013020000}"/>
    <cellStyle name="S11 140" xfId="566" xr:uid="{00000000-0005-0000-0000-000014020000}"/>
    <cellStyle name="S11 141" xfId="567" xr:uid="{00000000-0005-0000-0000-000015020000}"/>
    <cellStyle name="S11 142" xfId="568" xr:uid="{00000000-0005-0000-0000-000016020000}"/>
    <cellStyle name="S11 143" xfId="569" xr:uid="{00000000-0005-0000-0000-000017020000}"/>
    <cellStyle name="S11 144" xfId="570" xr:uid="{00000000-0005-0000-0000-000018020000}"/>
    <cellStyle name="S11 145" xfId="571" xr:uid="{00000000-0005-0000-0000-000019020000}"/>
    <cellStyle name="S11 146" xfId="572" xr:uid="{00000000-0005-0000-0000-00001A020000}"/>
    <cellStyle name="S11 147" xfId="573" xr:uid="{00000000-0005-0000-0000-00001B020000}"/>
    <cellStyle name="S11 148" xfId="574" xr:uid="{00000000-0005-0000-0000-00001C020000}"/>
    <cellStyle name="S11 149" xfId="575" xr:uid="{00000000-0005-0000-0000-00001D020000}"/>
    <cellStyle name="S11 15" xfId="576" xr:uid="{00000000-0005-0000-0000-00001E020000}"/>
    <cellStyle name="S11 150" xfId="577" xr:uid="{00000000-0005-0000-0000-00001F020000}"/>
    <cellStyle name="S11 151" xfId="578" xr:uid="{00000000-0005-0000-0000-000020020000}"/>
    <cellStyle name="S11 152" xfId="579" xr:uid="{00000000-0005-0000-0000-000021020000}"/>
    <cellStyle name="S11 153" xfId="580" xr:uid="{00000000-0005-0000-0000-000022020000}"/>
    <cellStyle name="S11 154" xfId="581" xr:uid="{00000000-0005-0000-0000-000023020000}"/>
    <cellStyle name="S11 155" xfId="582" xr:uid="{00000000-0005-0000-0000-000024020000}"/>
    <cellStyle name="S11 156" xfId="583" xr:uid="{00000000-0005-0000-0000-000025020000}"/>
    <cellStyle name="S11 157" xfId="584" xr:uid="{00000000-0005-0000-0000-000026020000}"/>
    <cellStyle name="S11 158" xfId="585" xr:uid="{00000000-0005-0000-0000-000027020000}"/>
    <cellStyle name="S11 159" xfId="586" xr:uid="{00000000-0005-0000-0000-000028020000}"/>
    <cellStyle name="S11 16" xfId="587" xr:uid="{00000000-0005-0000-0000-000029020000}"/>
    <cellStyle name="S11 160" xfId="588" xr:uid="{00000000-0005-0000-0000-00002A020000}"/>
    <cellStyle name="S11 161" xfId="589" xr:uid="{00000000-0005-0000-0000-00002B020000}"/>
    <cellStyle name="S11 162" xfId="590" xr:uid="{00000000-0005-0000-0000-00002C020000}"/>
    <cellStyle name="S11 17" xfId="591" xr:uid="{00000000-0005-0000-0000-00002D020000}"/>
    <cellStyle name="S11 18" xfId="592" xr:uid="{00000000-0005-0000-0000-00002E020000}"/>
    <cellStyle name="S11 19" xfId="593" xr:uid="{00000000-0005-0000-0000-00002F020000}"/>
    <cellStyle name="S11 2" xfId="594" xr:uid="{00000000-0005-0000-0000-000030020000}"/>
    <cellStyle name="S11 20" xfId="595" xr:uid="{00000000-0005-0000-0000-000031020000}"/>
    <cellStyle name="S11 21" xfId="596" xr:uid="{00000000-0005-0000-0000-000032020000}"/>
    <cellStyle name="S11 22" xfId="597" xr:uid="{00000000-0005-0000-0000-000033020000}"/>
    <cellStyle name="S11 23" xfId="598" xr:uid="{00000000-0005-0000-0000-000034020000}"/>
    <cellStyle name="S11 24" xfId="599" xr:uid="{00000000-0005-0000-0000-000035020000}"/>
    <cellStyle name="S11 25" xfId="600" xr:uid="{00000000-0005-0000-0000-000036020000}"/>
    <cellStyle name="S11 26" xfId="601" xr:uid="{00000000-0005-0000-0000-000037020000}"/>
    <cellStyle name="S11 27" xfId="602" xr:uid="{00000000-0005-0000-0000-000038020000}"/>
    <cellStyle name="S11 28" xfId="603" xr:uid="{00000000-0005-0000-0000-000039020000}"/>
    <cellStyle name="S11 29" xfId="604" xr:uid="{00000000-0005-0000-0000-00003A020000}"/>
    <cellStyle name="S11 3" xfId="605" xr:uid="{00000000-0005-0000-0000-00003B020000}"/>
    <cellStyle name="S11 30" xfId="606" xr:uid="{00000000-0005-0000-0000-00003C020000}"/>
    <cellStyle name="S11 31" xfId="607" xr:uid="{00000000-0005-0000-0000-00003D020000}"/>
    <cellStyle name="S11 32" xfId="608" xr:uid="{00000000-0005-0000-0000-00003E020000}"/>
    <cellStyle name="S11 33" xfId="609" xr:uid="{00000000-0005-0000-0000-00003F020000}"/>
    <cellStyle name="S11 34" xfId="610" xr:uid="{00000000-0005-0000-0000-000040020000}"/>
    <cellStyle name="S11 35" xfId="611" xr:uid="{00000000-0005-0000-0000-000041020000}"/>
    <cellStyle name="S11 36" xfId="612" xr:uid="{00000000-0005-0000-0000-000042020000}"/>
    <cellStyle name="S11 37" xfId="613" xr:uid="{00000000-0005-0000-0000-000043020000}"/>
    <cellStyle name="S11 38" xfId="614" xr:uid="{00000000-0005-0000-0000-000044020000}"/>
    <cellStyle name="S11 39" xfId="615" xr:uid="{00000000-0005-0000-0000-000045020000}"/>
    <cellStyle name="S11 4" xfId="616" xr:uid="{00000000-0005-0000-0000-000046020000}"/>
    <cellStyle name="S11 40" xfId="617" xr:uid="{00000000-0005-0000-0000-000047020000}"/>
    <cellStyle name="S11 41" xfId="618" xr:uid="{00000000-0005-0000-0000-000048020000}"/>
    <cellStyle name="S11 42" xfId="619" xr:uid="{00000000-0005-0000-0000-000049020000}"/>
    <cellStyle name="S11 43" xfId="620" xr:uid="{00000000-0005-0000-0000-00004A020000}"/>
    <cellStyle name="S11 44" xfId="621" xr:uid="{00000000-0005-0000-0000-00004B020000}"/>
    <cellStyle name="S11 45" xfId="622" xr:uid="{00000000-0005-0000-0000-00004C020000}"/>
    <cellStyle name="S11 46" xfId="623" xr:uid="{00000000-0005-0000-0000-00004D020000}"/>
    <cellStyle name="S11 47" xfId="624" xr:uid="{00000000-0005-0000-0000-00004E020000}"/>
    <cellStyle name="S11 48" xfId="625" xr:uid="{00000000-0005-0000-0000-00004F020000}"/>
    <cellStyle name="S11 49" xfId="626" xr:uid="{00000000-0005-0000-0000-000050020000}"/>
    <cellStyle name="S11 5" xfId="627" xr:uid="{00000000-0005-0000-0000-000051020000}"/>
    <cellStyle name="S11 50" xfId="628" xr:uid="{00000000-0005-0000-0000-000052020000}"/>
    <cellStyle name="S11 51" xfId="629" xr:uid="{00000000-0005-0000-0000-000053020000}"/>
    <cellStyle name="S11 52" xfId="630" xr:uid="{00000000-0005-0000-0000-000054020000}"/>
    <cellStyle name="S11 53" xfId="631" xr:uid="{00000000-0005-0000-0000-000055020000}"/>
    <cellStyle name="S11 54" xfId="632" xr:uid="{00000000-0005-0000-0000-000056020000}"/>
    <cellStyle name="S11 55" xfId="633" xr:uid="{00000000-0005-0000-0000-000057020000}"/>
    <cellStyle name="S11 56" xfId="634" xr:uid="{00000000-0005-0000-0000-000058020000}"/>
    <cellStyle name="S11 57" xfId="635" xr:uid="{00000000-0005-0000-0000-000059020000}"/>
    <cellStyle name="S11 58" xfId="636" xr:uid="{00000000-0005-0000-0000-00005A020000}"/>
    <cellStyle name="S11 59" xfId="637" xr:uid="{00000000-0005-0000-0000-00005B020000}"/>
    <cellStyle name="S11 6" xfId="638" xr:uid="{00000000-0005-0000-0000-00005C020000}"/>
    <cellStyle name="S11 60" xfId="639" xr:uid="{00000000-0005-0000-0000-00005D020000}"/>
    <cellStyle name="S11 61" xfId="640" xr:uid="{00000000-0005-0000-0000-00005E020000}"/>
    <cellStyle name="S11 62" xfId="641" xr:uid="{00000000-0005-0000-0000-00005F020000}"/>
    <cellStyle name="S11 63" xfId="642" xr:uid="{00000000-0005-0000-0000-000060020000}"/>
    <cellStyle name="S11 64" xfId="643" xr:uid="{00000000-0005-0000-0000-000061020000}"/>
    <cellStyle name="S11 65" xfId="644" xr:uid="{00000000-0005-0000-0000-000062020000}"/>
    <cellStyle name="S11 66" xfId="645" xr:uid="{00000000-0005-0000-0000-000063020000}"/>
    <cellStyle name="S11 67" xfId="646" xr:uid="{00000000-0005-0000-0000-000064020000}"/>
    <cellStyle name="S11 68" xfId="647" xr:uid="{00000000-0005-0000-0000-000065020000}"/>
    <cellStyle name="S11 69" xfId="648" xr:uid="{00000000-0005-0000-0000-000066020000}"/>
    <cellStyle name="S11 7" xfId="649" xr:uid="{00000000-0005-0000-0000-000067020000}"/>
    <cellStyle name="S11 70" xfId="650" xr:uid="{00000000-0005-0000-0000-000068020000}"/>
    <cellStyle name="S11 71" xfId="651" xr:uid="{00000000-0005-0000-0000-000069020000}"/>
    <cellStyle name="S11 72" xfId="652" xr:uid="{00000000-0005-0000-0000-00006A020000}"/>
    <cellStyle name="S11 73" xfId="653" xr:uid="{00000000-0005-0000-0000-00006B020000}"/>
    <cellStyle name="S11 74" xfId="654" xr:uid="{00000000-0005-0000-0000-00006C020000}"/>
    <cellStyle name="S11 75" xfId="655" xr:uid="{00000000-0005-0000-0000-00006D020000}"/>
    <cellStyle name="S11 76" xfId="656" xr:uid="{00000000-0005-0000-0000-00006E020000}"/>
    <cellStyle name="S11 77" xfId="657" xr:uid="{00000000-0005-0000-0000-00006F020000}"/>
    <cellStyle name="S11 78" xfId="658" xr:uid="{00000000-0005-0000-0000-000070020000}"/>
    <cellStyle name="S11 79" xfId="659" xr:uid="{00000000-0005-0000-0000-000071020000}"/>
    <cellStyle name="S11 8" xfId="660" xr:uid="{00000000-0005-0000-0000-000072020000}"/>
    <cellStyle name="S11 80" xfId="661" xr:uid="{00000000-0005-0000-0000-000073020000}"/>
    <cellStyle name="S11 81" xfId="662" xr:uid="{00000000-0005-0000-0000-000074020000}"/>
    <cellStyle name="S11 82" xfId="663" xr:uid="{00000000-0005-0000-0000-000075020000}"/>
    <cellStyle name="S11 83" xfId="664" xr:uid="{00000000-0005-0000-0000-000076020000}"/>
    <cellStyle name="S11 84" xfId="665" xr:uid="{00000000-0005-0000-0000-000077020000}"/>
    <cellStyle name="S11 85" xfId="666" xr:uid="{00000000-0005-0000-0000-000078020000}"/>
    <cellStyle name="S11 86" xfId="667" xr:uid="{00000000-0005-0000-0000-000079020000}"/>
    <cellStyle name="S11 87" xfId="668" xr:uid="{00000000-0005-0000-0000-00007A020000}"/>
    <cellStyle name="S11 88" xfId="669" xr:uid="{00000000-0005-0000-0000-00007B020000}"/>
    <cellStyle name="S11 89" xfId="670" xr:uid="{00000000-0005-0000-0000-00007C020000}"/>
    <cellStyle name="S11 9" xfId="671" xr:uid="{00000000-0005-0000-0000-00007D020000}"/>
    <cellStyle name="S11 90" xfId="672" xr:uid="{00000000-0005-0000-0000-00007E020000}"/>
    <cellStyle name="S11 91" xfId="673" xr:uid="{00000000-0005-0000-0000-00007F020000}"/>
    <cellStyle name="S11 92" xfId="674" xr:uid="{00000000-0005-0000-0000-000080020000}"/>
    <cellStyle name="S11 93" xfId="675" xr:uid="{00000000-0005-0000-0000-000081020000}"/>
    <cellStyle name="S11 94" xfId="676" xr:uid="{00000000-0005-0000-0000-000082020000}"/>
    <cellStyle name="S11 95" xfId="677" xr:uid="{00000000-0005-0000-0000-000083020000}"/>
    <cellStyle name="S11 96" xfId="678" xr:uid="{00000000-0005-0000-0000-000084020000}"/>
    <cellStyle name="S11 97" xfId="679" xr:uid="{00000000-0005-0000-0000-000085020000}"/>
    <cellStyle name="S11 98" xfId="680" xr:uid="{00000000-0005-0000-0000-000086020000}"/>
    <cellStyle name="S11 99" xfId="681" xr:uid="{00000000-0005-0000-0000-000087020000}"/>
    <cellStyle name="S12" xfId="682" xr:uid="{00000000-0005-0000-0000-000088020000}"/>
    <cellStyle name="S12 10" xfId="683" xr:uid="{00000000-0005-0000-0000-000089020000}"/>
    <cellStyle name="S12 100" xfId="684" xr:uid="{00000000-0005-0000-0000-00008A020000}"/>
    <cellStyle name="S12 101" xfId="685" xr:uid="{00000000-0005-0000-0000-00008B020000}"/>
    <cellStyle name="S12 102" xfId="686" xr:uid="{00000000-0005-0000-0000-00008C020000}"/>
    <cellStyle name="S12 103" xfId="687" xr:uid="{00000000-0005-0000-0000-00008D020000}"/>
    <cellStyle name="S12 104" xfId="688" xr:uid="{00000000-0005-0000-0000-00008E020000}"/>
    <cellStyle name="S12 105" xfId="689" xr:uid="{00000000-0005-0000-0000-00008F020000}"/>
    <cellStyle name="S12 106" xfId="690" xr:uid="{00000000-0005-0000-0000-000090020000}"/>
    <cellStyle name="S12 107" xfId="691" xr:uid="{00000000-0005-0000-0000-000091020000}"/>
    <cellStyle name="S12 108" xfId="692" xr:uid="{00000000-0005-0000-0000-000092020000}"/>
    <cellStyle name="S12 109" xfId="693" xr:uid="{00000000-0005-0000-0000-000093020000}"/>
    <cellStyle name="S12 11" xfId="694" xr:uid="{00000000-0005-0000-0000-000094020000}"/>
    <cellStyle name="S12 110" xfId="695" xr:uid="{00000000-0005-0000-0000-000095020000}"/>
    <cellStyle name="S12 111" xfId="696" xr:uid="{00000000-0005-0000-0000-000096020000}"/>
    <cellStyle name="S12 112" xfId="697" xr:uid="{00000000-0005-0000-0000-000097020000}"/>
    <cellStyle name="S12 113" xfId="698" xr:uid="{00000000-0005-0000-0000-000098020000}"/>
    <cellStyle name="S12 114" xfId="699" xr:uid="{00000000-0005-0000-0000-000099020000}"/>
    <cellStyle name="S12 115" xfId="700" xr:uid="{00000000-0005-0000-0000-00009A020000}"/>
    <cellStyle name="S12 116" xfId="701" xr:uid="{00000000-0005-0000-0000-00009B020000}"/>
    <cellStyle name="S12 117" xfId="702" xr:uid="{00000000-0005-0000-0000-00009C020000}"/>
    <cellStyle name="S12 118" xfId="703" xr:uid="{00000000-0005-0000-0000-00009D020000}"/>
    <cellStyle name="S12 119" xfId="704" xr:uid="{00000000-0005-0000-0000-00009E020000}"/>
    <cellStyle name="S12 12" xfId="705" xr:uid="{00000000-0005-0000-0000-00009F020000}"/>
    <cellStyle name="S12 120" xfId="706" xr:uid="{00000000-0005-0000-0000-0000A0020000}"/>
    <cellStyle name="S12 121" xfId="707" xr:uid="{00000000-0005-0000-0000-0000A1020000}"/>
    <cellStyle name="S12 122" xfId="708" xr:uid="{00000000-0005-0000-0000-0000A2020000}"/>
    <cellStyle name="S12 123" xfId="709" xr:uid="{00000000-0005-0000-0000-0000A3020000}"/>
    <cellStyle name="S12 124" xfId="710" xr:uid="{00000000-0005-0000-0000-0000A4020000}"/>
    <cellStyle name="S12 125" xfId="711" xr:uid="{00000000-0005-0000-0000-0000A5020000}"/>
    <cellStyle name="S12 126" xfId="712" xr:uid="{00000000-0005-0000-0000-0000A6020000}"/>
    <cellStyle name="S12 127" xfId="713" xr:uid="{00000000-0005-0000-0000-0000A7020000}"/>
    <cellStyle name="S12 128" xfId="714" xr:uid="{00000000-0005-0000-0000-0000A8020000}"/>
    <cellStyle name="S12 129" xfId="715" xr:uid="{00000000-0005-0000-0000-0000A9020000}"/>
    <cellStyle name="S12 13" xfId="716" xr:uid="{00000000-0005-0000-0000-0000AA020000}"/>
    <cellStyle name="S12 130" xfId="717" xr:uid="{00000000-0005-0000-0000-0000AB020000}"/>
    <cellStyle name="S12 131" xfId="718" xr:uid="{00000000-0005-0000-0000-0000AC020000}"/>
    <cellStyle name="S12 132" xfId="719" xr:uid="{00000000-0005-0000-0000-0000AD020000}"/>
    <cellStyle name="S12 133" xfId="720" xr:uid="{00000000-0005-0000-0000-0000AE020000}"/>
    <cellStyle name="S12 134" xfId="721" xr:uid="{00000000-0005-0000-0000-0000AF020000}"/>
    <cellStyle name="S12 135" xfId="722" xr:uid="{00000000-0005-0000-0000-0000B0020000}"/>
    <cellStyle name="S12 136" xfId="723" xr:uid="{00000000-0005-0000-0000-0000B1020000}"/>
    <cellStyle name="S12 137" xfId="724" xr:uid="{00000000-0005-0000-0000-0000B2020000}"/>
    <cellStyle name="S12 138" xfId="725" xr:uid="{00000000-0005-0000-0000-0000B3020000}"/>
    <cellStyle name="S12 139" xfId="726" xr:uid="{00000000-0005-0000-0000-0000B4020000}"/>
    <cellStyle name="S12 14" xfId="727" xr:uid="{00000000-0005-0000-0000-0000B5020000}"/>
    <cellStyle name="S12 140" xfId="728" xr:uid="{00000000-0005-0000-0000-0000B6020000}"/>
    <cellStyle name="S12 141" xfId="729" xr:uid="{00000000-0005-0000-0000-0000B7020000}"/>
    <cellStyle name="S12 142" xfId="730" xr:uid="{00000000-0005-0000-0000-0000B8020000}"/>
    <cellStyle name="S12 143" xfId="731" xr:uid="{00000000-0005-0000-0000-0000B9020000}"/>
    <cellStyle name="S12 144" xfId="732" xr:uid="{00000000-0005-0000-0000-0000BA020000}"/>
    <cellStyle name="S12 145" xfId="733" xr:uid="{00000000-0005-0000-0000-0000BB020000}"/>
    <cellStyle name="S12 146" xfId="734" xr:uid="{00000000-0005-0000-0000-0000BC020000}"/>
    <cellStyle name="S12 147" xfId="735" xr:uid="{00000000-0005-0000-0000-0000BD020000}"/>
    <cellStyle name="S12 148" xfId="736" xr:uid="{00000000-0005-0000-0000-0000BE020000}"/>
    <cellStyle name="S12 149" xfId="737" xr:uid="{00000000-0005-0000-0000-0000BF020000}"/>
    <cellStyle name="S12 15" xfId="738" xr:uid="{00000000-0005-0000-0000-0000C0020000}"/>
    <cellStyle name="S12 150" xfId="739" xr:uid="{00000000-0005-0000-0000-0000C1020000}"/>
    <cellStyle name="S12 151" xfId="740" xr:uid="{00000000-0005-0000-0000-0000C2020000}"/>
    <cellStyle name="S12 152" xfId="741" xr:uid="{00000000-0005-0000-0000-0000C3020000}"/>
    <cellStyle name="S12 153" xfId="742" xr:uid="{00000000-0005-0000-0000-0000C4020000}"/>
    <cellStyle name="S12 154" xfId="743" xr:uid="{00000000-0005-0000-0000-0000C5020000}"/>
    <cellStyle name="S12 155" xfId="744" xr:uid="{00000000-0005-0000-0000-0000C6020000}"/>
    <cellStyle name="S12 156" xfId="745" xr:uid="{00000000-0005-0000-0000-0000C7020000}"/>
    <cellStyle name="S12 157" xfId="746" xr:uid="{00000000-0005-0000-0000-0000C8020000}"/>
    <cellStyle name="S12 158" xfId="747" xr:uid="{00000000-0005-0000-0000-0000C9020000}"/>
    <cellStyle name="S12 159" xfId="748" xr:uid="{00000000-0005-0000-0000-0000CA020000}"/>
    <cellStyle name="S12 16" xfId="749" xr:uid="{00000000-0005-0000-0000-0000CB020000}"/>
    <cellStyle name="S12 160" xfId="750" xr:uid="{00000000-0005-0000-0000-0000CC020000}"/>
    <cellStyle name="S12 161" xfId="751" xr:uid="{00000000-0005-0000-0000-0000CD020000}"/>
    <cellStyle name="S12 162" xfId="752" xr:uid="{00000000-0005-0000-0000-0000CE020000}"/>
    <cellStyle name="S12 17" xfId="753" xr:uid="{00000000-0005-0000-0000-0000CF020000}"/>
    <cellStyle name="S12 18" xfId="754" xr:uid="{00000000-0005-0000-0000-0000D0020000}"/>
    <cellStyle name="S12 19" xfId="755" xr:uid="{00000000-0005-0000-0000-0000D1020000}"/>
    <cellStyle name="S12 2" xfId="756" xr:uid="{00000000-0005-0000-0000-0000D2020000}"/>
    <cellStyle name="S12 20" xfId="757" xr:uid="{00000000-0005-0000-0000-0000D3020000}"/>
    <cellStyle name="S12 21" xfId="758" xr:uid="{00000000-0005-0000-0000-0000D4020000}"/>
    <cellStyle name="S12 22" xfId="759" xr:uid="{00000000-0005-0000-0000-0000D5020000}"/>
    <cellStyle name="S12 23" xfId="760" xr:uid="{00000000-0005-0000-0000-0000D6020000}"/>
    <cellStyle name="S12 24" xfId="761" xr:uid="{00000000-0005-0000-0000-0000D7020000}"/>
    <cellStyle name="S12 25" xfId="762" xr:uid="{00000000-0005-0000-0000-0000D8020000}"/>
    <cellStyle name="S12 26" xfId="763" xr:uid="{00000000-0005-0000-0000-0000D9020000}"/>
    <cellStyle name="S12 27" xfId="764" xr:uid="{00000000-0005-0000-0000-0000DA020000}"/>
    <cellStyle name="S12 28" xfId="765" xr:uid="{00000000-0005-0000-0000-0000DB020000}"/>
    <cellStyle name="S12 29" xfId="766" xr:uid="{00000000-0005-0000-0000-0000DC020000}"/>
    <cellStyle name="S12 3" xfId="767" xr:uid="{00000000-0005-0000-0000-0000DD020000}"/>
    <cellStyle name="S12 30" xfId="768" xr:uid="{00000000-0005-0000-0000-0000DE020000}"/>
    <cellStyle name="S12 31" xfId="769" xr:uid="{00000000-0005-0000-0000-0000DF020000}"/>
    <cellStyle name="S12 32" xfId="770" xr:uid="{00000000-0005-0000-0000-0000E0020000}"/>
    <cellStyle name="S12 33" xfId="771" xr:uid="{00000000-0005-0000-0000-0000E1020000}"/>
    <cellStyle name="S12 34" xfId="772" xr:uid="{00000000-0005-0000-0000-0000E2020000}"/>
    <cellStyle name="S12 35" xfId="773" xr:uid="{00000000-0005-0000-0000-0000E3020000}"/>
    <cellStyle name="S12 36" xfId="774" xr:uid="{00000000-0005-0000-0000-0000E4020000}"/>
    <cellStyle name="S12 37" xfId="775" xr:uid="{00000000-0005-0000-0000-0000E5020000}"/>
    <cellStyle name="S12 38" xfId="776" xr:uid="{00000000-0005-0000-0000-0000E6020000}"/>
    <cellStyle name="S12 39" xfId="777" xr:uid="{00000000-0005-0000-0000-0000E7020000}"/>
    <cellStyle name="S12 4" xfId="778" xr:uid="{00000000-0005-0000-0000-0000E8020000}"/>
    <cellStyle name="S12 40" xfId="779" xr:uid="{00000000-0005-0000-0000-0000E9020000}"/>
    <cellStyle name="S12 41" xfId="780" xr:uid="{00000000-0005-0000-0000-0000EA020000}"/>
    <cellStyle name="S12 42" xfId="781" xr:uid="{00000000-0005-0000-0000-0000EB020000}"/>
    <cellStyle name="S12 43" xfId="782" xr:uid="{00000000-0005-0000-0000-0000EC020000}"/>
    <cellStyle name="S12 44" xfId="783" xr:uid="{00000000-0005-0000-0000-0000ED020000}"/>
    <cellStyle name="S12 45" xfId="784" xr:uid="{00000000-0005-0000-0000-0000EE020000}"/>
    <cellStyle name="S12 46" xfId="785" xr:uid="{00000000-0005-0000-0000-0000EF020000}"/>
    <cellStyle name="S12 47" xfId="786" xr:uid="{00000000-0005-0000-0000-0000F0020000}"/>
    <cellStyle name="S12 48" xfId="787" xr:uid="{00000000-0005-0000-0000-0000F1020000}"/>
    <cellStyle name="S12 49" xfId="788" xr:uid="{00000000-0005-0000-0000-0000F2020000}"/>
    <cellStyle name="S12 5" xfId="789" xr:uid="{00000000-0005-0000-0000-0000F3020000}"/>
    <cellStyle name="S12 50" xfId="790" xr:uid="{00000000-0005-0000-0000-0000F4020000}"/>
    <cellStyle name="S12 51" xfId="791" xr:uid="{00000000-0005-0000-0000-0000F5020000}"/>
    <cellStyle name="S12 52" xfId="792" xr:uid="{00000000-0005-0000-0000-0000F6020000}"/>
    <cellStyle name="S12 53" xfId="793" xr:uid="{00000000-0005-0000-0000-0000F7020000}"/>
    <cellStyle name="S12 54" xfId="794" xr:uid="{00000000-0005-0000-0000-0000F8020000}"/>
    <cellStyle name="S12 55" xfId="795" xr:uid="{00000000-0005-0000-0000-0000F9020000}"/>
    <cellStyle name="S12 56" xfId="796" xr:uid="{00000000-0005-0000-0000-0000FA020000}"/>
    <cellStyle name="S12 57" xfId="797" xr:uid="{00000000-0005-0000-0000-0000FB020000}"/>
    <cellStyle name="S12 58" xfId="798" xr:uid="{00000000-0005-0000-0000-0000FC020000}"/>
    <cellStyle name="S12 59" xfId="799" xr:uid="{00000000-0005-0000-0000-0000FD020000}"/>
    <cellStyle name="S12 6" xfId="800" xr:uid="{00000000-0005-0000-0000-0000FE020000}"/>
    <cellStyle name="S12 60" xfId="801" xr:uid="{00000000-0005-0000-0000-0000FF020000}"/>
    <cellStyle name="S12 61" xfId="802" xr:uid="{00000000-0005-0000-0000-000000030000}"/>
    <cellStyle name="S12 62" xfId="803" xr:uid="{00000000-0005-0000-0000-000001030000}"/>
    <cellStyle name="S12 63" xfId="804" xr:uid="{00000000-0005-0000-0000-000002030000}"/>
    <cellStyle name="S12 64" xfId="805" xr:uid="{00000000-0005-0000-0000-000003030000}"/>
    <cellStyle name="S12 65" xfId="806" xr:uid="{00000000-0005-0000-0000-000004030000}"/>
    <cellStyle name="S12 66" xfId="807" xr:uid="{00000000-0005-0000-0000-000005030000}"/>
    <cellStyle name="S12 67" xfId="808" xr:uid="{00000000-0005-0000-0000-000006030000}"/>
    <cellStyle name="S12 68" xfId="809" xr:uid="{00000000-0005-0000-0000-000007030000}"/>
    <cellStyle name="S12 69" xfId="810" xr:uid="{00000000-0005-0000-0000-000008030000}"/>
    <cellStyle name="S12 7" xfId="811" xr:uid="{00000000-0005-0000-0000-000009030000}"/>
    <cellStyle name="S12 70" xfId="812" xr:uid="{00000000-0005-0000-0000-00000A030000}"/>
    <cellStyle name="S12 71" xfId="813" xr:uid="{00000000-0005-0000-0000-00000B030000}"/>
    <cellStyle name="S12 72" xfId="814" xr:uid="{00000000-0005-0000-0000-00000C030000}"/>
    <cellStyle name="S12 73" xfId="815" xr:uid="{00000000-0005-0000-0000-00000D030000}"/>
    <cellStyle name="S12 74" xfId="816" xr:uid="{00000000-0005-0000-0000-00000E030000}"/>
    <cellStyle name="S12 75" xfId="817" xr:uid="{00000000-0005-0000-0000-00000F030000}"/>
    <cellStyle name="S12 76" xfId="818" xr:uid="{00000000-0005-0000-0000-000010030000}"/>
    <cellStyle name="S12 77" xfId="819" xr:uid="{00000000-0005-0000-0000-000011030000}"/>
    <cellStyle name="S12 78" xfId="820" xr:uid="{00000000-0005-0000-0000-000012030000}"/>
    <cellStyle name="S12 79" xfId="821" xr:uid="{00000000-0005-0000-0000-000013030000}"/>
    <cellStyle name="S12 8" xfId="822" xr:uid="{00000000-0005-0000-0000-000014030000}"/>
    <cellStyle name="S12 80" xfId="823" xr:uid="{00000000-0005-0000-0000-000015030000}"/>
    <cellStyle name="S12 81" xfId="824" xr:uid="{00000000-0005-0000-0000-000016030000}"/>
    <cellStyle name="S12 82" xfId="825" xr:uid="{00000000-0005-0000-0000-000017030000}"/>
    <cellStyle name="S12 83" xfId="826" xr:uid="{00000000-0005-0000-0000-000018030000}"/>
    <cellStyle name="S12 84" xfId="827" xr:uid="{00000000-0005-0000-0000-000019030000}"/>
    <cellStyle name="S12 85" xfId="828" xr:uid="{00000000-0005-0000-0000-00001A030000}"/>
    <cellStyle name="S12 86" xfId="829" xr:uid="{00000000-0005-0000-0000-00001B030000}"/>
    <cellStyle name="S12 87" xfId="830" xr:uid="{00000000-0005-0000-0000-00001C030000}"/>
    <cellStyle name="S12 88" xfId="831" xr:uid="{00000000-0005-0000-0000-00001D030000}"/>
    <cellStyle name="S12 89" xfId="832" xr:uid="{00000000-0005-0000-0000-00001E030000}"/>
    <cellStyle name="S12 9" xfId="833" xr:uid="{00000000-0005-0000-0000-00001F030000}"/>
    <cellStyle name="S12 90" xfId="834" xr:uid="{00000000-0005-0000-0000-000020030000}"/>
    <cellStyle name="S12 91" xfId="835" xr:uid="{00000000-0005-0000-0000-000021030000}"/>
    <cellStyle name="S12 92" xfId="836" xr:uid="{00000000-0005-0000-0000-000022030000}"/>
    <cellStyle name="S12 93" xfId="837" xr:uid="{00000000-0005-0000-0000-000023030000}"/>
    <cellStyle name="S12 94" xfId="838" xr:uid="{00000000-0005-0000-0000-000024030000}"/>
    <cellStyle name="S12 95" xfId="839" xr:uid="{00000000-0005-0000-0000-000025030000}"/>
    <cellStyle name="S12 96" xfId="840" xr:uid="{00000000-0005-0000-0000-000026030000}"/>
    <cellStyle name="S12 97" xfId="841" xr:uid="{00000000-0005-0000-0000-000027030000}"/>
    <cellStyle name="S12 98" xfId="842" xr:uid="{00000000-0005-0000-0000-000028030000}"/>
    <cellStyle name="S12 99" xfId="843" xr:uid="{00000000-0005-0000-0000-000029030000}"/>
    <cellStyle name="S13" xfId="844" xr:uid="{00000000-0005-0000-0000-00002A030000}"/>
    <cellStyle name="S13 10" xfId="845" xr:uid="{00000000-0005-0000-0000-00002B030000}"/>
    <cellStyle name="S13 100" xfId="846" xr:uid="{00000000-0005-0000-0000-00002C030000}"/>
    <cellStyle name="S13 101" xfId="847" xr:uid="{00000000-0005-0000-0000-00002D030000}"/>
    <cellStyle name="S13 102" xfId="848" xr:uid="{00000000-0005-0000-0000-00002E030000}"/>
    <cellStyle name="S13 103" xfId="849" xr:uid="{00000000-0005-0000-0000-00002F030000}"/>
    <cellStyle name="S13 104" xfId="850" xr:uid="{00000000-0005-0000-0000-000030030000}"/>
    <cellStyle name="S13 105" xfId="851" xr:uid="{00000000-0005-0000-0000-000031030000}"/>
    <cellStyle name="S13 106" xfId="852" xr:uid="{00000000-0005-0000-0000-000032030000}"/>
    <cellStyle name="S13 107" xfId="853" xr:uid="{00000000-0005-0000-0000-000033030000}"/>
    <cellStyle name="S13 108" xfId="854" xr:uid="{00000000-0005-0000-0000-000034030000}"/>
    <cellStyle name="S13 109" xfId="855" xr:uid="{00000000-0005-0000-0000-000035030000}"/>
    <cellStyle name="S13 11" xfId="856" xr:uid="{00000000-0005-0000-0000-000036030000}"/>
    <cellStyle name="S13 110" xfId="857" xr:uid="{00000000-0005-0000-0000-000037030000}"/>
    <cellStyle name="S13 111" xfId="858" xr:uid="{00000000-0005-0000-0000-000038030000}"/>
    <cellStyle name="S13 112" xfId="859" xr:uid="{00000000-0005-0000-0000-000039030000}"/>
    <cellStyle name="S13 113" xfId="860" xr:uid="{00000000-0005-0000-0000-00003A030000}"/>
    <cellStyle name="S13 114" xfId="861" xr:uid="{00000000-0005-0000-0000-00003B030000}"/>
    <cellStyle name="S13 115" xfId="862" xr:uid="{00000000-0005-0000-0000-00003C030000}"/>
    <cellStyle name="S13 116" xfId="863" xr:uid="{00000000-0005-0000-0000-00003D030000}"/>
    <cellStyle name="S13 117" xfId="864" xr:uid="{00000000-0005-0000-0000-00003E030000}"/>
    <cellStyle name="S13 118" xfId="865" xr:uid="{00000000-0005-0000-0000-00003F030000}"/>
    <cellStyle name="S13 119" xfId="866" xr:uid="{00000000-0005-0000-0000-000040030000}"/>
    <cellStyle name="S13 12" xfId="867" xr:uid="{00000000-0005-0000-0000-000041030000}"/>
    <cellStyle name="S13 120" xfId="868" xr:uid="{00000000-0005-0000-0000-000042030000}"/>
    <cellStyle name="S13 121" xfId="869" xr:uid="{00000000-0005-0000-0000-000043030000}"/>
    <cellStyle name="S13 122" xfId="870" xr:uid="{00000000-0005-0000-0000-000044030000}"/>
    <cellStyle name="S13 123" xfId="871" xr:uid="{00000000-0005-0000-0000-000045030000}"/>
    <cellStyle name="S13 124" xfId="872" xr:uid="{00000000-0005-0000-0000-000046030000}"/>
    <cellStyle name="S13 125" xfId="873" xr:uid="{00000000-0005-0000-0000-000047030000}"/>
    <cellStyle name="S13 126" xfId="874" xr:uid="{00000000-0005-0000-0000-000048030000}"/>
    <cellStyle name="S13 127" xfId="875" xr:uid="{00000000-0005-0000-0000-000049030000}"/>
    <cellStyle name="S13 128" xfId="876" xr:uid="{00000000-0005-0000-0000-00004A030000}"/>
    <cellStyle name="S13 129" xfId="877" xr:uid="{00000000-0005-0000-0000-00004B030000}"/>
    <cellStyle name="S13 13" xfId="878" xr:uid="{00000000-0005-0000-0000-00004C030000}"/>
    <cellStyle name="S13 130" xfId="879" xr:uid="{00000000-0005-0000-0000-00004D030000}"/>
    <cellStyle name="S13 131" xfId="880" xr:uid="{00000000-0005-0000-0000-00004E030000}"/>
    <cellStyle name="S13 132" xfId="881" xr:uid="{00000000-0005-0000-0000-00004F030000}"/>
    <cellStyle name="S13 133" xfId="882" xr:uid="{00000000-0005-0000-0000-000050030000}"/>
    <cellStyle name="S13 134" xfId="883" xr:uid="{00000000-0005-0000-0000-000051030000}"/>
    <cellStyle name="S13 135" xfId="884" xr:uid="{00000000-0005-0000-0000-000052030000}"/>
    <cellStyle name="S13 136" xfId="885" xr:uid="{00000000-0005-0000-0000-000053030000}"/>
    <cellStyle name="S13 137" xfId="886" xr:uid="{00000000-0005-0000-0000-000054030000}"/>
    <cellStyle name="S13 138" xfId="887" xr:uid="{00000000-0005-0000-0000-000055030000}"/>
    <cellStyle name="S13 139" xfId="888" xr:uid="{00000000-0005-0000-0000-000056030000}"/>
    <cellStyle name="S13 14" xfId="889" xr:uid="{00000000-0005-0000-0000-000057030000}"/>
    <cellStyle name="S13 140" xfId="890" xr:uid="{00000000-0005-0000-0000-000058030000}"/>
    <cellStyle name="S13 141" xfId="891" xr:uid="{00000000-0005-0000-0000-000059030000}"/>
    <cellStyle name="S13 142" xfId="892" xr:uid="{00000000-0005-0000-0000-00005A030000}"/>
    <cellStyle name="S13 143" xfId="893" xr:uid="{00000000-0005-0000-0000-00005B030000}"/>
    <cellStyle name="S13 144" xfId="894" xr:uid="{00000000-0005-0000-0000-00005C030000}"/>
    <cellStyle name="S13 145" xfId="895" xr:uid="{00000000-0005-0000-0000-00005D030000}"/>
    <cellStyle name="S13 146" xfId="896" xr:uid="{00000000-0005-0000-0000-00005E030000}"/>
    <cellStyle name="S13 147" xfId="897" xr:uid="{00000000-0005-0000-0000-00005F030000}"/>
    <cellStyle name="S13 148" xfId="898" xr:uid="{00000000-0005-0000-0000-000060030000}"/>
    <cellStyle name="S13 149" xfId="899" xr:uid="{00000000-0005-0000-0000-000061030000}"/>
    <cellStyle name="S13 15" xfId="900" xr:uid="{00000000-0005-0000-0000-000062030000}"/>
    <cellStyle name="S13 150" xfId="901" xr:uid="{00000000-0005-0000-0000-000063030000}"/>
    <cellStyle name="S13 151" xfId="902" xr:uid="{00000000-0005-0000-0000-000064030000}"/>
    <cellStyle name="S13 152" xfId="903" xr:uid="{00000000-0005-0000-0000-000065030000}"/>
    <cellStyle name="S13 153" xfId="904" xr:uid="{00000000-0005-0000-0000-000066030000}"/>
    <cellStyle name="S13 154" xfId="905" xr:uid="{00000000-0005-0000-0000-000067030000}"/>
    <cellStyle name="S13 155" xfId="906" xr:uid="{00000000-0005-0000-0000-000068030000}"/>
    <cellStyle name="S13 156" xfId="907" xr:uid="{00000000-0005-0000-0000-000069030000}"/>
    <cellStyle name="S13 157" xfId="908" xr:uid="{00000000-0005-0000-0000-00006A030000}"/>
    <cellStyle name="S13 158" xfId="909" xr:uid="{00000000-0005-0000-0000-00006B030000}"/>
    <cellStyle name="S13 159" xfId="910" xr:uid="{00000000-0005-0000-0000-00006C030000}"/>
    <cellStyle name="S13 16" xfId="911" xr:uid="{00000000-0005-0000-0000-00006D030000}"/>
    <cellStyle name="S13 160" xfId="912" xr:uid="{00000000-0005-0000-0000-00006E030000}"/>
    <cellStyle name="S13 161" xfId="913" xr:uid="{00000000-0005-0000-0000-00006F030000}"/>
    <cellStyle name="S13 162" xfId="914" xr:uid="{00000000-0005-0000-0000-000070030000}"/>
    <cellStyle name="S13 17" xfId="915" xr:uid="{00000000-0005-0000-0000-000071030000}"/>
    <cellStyle name="S13 18" xfId="916" xr:uid="{00000000-0005-0000-0000-000072030000}"/>
    <cellStyle name="S13 19" xfId="917" xr:uid="{00000000-0005-0000-0000-000073030000}"/>
    <cellStyle name="S13 2" xfId="918" xr:uid="{00000000-0005-0000-0000-000074030000}"/>
    <cellStyle name="S13 20" xfId="919" xr:uid="{00000000-0005-0000-0000-000075030000}"/>
    <cellStyle name="S13 21" xfId="920" xr:uid="{00000000-0005-0000-0000-000076030000}"/>
    <cellStyle name="S13 22" xfId="921" xr:uid="{00000000-0005-0000-0000-000077030000}"/>
    <cellStyle name="S13 23" xfId="922" xr:uid="{00000000-0005-0000-0000-000078030000}"/>
    <cellStyle name="S13 24" xfId="923" xr:uid="{00000000-0005-0000-0000-000079030000}"/>
    <cellStyle name="S13 25" xfId="924" xr:uid="{00000000-0005-0000-0000-00007A030000}"/>
    <cellStyle name="S13 26" xfId="925" xr:uid="{00000000-0005-0000-0000-00007B030000}"/>
    <cellStyle name="S13 27" xfId="926" xr:uid="{00000000-0005-0000-0000-00007C030000}"/>
    <cellStyle name="S13 28" xfId="927" xr:uid="{00000000-0005-0000-0000-00007D030000}"/>
    <cellStyle name="S13 29" xfId="928" xr:uid="{00000000-0005-0000-0000-00007E030000}"/>
    <cellStyle name="S13 3" xfId="929" xr:uid="{00000000-0005-0000-0000-00007F030000}"/>
    <cellStyle name="S13 30" xfId="930" xr:uid="{00000000-0005-0000-0000-000080030000}"/>
    <cellStyle name="S13 31" xfId="931" xr:uid="{00000000-0005-0000-0000-000081030000}"/>
    <cellStyle name="S13 32" xfId="932" xr:uid="{00000000-0005-0000-0000-000082030000}"/>
    <cellStyle name="S13 33" xfId="933" xr:uid="{00000000-0005-0000-0000-000083030000}"/>
    <cellStyle name="S13 34" xfId="934" xr:uid="{00000000-0005-0000-0000-000084030000}"/>
    <cellStyle name="S13 35" xfId="935" xr:uid="{00000000-0005-0000-0000-000085030000}"/>
    <cellStyle name="S13 36" xfId="936" xr:uid="{00000000-0005-0000-0000-000086030000}"/>
    <cellStyle name="S13 37" xfId="937" xr:uid="{00000000-0005-0000-0000-000087030000}"/>
    <cellStyle name="S13 38" xfId="938" xr:uid="{00000000-0005-0000-0000-000088030000}"/>
    <cellStyle name="S13 39" xfId="939" xr:uid="{00000000-0005-0000-0000-000089030000}"/>
    <cellStyle name="S13 4" xfId="940" xr:uid="{00000000-0005-0000-0000-00008A030000}"/>
    <cellStyle name="S13 40" xfId="941" xr:uid="{00000000-0005-0000-0000-00008B030000}"/>
    <cellStyle name="S13 41" xfId="942" xr:uid="{00000000-0005-0000-0000-00008C030000}"/>
    <cellStyle name="S13 42" xfId="943" xr:uid="{00000000-0005-0000-0000-00008D030000}"/>
    <cellStyle name="S13 43" xfId="944" xr:uid="{00000000-0005-0000-0000-00008E030000}"/>
    <cellStyle name="S13 44" xfId="945" xr:uid="{00000000-0005-0000-0000-00008F030000}"/>
    <cellStyle name="S13 45" xfId="946" xr:uid="{00000000-0005-0000-0000-000090030000}"/>
    <cellStyle name="S13 46" xfId="947" xr:uid="{00000000-0005-0000-0000-000091030000}"/>
    <cellStyle name="S13 47" xfId="948" xr:uid="{00000000-0005-0000-0000-000092030000}"/>
    <cellStyle name="S13 48" xfId="949" xr:uid="{00000000-0005-0000-0000-000093030000}"/>
    <cellStyle name="S13 49" xfId="950" xr:uid="{00000000-0005-0000-0000-000094030000}"/>
    <cellStyle name="S13 5" xfId="951" xr:uid="{00000000-0005-0000-0000-000095030000}"/>
    <cellStyle name="S13 50" xfId="952" xr:uid="{00000000-0005-0000-0000-000096030000}"/>
    <cellStyle name="S13 51" xfId="953" xr:uid="{00000000-0005-0000-0000-000097030000}"/>
    <cellStyle name="S13 52" xfId="954" xr:uid="{00000000-0005-0000-0000-000098030000}"/>
    <cellStyle name="S13 53" xfId="955" xr:uid="{00000000-0005-0000-0000-000099030000}"/>
    <cellStyle name="S13 54" xfId="956" xr:uid="{00000000-0005-0000-0000-00009A030000}"/>
    <cellStyle name="S13 55" xfId="957" xr:uid="{00000000-0005-0000-0000-00009B030000}"/>
    <cellStyle name="S13 56" xfId="958" xr:uid="{00000000-0005-0000-0000-00009C030000}"/>
    <cellStyle name="S13 57" xfId="959" xr:uid="{00000000-0005-0000-0000-00009D030000}"/>
    <cellStyle name="S13 58" xfId="960" xr:uid="{00000000-0005-0000-0000-00009E030000}"/>
    <cellStyle name="S13 59" xfId="961" xr:uid="{00000000-0005-0000-0000-00009F030000}"/>
    <cellStyle name="S13 6" xfId="962" xr:uid="{00000000-0005-0000-0000-0000A0030000}"/>
    <cellStyle name="S13 60" xfId="963" xr:uid="{00000000-0005-0000-0000-0000A1030000}"/>
    <cellStyle name="S13 61" xfId="964" xr:uid="{00000000-0005-0000-0000-0000A2030000}"/>
    <cellStyle name="S13 62" xfId="965" xr:uid="{00000000-0005-0000-0000-0000A3030000}"/>
    <cellStyle name="S13 63" xfId="966" xr:uid="{00000000-0005-0000-0000-0000A4030000}"/>
    <cellStyle name="S13 64" xfId="967" xr:uid="{00000000-0005-0000-0000-0000A5030000}"/>
    <cellStyle name="S13 65" xfId="968" xr:uid="{00000000-0005-0000-0000-0000A6030000}"/>
    <cellStyle name="S13 66" xfId="969" xr:uid="{00000000-0005-0000-0000-0000A7030000}"/>
    <cellStyle name="S13 67" xfId="970" xr:uid="{00000000-0005-0000-0000-0000A8030000}"/>
    <cellStyle name="S13 68" xfId="971" xr:uid="{00000000-0005-0000-0000-0000A9030000}"/>
    <cellStyle name="S13 69" xfId="972" xr:uid="{00000000-0005-0000-0000-0000AA030000}"/>
    <cellStyle name="S13 7" xfId="973" xr:uid="{00000000-0005-0000-0000-0000AB030000}"/>
    <cellStyle name="S13 70" xfId="974" xr:uid="{00000000-0005-0000-0000-0000AC030000}"/>
    <cellStyle name="S13 71" xfId="975" xr:uid="{00000000-0005-0000-0000-0000AD030000}"/>
    <cellStyle name="S13 72" xfId="976" xr:uid="{00000000-0005-0000-0000-0000AE030000}"/>
    <cellStyle name="S13 73" xfId="977" xr:uid="{00000000-0005-0000-0000-0000AF030000}"/>
    <cellStyle name="S13 74" xfId="978" xr:uid="{00000000-0005-0000-0000-0000B0030000}"/>
    <cellStyle name="S13 75" xfId="979" xr:uid="{00000000-0005-0000-0000-0000B1030000}"/>
    <cellStyle name="S13 76" xfId="980" xr:uid="{00000000-0005-0000-0000-0000B2030000}"/>
    <cellStyle name="S13 77" xfId="981" xr:uid="{00000000-0005-0000-0000-0000B3030000}"/>
    <cellStyle name="S13 78" xfId="982" xr:uid="{00000000-0005-0000-0000-0000B4030000}"/>
    <cellStyle name="S13 79" xfId="983" xr:uid="{00000000-0005-0000-0000-0000B5030000}"/>
    <cellStyle name="S13 8" xfId="984" xr:uid="{00000000-0005-0000-0000-0000B6030000}"/>
    <cellStyle name="S13 80" xfId="985" xr:uid="{00000000-0005-0000-0000-0000B7030000}"/>
    <cellStyle name="S13 81" xfId="986" xr:uid="{00000000-0005-0000-0000-0000B8030000}"/>
    <cellStyle name="S13 82" xfId="987" xr:uid="{00000000-0005-0000-0000-0000B9030000}"/>
    <cellStyle name="S13 83" xfId="988" xr:uid="{00000000-0005-0000-0000-0000BA030000}"/>
    <cellStyle name="S13 84" xfId="989" xr:uid="{00000000-0005-0000-0000-0000BB030000}"/>
    <cellStyle name="S13 85" xfId="990" xr:uid="{00000000-0005-0000-0000-0000BC030000}"/>
    <cellStyle name="S13 86" xfId="991" xr:uid="{00000000-0005-0000-0000-0000BD030000}"/>
    <cellStyle name="S13 87" xfId="992" xr:uid="{00000000-0005-0000-0000-0000BE030000}"/>
    <cellStyle name="S13 88" xfId="993" xr:uid="{00000000-0005-0000-0000-0000BF030000}"/>
    <cellStyle name="S13 89" xfId="994" xr:uid="{00000000-0005-0000-0000-0000C0030000}"/>
    <cellStyle name="S13 9" xfId="995" xr:uid="{00000000-0005-0000-0000-0000C1030000}"/>
    <cellStyle name="S13 90" xfId="996" xr:uid="{00000000-0005-0000-0000-0000C2030000}"/>
    <cellStyle name="S13 91" xfId="997" xr:uid="{00000000-0005-0000-0000-0000C3030000}"/>
    <cellStyle name="S13 92" xfId="998" xr:uid="{00000000-0005-0000-0000-0000C4030000}"/>
    <cellStyle name="S13 93" xfId="999" xr:uid="{00000000-0005-0000-0000-0000C5030000}"/>
    <cellStyle name="S13 94" xfId="1000" xr:uid="{00000000-0005-0000-0000-0000C6030000}"/>
    <cellStyle name="S13 95" xfId="1001" xr:uid="{00000000-0005-0000-0000-0000C7030000}"/>
    <cellStyle name="S13 96" xfId="1002" xr:uid="{00000000-0005-0000-0000-0000C8030000}"/>
    <cellStyle name="S13 97" xfId="1003" xr:uid="{00000000-0005-0000-0000-0000C9030000}"/>
    <cellStyle name="S13 98" xfId="1004" xr:uid="{00000000-0005-0000-0000-0000CA030000}"/>
    <cellStyle name="S13 99" xfId="1005" xr:uid="{00000000-0005-0000-0000-0000CB030000}"/>
    <cellStyle name="S14" xfId="1006" xr:uid="{00000000-0005-0000-0000-0000CC030000}"/>
    <cellStyle name="S14 10" xfId="1007" xr:uid="{00000000-0005-0000-0000-0000CD030000}"/>
    <cellStyle name="S14 100" xfId="1008" xr:uid="{00000000-0005-0000-0000-0000CE030000}"/>
    <cellStyle name="S14 101" xfId="1009" xr:uid="{00000000-0005-0000-0000-0000CF030000}"/>
    <cellStyle name="S14 102" xfId="1010" xr:uid="{00000000-0005-0000-0000-0000D0030000}"/>
    <cellStyle name="S14 103" xfId="1011" xr:uid="{00000000-0005-0000-0000-0000D1030000}"/>
    <cellStyle name="S14 104" xfId="1012" xr:uid="{00000000-0005-0000-0000-0000D2030000}"/>
    <cellStyle name="S14 105" xfId="1013" xr:uid="{00000000-0005-0000-0000-0000D3030000}"/>
    <cellStyle name="S14 106" xfId="1014" xr:uid="{00000000-0005-0000-0000-0000D4030000}"/>
    <cellStyle name="S14 107" xfId="1015" xr:uid="{00000000-0005-0000-0000-0000D5030000}"/>
    <cellStyle name="S14 108" xfId="1016" xr:uid="{00000000-0005-0000-0000-0000D6030000}"/>
    <cellStyle name="S14 109" xfId="1017" xr:uid="{00000000-0005-0000-0000-0000D7030000}"/>
    <cellStyle name="S14 11" xfId="1018" xr:uid="{00000000-0005-0000-0000-0000D8030000}"/>
    <cellStyle name="S14 110" xfId="1019" xr:uid="{00000000-0005-0000-0000-0000D9030000}"/>
    <cellStyle name="S14 111" xfId="1020" xr:uid="{00000000-0005-0000-0000-0000DA030000}"/>
    <cellStyle name="S14 112" xfId="1021" xr:uid="{00000000-0005-0000-0000-0000DB030000}"/>
    <cellStyle name="S14 113" xfId="1022" xr:uid="{00000000-0005-0000-0000-0000DC030000}"/>
    <cellStyle name="S14 114" xfId="1023" xr:uid="{00000000-0005-0000-0000-0000DD030000}"/>
    <cellStyle name="S14 115" xfId="1024" xr:uid="{00000000-0005-0000-0000-0000DE030000}"/>
    <cellStyle name="S14 116" xfId="1025" xr:uid="{00000000-0005-0000-0000-0000DF030000}"/>
    <cellStyle name="S14 117" xfId="1026" xr:uid="{00000000-0005-0000-0000-0000E0030000}"/>
    <cellStyle name="S14 118" xfId="1027" xr:uid="{00000000-0005-0000-0000-0000E1030000}"/>
    <cellStyle name="S14 119" xfId="1028" xr:uid="{00000000-0005-0000-0000-0000E2030000}"/>
    <cellStyle name="S14 12" xfId="1029" xr:uid="{00000000-0005-0000-0000-0000E3030000}"/>
    <cellStyle name="S14 120" xfId="1030" xr:uid="{00000000-0005-0000-0000-0000E4030000}"/>
    <cellStyle name="S14 121" xfId="1031" xr:uid="{00000000-0005-0000-0000-0000E5030000}"/>
    <cellStyle name="S14 122" xfId="1032" xr:uid="{00000000-0005-0000-0000-0000E6030000}"/>
    <cellStyle name="S14 123" xfId="1033" xr:uid="{00000000-0005-0000-0000-0000E7030000}"/>
    <cellStyle name="S14 124" xfId="1034" xr:uid="{00000000-0005-0000-0000-0000E8030000}"/>
    <cellStyle name="S14 125" xfId="1035" xr:uid="{00000000-0005-0000-0000-0000E9030000}"/>
    <cellStyle name="S14 126" xfId="1036" xr:uid="{00000000-0005-0000-0000-0000EA030000}"/>
    <cellStyle name="S14 127" xfId="1037" xr:uid="{00000000-0005-0000-0000-0000EB030000}"/>
    <cellStyle name="S14 128" xfId="1038" xr:uid="{00000000-0005-0000-0000-0000EC030000}"/>
    <cellStyle name="S14 129" xfId="1039" xr:uid="{00000000-0005-0000-0000-0000ED030000}"/>
    <cellStyle name="S14 13" xfId="1040" xr:uid="{00000000-0005-0000-0000-0000EE030000}"/>
    <cellStyle name="S14 130" xfId="1041" xr:uid="{00000000-0005-0000-0000-0000EF030000}"/>
    <cellStyle name="S14 131" xfId="1042" xr:uid="{00000000-0005-0000-0000-0000F0030000}"/>
    <cellStyle name="S14 132" xfId="1043" xr:uid="{00000000-0005-0000-0000-0000F1030000}"/>
    <cellStyle name="S14 133" xfId="1044" xr:uid="{00000000-0005-0000-0000-0000F2030000}"/>
    <cellStyle name="S14 134" xfId="1045" xr:uid="{00000000-0005-0000-0000-0000F3030000}"/>
    <cellStyle name="S14 135" xfId="1046" xr:uid="{00000000-0005-0000-0000-0000F4030000}"/>
    <cellStyle name="S14 136" xfId="1047" xr:uid="{00000000-0005-0000-0000-0000F5030000}"/>
    <cellStyle name="S14 137" xfId="1048" xr:uid="{00000000-0005-0000-0000-0000F6030000}"/>
    <cellStyle name="S14 138" xfId="1049" xr:uid="{00000000-0005-0000-0000-0000F7030000}"/>
    <cellStyle name="S14 139" xfId="1050" xr:uid="{00000000-0005-0000-0000-0000F8030000}"/>
    <cellStyle name="S14 14" xfId="1051" xr:uid="{00000000-0005-0000-0000-0000F9030000}"/>
    <cellStyle name="S14 140" xfId="1052" xr:uid="{00000000-0005-0000-0000-0000FA030000}"/>
    <cellStyle name="S14 141" xfId="1053" xr:uid="{00000000-0005-0000-0000-0000FB030000}"/>
    <cellStyle name="S14 142" xfId="1054" xr:uid="{00000000-0005-0000-0000-0000FC030000}"/>
    <cellStyle name="S14 143" xfId="1055" xr:uid="{00000000-0005-0000-0000-0000FD030000}"/>
    <cellStyle name="S14 144" xfId="1056" xr:uid="{00000000-0005-0000-0000-0000FE030000}"/>
    <cellStyle name="S14 145" xfId="1057" xr:uid="{00000000-0005-0000-0000-0000FF030000}"/>
    <cellStyle name="S14 146" xfId="1058" xr:uid="{00000000-0005-0000-0000-000000040000}"/>
    <cellStyle name="S14 147" xfId="1059" xr:uid="{00000000-0005-0000-0000-000001040000}"/>
    <cellStyle name="S14 148" xfId="1060" xr:uid="{00000000-0005-0000-0000-000002040000}"/>
    <cellStyle name="S14 149" xfId="1061" xr:uid="{00000000-0005-0000-0000-000003040000}"/>
    <cellStyle name="S14 15" xfId="1062" xr:uid="{00000000-0005-0000-0000-000004040000}"/>
    <cellStyle name="S14 150" xfId="1063" xr:uid="{00000000-0005-0000-0000-000005040000}"/>
    <cellStyle name="S14 151" xfId="1064" xr:uid="{00000000-0005-0000-0000-000006040000}"/>
    <cellStyle name="S14 152" xfId="1065" xr:uid="{00000000-0005-0000-0000-000007040000}"/>
    <cellStyle name="S14 153" xfId="1066" xr:uid="{00000000-0005-0000-0000-000008040000}"/>
    <cellStyle name="S14 154" xfId="1067" xr:uid="{00000000-0005-0000-0000-000009040000}"/>
    <cellStyle name="S14 155" xfId="1068" xr:uid="{00000000-0005-0000-0000-00000A040000}"/>
    <cellStyle name="S14 156" xfId="1069" xr:uid="{00000000-0005-0000-0000-00000B040000}"/>
    <cellStyle name="S14 157" xfId="1070" xr:uid="{00000000-0005-0000-0000-00000C040000}"/>
    <cellStyle name="S14 158" xfId="1071" xr:uid="{00000000-0005-0000-0000-00000D040000}"/>
    <cellStyle name="S14 159" xfId="1072" xr:uid="{00000000-0005-0000-0000-00000E040000}"/>
    <cellStyle name="S14 16" xfId="1073" xr:uid="{00000000-0005-0000-0000-00000F040000}"/>
    <cellStyle name="S14 160" xfId="1074" xr:uid="{00000000-0005-0000-0000-000010040000}"/>
    <cellStyle name="S14 161" xfId="1075" xr:uid="{00000000-0005-0000-0000-000011040000}"/>
    <cellStyle name="S14 162" xfId="1076" xr:uid="{00000000-0005-0000-0000-000012040000}"/>
    <cellStyle name="S14 17" xfId="1077" xr:uid="{00000000-0005-0000-0000-000013040000}"/>
    <cellStyle name="S14 18" xfId="1078" xr:uid="{00000000-0005-0000-0000-000014040000}"/>
    <cellStyle name="S14 19" xfId="1079" xr:uid="{00000000-0005-0000-0000-000015040000}"/>
    <cellStyle name="S14 2" xfId="1080" xr:uid="{00000000-0005-0000-0000-000016040000}"/>
    <cellStyle name="S14 20" xfId="1081" xr:uid="{00000000-0005-0000-0000-000017040000}"/>
    <cellStyle name="S14 21" xfId="1082" xr:uid="{00000000-0005-0000-0000-000018040000}"/>
    <cellStyle name="S14 22" xfId="1083" xr:uid="{00000000-0005-0000-0000-000019040000}"/>
    <cellStyle name="S14 23" xfId="1084" xr:uid="{00000000-0005-0000-0000-00001A040000}"/>
    <cellStyle name="S14 24" xfId="1085" xr:uid="{00000000-0005-0000-0000-00001B040000}"/>
    <cellStyle name="S14 25" xfId="1086" xr:uid="{00000000-0005-0000-0000-00001C040000}"/>
    <cellStyle name="S14 26" xfId="1087" xr:uid="{00000000-0005-0000-0000-00001D040000}"/>
    <cellStyle name="S14 27" xfId="1088" xr:uid="{00000000-0005-0000-0000-00001E040000}"/>
    <cellStyle name="S14 28" xfId="1089" xr:uid="{00000000-0005-0000-0000-00001F040000}"/>
    <cellStyle name="S14 29" xfId="1090" xr:uid="{00000000-0005-0000-0000-000020040000}"/>
    <cellStyle name="S14 3" xfId="1091" xr:uid="{00000000-0005-0000-0000-000021040000}"/>
    <cellStyle name="S14 30" xfId="1092" xr:uid="{00000000-0005-0000-0000-000022040000}"/>
    <cellStyle name="S14 31" xfId="1093" xr:uid="{00000000-0005-0000-0000-000023040000}"/>
    <cellStyle name="S14 32" xfId="1094" xr:uid="{00000000-0005-0000-0000-000024040000}"/>
    <cellStyle name="S14 33" xfId="1095" xr:uid="{00000000-0005-0000-0000-000025040000}"/>
    <cellStyle name="S14 34" xfId="1096" xr:uid="{00000000-0005-0000-0000-000026040000}"/>
    <cellStyle name="S14 35" xfId="1097" xr:uid="{00000000-0005-0000-0000-000027040000}"/>
    <cellStyle name="S14 36" xfId="1098" xr:uid="{00000000-0005-0000-0000-000028040000}"/>
    <cellStyle name="S14 37" xfId="1099" xr:uid="{00000000-0005-0000-0000-000029040000}"/>
    <cellStyle name="S14 38" xfId="1100" xr:uid="{00000000-0005-0000-0000-00002A040000}"/>
    <cellStyle name="S14 39" xfId="1101" xr:uid="{00000000-0005-0000-0000-00002B040000}"/>
    <cellStyle name="S14 4" xfId="1102" xr:uid="{00000000-0005-0000-0000-00002C040000}"/>
    <cellStyle name="S14 40" xfId="1103" xr:uid="{00000000-0005-0000-0000-00002D040000}"/>
    <cellStyle name="S14 41" xfId="1104" xr:uid="{00000000-0005-0000-0000-00002E040000}"/>
    <cellStyle name="S14 42" xfId="1105" xr:uid="{00000000-0005-0000-0000-00002F040000}"/>
    <cellStyle name="S14 43" xfId="1106" xr:uid="{00000000-0005-0000-0000-000030040000}"/>
    <cellStyle name="S14 44" xfId="1107" xr:uid="{00000000-0005-0000-0000-000031040000}"/>
    <cellStyle name="S14 45" xfId="1108" xr:uid="{00000000-0005-0000-0000-000032040000}"/>
    <cellStyle name="S14 46" xfId="1109" xr:uid="{00000000-0005-0000-0000-000033040000}"/>
    <cellStyle name="S14 47" xfId="1110" xr:uid="{00000000-0005-0000-0000-000034040000}"/>
    <cellStyle name="S14 48" xfId="1111" xr:uid="{00000000-0005-0000-0000-000035040000}"/>
    <cellStyle name="S14 49" xfId="1112" xr:uid="{00000000-0005-0000-0000-000036040000}"/>
    <cellStyle name="S14 5" xfId="1113" xr:uid="{00000000-0005-0000-0000-000037040000}"/>
    <cellStyle name="S14 50" xfId="1114" xr:uid="{00000000-0005-0000-0000-000038040000}"/>
    <cellStyle name="S14 51" xfId="1115" xr:uid="{00000000-0005-0000-0000-000039040000}"/>
    <cellStyle name="S14 52" xfId="1116" xr:uid="{00000000-0005-0000-0000-00003A040000}"/>
    <cellStyle name="S14 53" xfId="1117" xr:uid="{00000000-0005-0000-0000-00003B040000}"/>
    <cellStyle name="S14 54" xfId="1118" xr:uid="{00000000-0005-0000-0000-00003C040000}"/>
    <cellStyle name="S14 55" xfId="1119" xr:uid="{00000000-0005-0000-0000-00003D040000}"/>
    <cellStyle name="S14 56" xfId="1120" xr:uid="{00000000-0005-0000-0000-00003E040000}"/>
    <cellStyle name="S14 57" xfId="1121" xr:uid="{00000000-0005-0000-0000-00003F040000}"/>
    <cellStyle name="S14 58" xfId="1122" xr:uid="{00000000-0005-0000-0000-000040040000}"/>
    <cellStyle name="S14 59" xfId="1123" xr:uid="{00000000-0005-0000-0000-000041040000}"/>
    <cellStyle name="S14 6" xfId="1124" xr:uid="{00000000-0005-0000-0000-000042040000}"/>
    <cellStyle name="S14 60" xfId="1125" xr:uid="{00000000-0005-0000-0000-000043040000}"/>
    <cellStyle name="S14 61" xfId="1126" xr:uid="{00000000-0005-0000-0000-000044040000}"/>
    <cellStyle name="S14 62" xfId="1127" xr:uid="{00000000-0005-0000-0000-000045040000}"/>
    <cellStyle name="S14 63" xfId="1128" xr:uid="{00000000-0005-0000-0000-000046040000}"/>
    <cellStyle name="S14 64" xfId="1129" xr:uid="{00000000-0005-0000-0000-000047040000}"/>
    <cellStyle name="S14 65" xfId="1130" xr:uid="{00000000-0005-0000-0000-000048040000}"/>
    <cellStyle name="S14 66" xfId="1131" xr:uid="{00000000-0005-0000-0000-000049040000}"/>
    <cellStyle name="S14 67" xfId="1132" xr:uid="{00000000-0005-0000-0000-00004A040000}"/>
    <cellStyle name="S14 68" xfId="1133" xr:uid="{00000000-0005-0000-0000-00004B040000}"/>
    <cellStyle name="S14 69" xfId="1134" xr:uid="{00000000-0005-0000-0000-00004C040000}"/>
    <cellStyle name="S14 7" xfId="1135" xr:uid="{00000000-0005-0000-0000-00004D040000}"/>
    <cellStyle name="S14 70" xfId="1136" xr:uid="{00000000-0005-0000-0000-00004E040000}"/>
    <cellStyle name="S14 71" xfId="1137" xr:uid="{00000000-0005-0000-0000-00004F040000}"/>
    <cellStyle name="S14 72" xfId="1138" xr:uid="{00000000-0005-0000-0000-000050040000}"/>
    <cellStyle name="S14 73" xfId="1139" xr:uid="{00000000-0005-0000-0000-000051040000}"/>
    <cellStyle name="S14 74" xfId="1140" xr:uid="{00000000-0005-0000-0000-000052040000}"/>
    <cellStyle name="S14 75" xfId="1141" xr:uid="{00000000-0005-0000-0000-000053040000}"/>
    <cellStyle name="S14 76" xfId="1142" xr:uid="{00000000-0005-0000-0000-000054040000}"/>
    <cellStyle name="S14 77" xfId="1143" xr:uid="{00000000-0005-0000-0000-000055040000}"/>
    <cellStyle name="S14 78" xfId="1144" xr:uid="{00000000-0005-0000-0000-000056040000}"/>
    <cellStyle name="S14 79" xfId="1145" xr:uid="{00000000-0005-0000-0000-000057040000}"/>
    <cellStyle name="S14 8" xfId="1146" xr:uid="{00000000-0005-0000-0000-000058040000}"/>
    <cellStyle name="S14 80" xfId="1147" xr:uid="{00000000-0005-0000-0000-000059040000}"/>
    <cellStyle name="S14 81" xfId="1148" xr:uid="{00000000-0005-0000-0000-00005A040000}"/>
    <cellStyle name="S14 82" xfId="1149" xr:uid="{00000000-0005-0000-0000-00005B040000}"/>
    <cellStyle name="S14 83" xfId="1150" xr:uid="{00000000-0005-0000-0000-00005C040000}"/>
    <cellStyle name="S14 84" xfId="1151" xr:uid="{00000000-0005-0000-0000-00005D040000}"/>
    <cellStyle name="S14 85" xfId="1152" xr:uid="{00000000-0005-0000-0000-00005E040000}"/>
    <cellStyle name="S14 86" xfId="1153" xr:uid="{00000000-0005-0000-0000-00005F040000}"/>
    <cellStyle name="S14 87" xfId="1154" xr:uid="{00000000-0005-0000-0000-000060040000}"/>
    <cellStyle name="S14 88" xfId="1155" xr:uid="{00000000-0005-0000-0000-000061040000}"/>
    <cellStyle name="S14 89" xfId="1156" xr:uid="{00000000-0005-0000-0000-000062040000}"/>
    <cellStyle name="S14 9" xfId="1157" xr:uid="{00000000-0005-0000-0000-000063040000}"/>
    <cellStyle name="S14 90" xfId="1158" xr:uid="{00000000-0005-0000-0000-000064040000}"/>
    <cellStyle name="S14 91" xfId="1159" xr:uid="{00000000-0005-0000-0000-000065040000}"/>
    <cellStyle name="S14 92" xfId="1160" xr:uid="{00000000-0005-0000-0000-000066040000}"/>
    <cellStyle name="S14 93" xfId="1161" xr:uid="{00000000-0005-0000-0000-000067040000}"/>
    <cellStyle name="S14 94" xfId="1162" xr:uid="{00000000-0005-0000-0000-000068040000}"/>
    <cellStyle name="S14 95" xfId="1163" xr:uid="{00000000-0005-0000-0000-000069040000}"/>
    <cellStyle name="S14 96" xfId="1164" xr:uid="{00000000-0005-0000-0000-00006A040000}"/>
    <cellStyle name="S14 97" xfId="1165" xr:uid="{00000000-0005-0000-0000-00006B040000}"/>
    <cellStyle name="S14 98" xfId="1166" xr:uid="{00000000-0005-0000-0000-00006C040000}"/>
    <cellStyle name="S14 99" xfId="1167" xr:uid="{00000000-0005-0000-0000-00006D040000}"/>
    <cellStyle name="S15" xfId="1168" xr:uid="{00000000-0005-0000-0000-00006E040000}"/>
    <cellStyle name="S15 10" xfId="1169" xr:uid="{00000000-0005-0000-0000-00006F040000}"/>
    <cellStyle name="S15 100" xfId="1170" xr:uid="{00000000-0005-0000-0000-000070040000}"/>
    <cellStyle name="S15 101" xfId="1171" xr:uid="{00000000-0005-0000-0000-000071040000}"/>
    <cellStyle name="S15 102" xfId="1172" xr:uid="{00000000-0005-0000-0000-000072040000}"/>
    <cellStyle name="S15 103" xfId="1173" xr:uid="{00000000-0005-0000-0000-000073040000}"/>
    <cellStyle name="S15 104" xfId="1174" xr:uid="{00000000-0005-0000-0000-000074040000}"/>
    <cellStyle name="S15 105" xfId="1175" xr:uid="{00000000-0005-0000-0000-000075040000}"/>
    <cellStyle name="S15 106" xfId="1176" xr:uid="{00000000-0005-0000-0000-000076040000}"/>
    <cellStyle name="S15 107" xfId="1177" xr:uid="{00000000-0005-0000-0000-000077040000}"/>
    <cellStyle name="S15 108" xfId="1178" xr:uid="{00000000-0005-0000-0000-000078040000}"/>
    <cellStyle name="S15 109" xfId="1179" xr:uid="{00000000-0005-0000-0000-000079040000}"/>
    <cellStyle name="S15 11" xfId="1180" xr:uid="{00000000-0005-0000-0000-00007A040000}"/>
    <cellStyle name="S15 110" xfId="1181" xr:uid="{00000000-0005-0000-0000-00007B040000}"/>
    <cellStyle name="S15 111" xfId="1182" xr:uid="{00000000-0005-0000-0000-00007C040000}"/>
    <cellStyle name="S15 112" xfId="1183" xr:uid="{00000000-0005-0000-0000-00007D040000}"/>
    <cellStyle name="S15 113" xfId="1184" xr:uid="{00000000-0005-0000-0000-00007E040000}"/>
    <cellStyle name="S15 114" xfId="1185" xr:uid="{00000000-0005-0000-0000-00007F040000}"/>
    <cellStyle name="S15 115" xfId="1186" xr:uid="{00000000-0005-0000-0000-000080040000}"/>
    <cellStyle name="S15 116" xfId="1187" xr:uid="{00000000-0005-0000-0000-000081040000}"/>
    <cellStyle name="S15 117" xfId="1188" xr:uid="{00000000-0005-0000-0000-000082040000}"/>
    <cellStyle name="S15 118" xfId="1189" xr:uid="{00000000-0005-0000-0000-000083040000}"/>
    <cellStyle name="S15 119" xfId="1190" xr:uid="{00000000-0005-0000-0000-000084040000}"/>
    <cellStyle name="S15 12" xfId="1191" xr:uid="{00000000-0005-0000-0000-000085040000}"/>
    <cellStyle name="S15 120" xfId="1192" xr:uid="{00000000-0005-0000-0000-000086040000}"/>
    <cellStyle name="S15 121" xfId="1193" xr:uid="{00000000-0005-0000-0000-000087040000}"/>
    <cellStyle name="S15 122" xfId="1194" xr:uid="{00000000-0005-0000-0000-000088040000}"/>
    <cellStyle name="S15 123" xfId="1195" xr:uid="{00000000-0005-0000-0000-000089040000}"/>
    <cellStyle name="S15 124" xfId="1196" xr:uid="{00000000-0005-0000-0000-00008A040000}"/>
    <cellStyle name="S15 125" xfId="1197" xr:uid="{00000000-0005-0000-0000-00008B040000}"/>
    <cellStyle name="S15 126" xfId="1198" xr:uid="{00000000-0005-0000-0000-00008C040000}"/>
    <cellStyle name="S15 127" xfId="1199" xr:uid="{00000000-0005-0000-0000-00008D040000}"/>
    <cellStyle name="S15 128" xfId="1200" xr:uid="{00000000-0005-0000-0000-00008E040000}"/>
    <cellStyle name="S15 129" xfId="1201" xr:uid="{00000000-0005-0000-0000-00008F040000}"/>
    <cellStyle name="S15 13" xfId="1202" xr:uid="{00000000-0005-0000-0000-000090040000}"/>
    <cellStyle name="S15 130" xfId="1203" xr:uid="{00000000-0005-0000-0000-000091040000}"/>
    <cellStyle name="S15 131" xfId="1204" xr:uid="{00000000-0005-0000-0000-000092040000}"/>
    <cellStyle name="S15 132" xfId="1205" xr:uid="{00000000-0005-0000-0000-000093040000}"/>
    <cellStyle name="S15 133" xfId="1206" xr:uid="{00000000-0005-0000-0000-000094040000}"/>
    <cellStyle name="S15 134" xfId="1207" xr:uid="{00000000-0005-0000-0000-000095040000}"/>
    <cellStyle name="S15 135" xfId="1208" xr:uid="{00000000-0005-0000-0000-000096040000}"/>
    <cellStyle name="S15 136" xfId="1209" xr:uid="{00000000-0005-0000-0000-000097040000}"/>
    <cellStyle name="S15 137" xfId="1210" xr:uid="{00000000-0005-0000-0000-000098040000}"/>
    <cellStyle name="S15 138" xfId="1211" xr:uid="{00000000-0005-0000-0000-000099040000}"/>
    <cellStyle name="S15 139" xfId="1212" xr:uid="{00000000-0005-0000-0000-00009A040000}"/>
    <cellStyle name="S15 14" xfId="1213" xr:uid="{00000000-0005-0000-0000-00009B040000}"/>
    <cellStyle name="S15 140" xfId="1214" xr:uid="{00000000-0005-0000-0000-00009C040000}"/>
    <cellStyle name="S15 141" xfId="1215" xr:uid="{00000000-0005-0000-0000-00009D040000}"/>
    <cellStyle name="S15 142" xfId="1216" xr:uid="{00000000-0005-0000-0000-00009E040000}"/>
    <cellStyle name="S15 143" xfId="1217" xr:uid="{00000000-0005-0000-0000-00009F040000}"/>
    <cellStyle name="S15 144" xfId="1218" xr:uid="{00000000-0005-0000-0000-0000A0040000}"/>
    <cellStyle name="S15 145" xfId="1219" xr:uid="{00000000-0005-0000-0000-0000A1040000}"/>
    <cellStyle name="S15 146" xfId="1220" xr:uid="{00000000-0005-0000-0000-0000A2040000}"/>
    <cellStyle name="S15 147" xfId="1221" xr:uid="{00000000-0005-0000-0000-0000A3040000}"/>
    <cellStyle name="S15 148" xfId="1222" xr:uid="{00000000-0005-0000-0000-0000A4040000}"/>
    <cellStyle name="S15 149" xfId="1223" xr:uid="{00000000-0005-0000-0000-0000A5040000}"/>
    <cellStyle name="S15 15" xfId="1224" xr:uid="{00000000-0005-0000-0000-0000A6040000}"/>
    <cellStyle name="S15 150" xfId="1225" xr:uid="{00000000-0005-0000-0000-0000A7040000}"/>
    <cellStyle name="S15 151" xfId="1226" xr:uid="{00000000-0005-0000-0000-0000A8040000}"/>
    <cellStyle name="S15 152" xfId="1227" xr:uid="{00000000-0005-0000-0000-0000A9040000}"/>
    <cellStyle name="S15 153" xfId="1228" xr:uid="{00000000-0005-0000-0000-0000AA040000}"/>
    <cellStyle name="S15 154" xfId="1229" xr:uid="{00000000-0005-0000-0000-0000AB040000}"/>
    <cellStyle name="S15 155" xfId="1230" xr:uid="{00000000-0005-0000-0000-0000AC040000}"/>
    <cellStyle name="S15 156" xfId="1231" xr:uid="{00000000-0005-0000-0000-0000AD040000}"/>
    <cellStyle name="S15 157" xfId="1232" xr:uid="{00000000-0005-0000-0000-0000AE040000}"/>
    <cellStyle name="S15 158" xfId="1233" xr:uid="{00000000-0005-0000-0000-0000AF040000}"/>
    <cellStyle name="S15 159" xfId="1234" xr:uid="{00000000-0005-0000-0000-0000B0040000}"/>
    <cellStyle name="S15 16" xfId="1235" xr:uid="{00000000-0005-0000-0000-0000B1040000}"/>
    <cellStyle name="S15 160" xfId="1236" xr:uid="{00000000-0005-0000-0000-0000B2040000}"/>
    <cellStyle name="S15 161" xfId="1237" xr:uid="{00000000-0005-0000-0000-0000B3040000}"/>
    <cellStyle name="S15 162" xfId="1238" xr:uid="{00000000-0005-0000-0000-0000B4040000}"/>
    <cellStyle name="S15 17" xfId="1239" xr:uid="{00000000-0005-0000-0000-0000B5040000}"/>
    <cellStyle name="S15 18" xfId="1240" xr:uid="{00000000-0005-0000-0000-0000B6040000}"/>
    <cellStyle name="S15 19" xfId="1241" xr:uid="{00000000-0005-0000-0000-0000B7040000}"/>
    <cellStyle name="S15 2" xfId="1242" xr:uid="{00000000-0005-0000-0000-0000B8040000}"/>
    <cellStyle name="S15 20" xfId="1243" xr:uid="{00000000-0005-0000-0000-0000B9040000}"/>
    <cellStyle name="S15 21" xfId="1244" xr:uid="{00000000-0005-0000-0000-0000BA040000}"/>
    <cellStyle name="S15 22" xfId="1245" xr:uid="{00000000-0005-0000-0000-0000BB040000}"/>
    <cellStyle name="S15 23" xfId="1246" xr:uid="{00000000-0005-0000-0000-0000BC040000}"/>
    <cellStyle name="S15 24" xfId="1247" xr:uid="{00000000-0005-0000-0000-0000BD040000}"/>
    <cellStyle name="S15 25" xfId="1248" xr:uid="{00000000-0005-0000-0000-0000BE040000}"/>
    <cellStyle name="S15 26" xfId="1249" xr:uid="{00000000-0005-0000-0000-0000BF040000}"/>
    <cellStyle name="S15 27" xfId="1250" xr:uid="{00000000-0005-0000-0000-0000C0040000}"/>
    <cellStyle name="S15 28" xfId="1251" xr:uid="{00000000-0005-0000-0000-0000C1040000}"/>
    <cellStyle name="S15 29" xfId="1252" xr:uid="{00000000-0005-0000-0000-0000C2040000}"/>
    <cellStyle name="S15 3" xfId="1253" xr:uid="{00000000-0005-0000-0000-0000C3040000}"/>
    <cellStyle name="S15 30" xfId="1254" xr:uid="{00000000-0005-0000-0000-0000C4040000}"/>
    <cellStyle name="S15 31" xfId="1255" xr:uid="{00000000-0005-0000-0000-0000C5040000}"/>
    <cellStyle name="S15 32" xfId="1256" xr:uid="{00000000-0005-0000-0000-0000C6040000}"/>
    <cellStyle name="S15 33" xfId="1257" xr:uid="{00000000-0005-0000-0000-0000C7040000}"/>
    <cellStyle name="S15 34" xfId="1258" xr:uid="{00000000-0005-0000-0000-0000C8040000}"/>
    <cellStyle name="S15 35" xfId="1259" xr:uid="{00000000-0005-0000-0000-0000C9040000}"/>
    <cellStyle name="S15 36" xfId="1260" xr:uid="{00000000-0005-0000-0000-0000CA040000}"/>
    <cellStyle name="S15 37" xfId="1261" xr:uid="{00000000-0005-0000-0000-0000CB040000}"/>
    <cellStyle name="S15 38" xfId="1262" xr:uid="{00000000-0005-0000-0000-0000CC040000}"/>
    <cellStyle name="S15 39" xfId="1263" xr:uid="{00000000-0005-0000-0000-0000CD040000}"/>
    <cellStyle name="S15 4" xfId="1264" xr:uid="{00000000-0005-0000-0000-0000CE040000}"/>
    <cellStyle name="S15 40" xfId="1265" xr:uid="{00000000-0005-0000-0000-0000CF040000}"/>
    <cellStyle name="S15 41" xfId="1266" xr:uid="{00000000-0005-0000-0000-0000D0040000}"/>
    <cellStyle name="S15 42" xfId="1267" xr:uid="{00000000-0005-0000-0000-0000D1040000}"/>
    <cellStyle name="S15 43" xfId="1268" xr:uid="{00000000-0005-0000-0000-0000D2040000}"/>
    <cellStyle name="S15 44" xfId="1269" xr:uid="{00000000-0005-0000-0000-0000D3040000}"/>
    <cellStyle name="S15 45" xfId="1270" xr:uid="{00000000-0005-0000-0000-0000D4040000}"/>
    <cellStyle name="S15 46" xfId="1271" xr:uid="{00000000-0005-0000-0000-0000D5040000}"/>
    <cellStyle name="S15 47" xfId="1272" xr:uid="{00000000-0005-0000-0000-0000D6040000}"/>
    <cellStyle name="S15 48" xfId="1273" xr:uid="{00000000-0005-0000-0000-0000D7040000}"/>
    <cellStyle name="S15 49" xfId="1274" xr:uid="{00000000-0005-0000-0000-0000D8040000}"/>
    <cellStyle name="S15 5" xfId="1275" xr:uid="{00000000-0005-0000-0000-0000D9040000}"/>
    <cellStyle name="S15 50" xfId="1276" xr:uid="{00000000-0005-0000-0000-0000DA040000}"/>
    <cellStyle name="S15 51" xfId="1277" xr:uid="{00000000-0005-0000-0000-0000DB040000}"/>
    <cellStyle name="S15 52" xfId="1278" xr:uid="{00000000-0005-0000-0000-0000DC040000}"/>
    <cellStyle name="S15 53" xfId="1279" xr:uid="{00000000-0005-0000-0000-0000DD040000}"/>
    <cellStyle name="S15 54" xfId="1280" xr:uid="{00000000-0005-0000-0000-0000DE040000}"/>
    <cellStyle name="S15 55" xfId="1281" xr:uid="{00000000-0005-0000-0000-0000DF040000}"/>
    <cellStyle name="S15 56" xfId="1282" xr:uid="{00000000-0005-0000-0000-0000E0040000}"/>
    <cellStyle name="S15 57" xfId="1283" xr:uid="{00000000-0005-0000-0000-0000E1040000}"/>
    <cellStyle name="S15 58" xfId="1284" xr:uid="{00000000-0005-0000-0000-0000E2040000}"/>
    <cellStyle name="S15 59" xfId="1285" xr:uid="{00000000-0005-0000-0000-0000E3040000}"/>
    <cellStyle name="S15 6" xfId="1286" xr:uid="{00000000-0005-0000-0000-0000E4040000}"/>
    <cellStyle name="S15 60" xfId="1287" xr:uid="{00000000-0005-0000-0000-0000E5040000}"/>
    <cellStyle name="S15 61" xfId="1288" xr:uid="{00000000-0005-0000-0000-0000E6040000}"/>
    <cellStyle name="S15 62" xfId="1289" xr:uid="{00000000-0005-0000-0000-0000E7040000}"/>
    <cellStyle name="S15 63" xfId="1290" xr:uid="{00000000-0005-0000-0000-0000E8040000}"/>
    <cellStyle name="S15 64" xfId="1291" xr:uid="{00000000-0005-0000-0000-0000E9040000}"/>
    <cellStyle name="S15 65" xfId="1292" xr:uid="{00000000-0005-0000-0000-0000EA040000}"/>
    <cellStyle name="S15 66" xfId="1293" xr:uid="{00000000-0005-0000-0000-0000EB040000}"/>
    <cellStyle name="S15 67" xfId="1294" xr:uid="{00000000-0005-0000-0000-0000EC040000}"/>
    <cellStyle name="S15 68" xfId="1295" xr:uid="{00000000-0005-0000-0000-0000ED040000}"/>
    <cellStyle name="S15 69" xfId="1296" xr:uid="{00000000-0005-0000-0000-0000EE040000}"/>
    <cellStyle name="S15 7" xfId="1297" xr:uid="{00000000-0005-0000-0000-0000EF040000}"/>
    <cellStyle name="S15 70" xfId="1298" xr:uid="{00000000-0005-0000-0000-0000F0040000}"/>
    <cellStyle name="S15 71" xfId="1299" xr:uid="{00000000-0005-0000-0000-0000F1040000}"/>
    <cellStyle name="S15 72" xfId="1300" xr:uid="{00000000-0005-0000-0000-0000F2040000}"/>
    <cellStyle name="S15 73" xfId="1301" xr:uid="{00000000-0005-0000-0000-0000F3040000}"/>
    <cellStyle name="S15 74" xfId="1302" xr:uid="{00000000-0005-0000-0000-0000F4040000}"/>
    <cellStyle name="S15 75" xfId="1303" xr:uid="{00000000-0005-0000-0000-0000F5040000}"/>
    <cellStyle name="S15 76" xfId="1304" xr:uid="{00000000-0005-0000-0000-0000F6040000}"/>
    <cellStyle name="S15 77" xfId="1305" xr:uid="{00000000-0005-0000-0000-0000F7040000}"/>
    <cellStyle name="S15 78" xfId="1306" xr:uid="{00000000-0005-0000-0000-0000F8040000}"/>
    <cellStyle name="S15 79" xfId="1307" xr:uid="{00000000-0005-0000-0000-0000F9040000}"/>
    <cellStyle name="S15 8" xfId="1308" xr:uid="{00000000-0005-0000-0000-0000FA040000}"/>
    <cellStyle name="S15 80" xfId="1309" xr:uid="{00000000-0005-0000-0000-0000FB040000}"/>
    <cellStyle name="S15 81" xfId="1310" xr:uid="{00000000-0005-0000-0000-0000FC040000}"/>
    <cellStyle name="S15 82" xfId="1311" xr:uid="{00000000-0005-0000-0000-0000FD040000}"/>
    <cellStyle name="S15 83" xfId="1312" xr:uid="{00000000-0005-0000-0000-0000FE040000}"/>
    <cellStyle name="S15 84" xfId="1313" xr:uid="{00000000-0005-0000-0000-0000FF040000}"/>
    <cellStyle name="S15 85" xfId="1314" xr:uid="{00000000-0005-0000-0000-000000050000}"/>
    <cellStyle name="S15 86" xfId="1315" xr:uid="{00000000-0005-0000-0000-000001050000}"/>
    <cellStyle name="S15 87" xfId="1316" xr:uid="{00000000-0005-0000-0000-000002050000}"/>
    <cellStyle name="S15 88" xfId="1317" xr:uid="{00000000-0005-0000-0000-000003050000}"/>
    <cellStyle name="S15 89" xfId="1318" xr:uid="{00000000-0005-0000-0000-000004050000}"/>
    <cellStyle name="S15 9" xfId="1319" xr:uid="{00000000-0005-0000-0000-000005050000}"/>
    <cellStyle name="S15 90" xfId="1320" xr:uid="{00000000-0005-0000-0000-000006050000}"/>
    <cellStyle name="S15 91" xfId="1321" xr:uid="{00000000-0005-0000-0000-000007050000}"/>
    <cellStyle name="S15 92" xfId="1322" xr:uid="{00000000-0005-0000-0000-000008050000}"/>
    <cellStyle name="S15 93" xfId="1323" xr:uid="{00000000-0005-0000-0000-000009050000}"/>
    <cellStyle name="S15 94" xfId="1324" xr:uid="{00000000-0005-0000-0000-00000A050000}"/>
    <cellStyle name="S15 95" xfId="1325" xr:uid="{00000000-0005-0000-0000-00000B050000}"/>
    <cellStyle name="S15 96" xfId="1326" xr:uid="{00000000-0005-0000-0000-00000C050000}"/>
    <cellStyle name="S15 97" xfId="1327" xr:uid="{00000000-0005-0000-0000-00000D050000}"/>
    <cellStyle name="S15 98" xfId="1328" xr:uid="{00000000-0005-0000-0000-00000E050000}"/>
    <cellStyle name="S15 99" xfId="1329" xr:uid="{00000000-0005-0000-0000-00000F050000}"/>
    <cellStyle name="S16" xfId="1330" xr:uid="{00000000-0005-0000-0000-000010050000}"/>
    <cellStyle name="S16 10" xfId="1331" xr:uid="{00000000-0005-0000-0000-000011050000}"/>
    <cellStyle name="S16 100" xfId="1332" xr:uid="{00000000-0005-0000-0000-000012050000}"/>
    <cellStyle name="S16 101" xfId="1333" xr:uid="{00000000-0005-0000-0000-000013050000}"/>
    <cellStyle name="S16 102" xfId="1334" xr:uid="{00000000-0005-0000-0000-000014050000}"/>
    <cellStyle name="S16 103" xfId="1335" xr:uid="{00000000-0005-0000-0000-000015050000}"/>
    <cellStyle name="S16 104" xfId="1336" xr:uid="{00000000-0005-0000-0000-000016050000}"/>
    <cellStyle name="S16 105" xfId="1337" xr:uid="{00000000-0005-0000-0000-000017050000}"/>
    <cellStyle name="S16 106" xfId="1338" xr:uid="{00000000-0005-0000-0000-000018050000}"/>
    <cellStyle name="S16 107" xfId="1339" xr:uid="{00000000-0005-0000-0000-000019050000}"/>
    <cellStyle name="S16 108" xfId="1340" xr:uid="{00000000-0005-0000-0000-00001A050000}"/>
    <cellStyle name="S16 109" xfId="1341" xr:uid="{00000000-0005-0000-0000-00001B050000}"/>
    <cellStyle name="S16 11" xfId="1342" xr:uid="{00000000-0005-0000-0000-00001C050000}"/>
    <cellStyle name="S16 110" xfId="1343" xr:uid="{00000000-0005-0000-0000-00001D050000}"/>
    <cellStyle name="S16 111" xfId="1344" xr:uid="{00000000-0005-0000-0000-00001E050000}"/>
    <cellStyle name="S16 112" xfId="1345" xr:uid="{00000000-0005-0000-0000-00001F050000}"/>
    <cellStyle name="S16 113" xfId="1346" xr:uid="{00000000-0005-0000-0000-000020050000}"/>
    <cellStyle name="S16 114" xfId="1347" xr:uid="{00000000-0005-0000-0000-000021050000}"/>
    <cellStyle name="S16 115" xfId="1348" xr:uid="{00000000-0005-0000-0000-000022050000}"/>
    <cellStyle name="S16 116" xfId="1349" xr:uid="{00000000-0005-0000-0000-000023050000}"/>
    <cellStyle name="S16 117" xfId="1350" xr:uid="{00000000-0005-0000-0000-000024050000}"/>
    <cellStyle name="S16 118" xfId="1351" xr:uid="{00000000-0005-0000-0000-000025050000}"/>
    <cellStyle name="S16 119" xfId="1352" xr:uid="{00000000-0005-0000-0000-000026050000}"/>
    <cellStyle name="S16 12" xfId="1353" xr:uid="{00000000-0005-0000-0000-000027050000}"/>
    <cellStyle name="S16 120" xfId="1354" xr:uid="{00000000-0005-0000-0000-000028050000}"/>
    <cellStyle name="S16 121" xfId="1355" xr:uid="{00000000-0005-0000-0000-000029050000}"/>
    <cellStyle name="S16 122" xfId="1356" xr:uid="{00000000-0005-0000-0000-00002A050000}"/>
    <cellStyle name="S16 123" xfId="1357" xr:uid="{00000000-0005-0000-0000-00002B050000}"/>
    <cellStyle name="S16 124" xfId="1358" xr:uid="{00000000-0005-0000-0000-00002C050000}"/>
    <cellStyle name="S16 125" xfId="1359" xr:uid="{00000000-0005-0000-0000-00002D050000}"/>
    <cellStyle name="S16 126" xfId="1360" xr:uid="{00000000-0005-0000-0000-00002E050000}"/>
    <cellStyle name="S16 127" xfId="1361" xr:uid="{00000000-0005-0000-0000-00002F050000}"/>
    <cellStyle name="S16 128" xfId="1362" xr:uid="{00000000-0005-0000-0000-000030050000}"/>
    <cellStyle name="S16 129" xfId="1363" xr:uid="{00000000-0005-0000-0000-000031050000}"/>
    <cellStyle name="S16 13" xfId="1364" xr:uid="{00000000-0005-0000-0000-000032050000}"/>
    <cellStyle name="S16 130" xfId="1365" xr:uid="{00000000-0005-0000-0000-000033050000}"/>
    <cellStyle name="S16 131" xfId="1366" xr:uid="{00000000-0005-0000-0000-000034050000}"/>
    <cellStyle name="S16 132" xfId="1367" xr:uid="{00000000-0005-0000-0000-000035050000}"/>
    <cellStyle name="S16 133" xfId="1368" xr:uid="{00000000-0005-0000-0000-000036050000}"/>
    <cellStyle name="S16 134" xfId="1369" xr:uid="{00000000-0005-0000-0000-000037050000}"/>
    <cellStyle name="S16 135" xfId="1370" xr:uid="{00000000-0005-0000-0000-000038050000}"/>
    <cellStyle name="S16 136" xfId="1371" xr:uid="{00000000-0005-0000-0000-000039050000}"/>
    <cellStyle name="S16 137" xfId="1372" xr:uid="{00000000-0005-0000-0000-00003A050000}"/>
    <cellStyle name="S16 138" xfId="1373" xr:uid="{00000000-0005-0000-0000-00003B050000}"/>
    <cellStyle name="S16 139" xfId="1374" xr:uid="{00000000-0005-0000-0000-00003C050000}"/>
    <cellStyle name="S16 14" xfId="1375" xr:uid="{00000000-0005-0000-0000-00003D050000}"/>
    <cellStyle name="S16 140" xfId="1376" xr:uid="{00000000-0005-0000-0000-00003E050000}"/>
    <cellStyle name="S16 141" xfId="1377" xr:uid="{00000000-0005-0000-0000-00003F050000}"/>
    <cellStyle name="S16 142" xfId="1378" xr:uid="{00000000-0005-0000-0000-000040050000}"/>
    <cellStyle name="S16 143" xfId="1379" xr:uid="{00000000-0005-0000-0000-000041050000}"/>
    <cellStyle name="S16 144" xfId="1380" xr:uid="{00000000-0005-0000-0000-000042050000}"/>
    <cellStyle name="S16 145" xfId="1381" xr:uid="{00000000-0005-0000-0000-000043050000}"/>
    <cellStyle name="S16 146" xfId="1382" xr:uid="{00000000-0005-0000-0000-000044050000}"/>
    <cellStyle name="S16 147" xfId="1383" xr:uid="{00000000-0005-0000-0000-000045050000}"/>
    <cellStyle name="S16 148" xfId="1384" xr:uid="{00000000-0005-0000-0000-000046050000}"/>
    <cellStyle name="S16 149" xfId="1385" xr:uid="{00000000-0005-0000-0000-000047050000}"/>
    <cellStyle name="S16 15" xfId="1386" xr:uid="{00000000-0005-0000-0000-000048050000}"/>
    <cellStyle name="S16 150" xfId="1387" xr:uid="{00000000-0005-0000-0000-000049050000}"/>
    <cellStyle name="S16 151" xfId="1388" xr:uid="{00000000-0005-0000-0000-00004A050000}"/>
    <cellStyle name="S16 152" xfId="1389" xr:uid="{00000000-0005-0000-0000-00004B050000}"/>
    <cellStyle name="S16 153" xfId="1390" xr:uid="{00000000-0005-0000-0000-00004C050000}"/>
    <cellStyle name="S16 154" xfId="1391" xr:uid="{00000000-0005-0000-0000-00004D050000}"/>
    <cellStyle name="S16 155" xfId="1392" xr:uid="{00000000-0005-0000-0000-00004E050000}"/>
    <cellStyle name="S16 156" xfId="1393" xr:uid="{00000000-0005-0000-0000-00004F050000}"/>
    <cellStyle name="S16 157" xfId="1394" xr:uid="{00000000-0005-0000-0000-000050050000}"/>
    <cellStyle name="S16 158" xfId="1395" xr:uid="{00000000-0005-0000-0000-000051050000}"/>
    <cellStyle name="S16 159" xfId="1396" xr:uid="{00000000-0005-0000-0000-000052050000}"/>
    <cellStyle name="S16 16" xfId="1397" xr:uid="{00000000-0005-0000-0000-000053050000}"/>
    <cellStyle name="S16 160" xfId="1398" xr:uid="{00000000-0005-0000-0000-000054050000}"/>
    <cellStyle name="S16 161" xfId="1399" xr:uid="{00000000-0005-0000-0000-000055050000}"/>
    <cellStyle name="S16 162" xfId="1400" xr:uid="{00000000-0005-0000-0000-000056050000}"/>
    <cellStyle name="S16 17" xfId="1401" xr:uid="{00000000-0005-0000-0000-000057050000}"/>
    <cellStyle name="S16 18" xfId="1402" xr:uid="{00000000-0005-0000-0000-000058050000}"/>
    <cellStyle name="S16 19" xfId="1403" xr:uid="{00000000-0005-0000-0000-000059050000}"/>
    <cellStyle name="S16 2" xfId="1404" xr:uid="{00000000-0005-0000-0000-00005A050000}"/>
    <cellStyle name="S16 20" xfId="1405" xr:uid="{00000000-0005-0000-0000-00005B050000}"/>
    <cellStyle name="S16 21" xfId="1406" xr:uid="{00000000-0005-0000-0000-00005C050000}"/>
    <cellStyle name="S16 22" xfId="1407" xr:uid="{00000000-0005-0000-0000-00005D050000}"/>
    <cellStyle name="S16 23" xfId="1408" xr:uid="{00000000-0005-0000-0000-00005E050000}"/>
    <cellStyle name="S16 24" xfId="1409" xr:uid="{00000000-0005-0000-0000-00005F050000}"/>
    <cellStyle name="S16 25" xfId="1410" xr:uid="{00000000-0005-0000-0000-000060050000}"/>
    <cellStyle name="S16 26" xfId="1411" xr:uid="{00000000-0005-0000-0000-000061050000}"/>
    <cellStyle name="S16 27" xfId="1412" xr:uid="{00000000-0005-0000-0000-000062050000}"/>
    <cellStyle name="S16 28" xfId="1413" xr:uid="{00000000-0005-0000-0000-000063050000}"/>
    <cellStyle name="S16 29" xfId="1414" xr:uid="{00000000-0005-0000-0000-000064050000}"/>
    <cellStyle name="S16 3" xfId="1415" xr:uid="{00000000-0005-0000-0000-000065050000}"/>
    <cellStyle name="S16 30" xfId="1416" xr:uid="{00000000-0005-0000-0000-000066050000}"/>
    <cellStyle name="S16 31" xfId="1417" xr:uid="{00000000-0005-0000-0000-000067050000}"/>
    <cellStyle name="S16 32" xfId="1418" xr:uid="{00000000-0005-0000-0000-000068050000}"/>
    <cellStyle name="S16 33" xfId="1419" xr:uid="{00000000-0005-0000-0000-000069050000}"/>
    <cellStyle name="S16 34" xfId="1420" xr:uid="{00000000-0005-0000-0000-00006A050000}"/>
    <cellStyle name="S16 35" xfId="1421" xr:uid="{00000000-0005-0000-0000-00006B050000}"/>
    <cellStyle name="S16 36" xfId="1422" xr:uid="{00000000-0005-0000-0000-00006C050000}"/>
    <cellStyle name="S16 37" xfId="1423" xr:uid="{00000000-0005-0000-0000-00006D050000}"/>
    <cellStyle name="S16 38" xfId="1424" xr:uid="{00000000-0005-0000-0000-00006E050000}"/>
    <cellStyle name="S16 39" xfId="1425" xr:uid="{00000000-0005-0000-0000-00006F050000}"/>
    <cellStyle name="S16 4" xfId="1426" xr:uid="{00000000-0005-0000-0000-000070050000}"/>
    <cellStyle name="S16 40" xfId="1427" xr:uid="{00000000-0005-0000-0000-000071050000}"/>
    <cellStyle name="S16 41" xfId="1428" xr:uid="{00000000-0005-0000-0000-000072050000}"/>
    <cellStyle name="S16 42" xfId="1429" xr:uid="{00000000-0005-0000-0000-000073050000}"/>
    <cellStyle name="S16 43" xfId="1430" xr:uid="{00000000-0005-0000-0000-000074050000}"/>
    <cellStyle name="S16 44" xfId="1431" xr:uid="{00000000-0005-0000-0000-000075050000}"/>
    <cellStyle name="S16 45" xfId="1432" xr:uid="{00000000-0005-0000-0000-000076050000}"/>
    <cellStyle name="S16 46" xfId="1433" xr:uid="{00000000-0005-0000-0000-000077050000}"/>
    <cellStyle name="S16 47" xfId="1434" xr:uid="{00000000-0005-0000-0000-000078050000}"/>
    <cellStyle name="S16 48" xfId="1435" xr:uid="{00000000-0005-0000-0000-000079050000}"/>
    <cellStyle name="S16 49" xfId="1436" xr:uid="{00000000-0005-0000-0000-00007A050000}"/>
    <cellStyle name="S16 5" xfId="1437" xr:uid="{00000000-0005-0000-0000-00007B050000}"/>
    <cellStyle name="S16 50" xfId="1438" xr:uid="{00000000-0005-0000-0000-00007C050000}"/>
    <cellStyle name="S16 51" xfId="1439" xr:uid="{00000000-0005-0000-0000-00007D050000}"/>
    <cellStyle name="S16 52" xfId="1440" xr:uid="{00000000-0005-0000-0000-00007E050000}"/>
    <cellStyle name="S16 53" xfId="1441" xr:uid="{00000000-0005-0000-0000-00007F050000}"/>
    <cellStyle name="S16 54" xfId="1442" xr:uid="{00000000-0005-0000-0000-000080050000}"/>
    <cellStyle name="S16 55" xfId="1443" xr:uid="{00000000-0005-0000-0000-000081050000}"/>
    <cellStyle name="S16 56" xfId="1444" xr:uid="{00000000-0005-0000-0000-000082050000}"/>
    <cellStyle name="S16 57" xfId="1445" xr:uid="{00000000-0005-0000-0000-000083050000}"/>
    <cellStyle name="S16 58" xfId="1446" xr:uid="{00000000-0005-0000-0000-000084050000}"/>
    <cellStyle name="S16 59" xfId="1447" xr:uid="{00000000-0005-0000-0000-000085050000}"/>
    <cellStyle name="S16 6" xfId="1448" xr:uid="{00000000-0005-0000-0000-000086050000}"/>
    <cellStyle name="S16 60" xfId="1449" xr:uid="{00000000-0005-0000-0000-000087050000}"/>
    <cellStyle name="S16 61" xfId="1450" xr:uid="{00000000-0005-0000-0000-000088050000}"/>
    <cellStyle name="S16 62" xfId="1451" xr:uid="{00000000-0005-0000-0000-000089050000}"/>
    <cellStyle name="S16 63" xfId="1452" xr:uid="{00000000-0005-0000-0000-00008A050000}"/>
    <cellStyle name="S16 64" xfId="1453" xr:uid="{00000000-0005-0000-0000-00008B050000}"/>
    <cellStyle name="S16 65" xfId="1454" xr:uid="{00000000-0005-0000-0000-00008C050000}"/>
    <cellStyle name="S16 66" xfId="1455" xr:uid="{00000000-0005-0000-0000-00008D050000}"/>
    <cellStyle name="S16 67" xfId="1456" xr:uid="{00000000-0005-0000-0000-00008E050000}"/>
    <cellStyle name="S16 68" xfId="1457" xr:uid="{00000000-0005-0000-0000-00008F050000}"/>
    <cellStyle name="S16 69" xfId="1458" xr:uid="{00000000-0005-0000-0000-000090050000}"/>
    <cellStyle name="S16 7" xfId="1459" xr:uid="{00000000-0005-0000-0000-000091050000}"/>
    <cellStyle name="S16 70" xfId="1460" xr:uid="{00000000-0005-0000-0000-000092050000}"/>
    <cellStyle name="S16 71" xfId="1461" xr:uid="{00000000-0005-0000-0000-000093050000}"/>
    <cellStyle name="S16 72" xfId="1462" xr:uid="{00000000-0005-0000-0000-000094050000}"/>
    <cellStyle name="S16 73" xfId="1463" xr:uid="{00000000-0005-0000-0000-000095050000}"/>
    <cellStyle name="S16 74" xfId="1464" xr:uid="{00000000-0005-0000-0000-000096050000}"/>
    <cellStyle name="S16 75" xfId="1465" xr:uid="{00000000-0005-0000-0000-000097050000}"/>
    <cellStyle name="S16 76" xfId="1466" xr:uid="{00000000-0005-0000-0000-000098050000}"/>
    <cellStyle name="S16 77" xfId="1467" xr:uid="{00000000-0005-0000-0000-000099050000}"/>
    <cellStyle name="S16 78" xfId="1468" xr:uid="{00000000-0005-0000-0000-00009A050000}"/>
    <cellStyle name="S16 79" xfId="1469" xr:uid="{00000000-0005-0000-0000-00009B050000}"/>
    <cellStyle name="S16 8" xfId="1470" xr:uid="{00000000-0005-0000-0000-00009C050000}"/>
    <cellStyle name="S16 80" xfId="1471" xr:uid="{00000000-0005-0000-0000-00009D050000}"/>
    <cellStyle name="S16 81" xfId="1472" xr:uid="{00000000-0005-0000-0000-00009E050000}"/>
    <cellStyle name="S16 82" xfId="1473" xr:uid="{00000000-0005-0000-0000-00009F050000}"/>
    <cellStyle name="S16 83" xfId="1474" xr:uid="{00000000-0005-0000-0000-0000A0050000}"/>
    <cellStyle name="S16 84" xfId="1475" xr:uid="{00000000-0005-0000-0000-0000A1050000}"/>
    <cellStyle name="S16 85" xfId="1476" xr:uid="{00000000-0005-0000-0000-0000A2050000}"/>
    <cellStyle name="S16 86" xfId="1477" xr:uid="{00000000-0005-0000-0000-0000A3050000}"/>
    <cellStyle name="S16 87" xfId="1478" xr:uid="{00000000-0005-0000-0000-0000A4050000}"/>
    <cellStyle name="S16 88" xfId="1479" xr:uid="{00000000-0005-0000-0000-0000A5050000}"/>
    <cellStyle name="S16 89" xfId="1480" xr:uid="{00000000-0005-0000-0000-0000A6050000}"/>
    <cellStyle name="S16 9" xfId="1481" xr:uid="{00000000-0005-0000-0000-0000A7050000}"/>
    <cellStyle name="S16 90" xfId="1482" xr:uid="{00000000-0005-0000-0000-0000A8050000}"/>
    <cellStyle name="S16 91" xfId="1483" xr:uid="{00000000-0005-0000-0000-0000A9050000}"/>
    <cellStyle name="S16 92" xfId="1484" xr:uid="{00000000-0005-0000-0000-0000AA050000}"/>
    <cellStyle name="S16 93" xfId="1485" xr:uid="{00000000-0005-0000-0000-0000AB050000}"/>
    <cellStyle name="S16 94" xfId="1486" xr:uid="{00000000-0005-0000-0000-0000AC050000}"/>
    <cellStyle name="S16 95" xfId="1487" xr:uid="{00000000-0005-0000-0000-0000AD050000}"/>
    <cellStyle name="S16 96" xfId="1488" xr:uid="{00000000-0005-0000-0000-0000AE050000}"/>
    <cellStyle name="S16 97" xfId="1489" xr:uid="{00000000-0005-0000-0000-0000AF050000}"/>
    <cellStyle name="S16 98" xfId="1490" xr:uid="{00000000-0005-0000-0000-0000B0050000}"/>
    <cellStyle name="S16 99" xfId="1491" xr:uid="{00000000-0005-0000-0000-0000B1050000}"/>
    <cellStyle name="S17" xfId="1492" xr:uid="{00000000-0005-0000-0000-0000B2050000}"/>
    <cellStyle name="S17 10" xfId="1493" xr:uid="{00000000-0005-0000-0000-0000B3050000}"/>
    <cellStyle name="S17 100" xfId="1494" xr:uid="{00000000-0005-0000-0000-0000B4050000}"/>
    <cellStyle name="S17 101" xfId="1495" xr:uid="{00000000-0005-0000-0000-0000B5050000}"/>
    <cellStyle name="S17 102" xfId="1496" xr:uid="{00000000-0005-0000-0000-0000B6050000}"/>
    <cellStyle name="S17 103" xfId="1497" xr:uid="{00000000-0005-0000-0000-0000B7050000}"/>
    <cellStyle name="S17 104" xfId="1498" xr:uid="{00000000-0005-0000-0000-0000B8050000}"/>
    <cellStyle name="S17 105" xfId="1499" xr:uid="{00000000-0005-0000-0000-0000B9050000}"/>
    <cellStyle name="S17 106" xfId="1500" xr:uid="{00000000-0005-0000-0000-0000BA050000}"/>
    <cellStyle name="S17 107" xfId="1501" xr:uid="{00000000-0005-0000-0000-0000BB050000}"/>
    <cellStyle name="S17 108" xfId="1502" xr:uid="{00000000-0005-0000-0000-0000BC050000}"/>
    <cellStyle name="S17 109" xfId="1503" xr:uid="{00000000-0005-0000-0000-0000BD050000}"/>
    <cellStyle name="S17 11" xfId="1504" xr:uid="{00000000-0005-0000-0000-0000BE050000}"/>
    <cellStyle name="S17 110" xfId="1505" xr:uid="{00000000-0005-0000-0000-0000BF050000}"/>
    <cellStyle name="S17 111" xfId="1506" xr:uid="{00000000-0005-0000-0000-0000C0050000}"/>
    <cellStyle name="S17 112" xfId="1507" xr:uid="{00000000-0005-0000-0000-0000C1050000}"/>
    <cellStyle name="S17 113" xfId="1508" xr:uid="{00000000-0005-0000-0000-0000C2050000}"/>
    <cellStyle name="S17 114" xfId="1509" xr:uid="{00000000-0005-0000-0000-0000C3050000}"/>
    <cellStyle name="S17 115" xfId="1510" xr:uid="{00000000-0005-0000-0000-0000C4050000}"/>
    <cellStyle name="S17 116" xfId="1511" xr:uid="{00000000-0005-0000-0000-0000C5050000}"/>
    <cellStyle name="S17 117" xfId="1512" xr:uid="{00000000-0005-0000-0000-0000C6050000}"/>
    <cellStyle name="S17 118" xfId="1513" xr:uid="{00000000-0005-0000-0000-0000C7050000}"/>
    <cellStyle name="S17 119" xfId="1514" xr:uid="{00000000-0005-0000-0000-0000C8050000}"/>
    <cellStyle name="S17 12" xfId="1515" xr:uid="{00000000-0005-0000-0000-0000C9050000}"/>
    <cellStyle name="S17 120" xfId="1516" xr:uid="{00000000-0005-0000-0000-0000CA050000}"/>
    <cellStyle name="S17 121" xfId="1517" xr:uid="{00000000-0005-0000-0000-0000CB050000}"/>
    <cellStyle name="S17 122" xfId="1518" xr:uid="{00000000-0005-0000-0000-0000CC050000}"/>
    <cellStyle name="S17 123" xfId="1519" xr:uid="{00000000-0005-0000-0000-0000CD050000}"/>
    <cellStyle name="S17 124" xfId="1520" xr:uid="{00000000-0005-0000-0000-0000CE050000}"/>
    <cellStyle name="S17 125" xfId="1521" xr:uid="{00000000-0005-0000-0000-0000CF050000}"/>
    <cellStyle name="S17 126" xfId="1522" xr:uid="{00000000-0005-0000-0000-0000D0050000}"/>
    <cellStyle name="S17 127" xfId="1523" xr:uid="{00000000-0005-0000-0000-0000D1050000}"/>
    <cellStyle name="S17 128" xfId="1524" xr:uid="{00000000-0005-0000-0000-0000D2050000}"/>
    <cellStyle name="S17 129" xfId="1525" xr:uid="{00000000-0005-0000-0000-0000D3050000}"/>
    <cellStyle name="S17 13" xfId="1526" xr:uid="{00000000-0005-0000-0000-0000D4050000}"/>
    <cellStyle name="S17 130" xfId="1527" xr:uid="{00000000-0005-0000-0000-0000D5050000}"/>
    <cellStyle name="S17 131" xfId="1528" xr:uid="{00000000-0005-0000-0000-0000D6050000}"/>
    <cellStyle name="S17 132" xfId="1529" xr:uid="{00000000-0005-0000-0000-0000D7050000}"/>
    <cellStyle name="S17 133" xfId="1530" xr:uid="{00000000-0005-0000-0000-0000D8050000}"/>
    <cellStyle name="S17 134" xfId="1531" xr:uid="{00000000-0005-0000-0000-0000D9050000}"/>
    <cellStyle name="S17 135" xfId="1532" xr:uid="{00000000-0005-0000-0000-0000DA050000}"/>
    <cellStyle name="S17 136" xfId="1533" xr:uid="{00000000-0005-0000-0000-0000DB050000}"/>
    <cellStyle name="S17 137" xfId="1534" xr:uid="{00000000-0005-0000-0000-0000DC050000}"/>
    <cellStyle name="S17 138" xfId="1535" xr:uid="{00000000-0005-0000-0000-0000DD050000}"/>
    <cellStyle name="S17 139" xfId="1536" xr:uid="{00000000-0005-0000-0000-0000DE050000}"/>
    <cellStyle name="S17 14" xfId="1537" xr:uid="{00000000-0005-0000-0000-0000DF050000}"/>
    <cellStyle name="S17 140" xfId="1538" xr:uid="{00000000-0005-0000-0000-0000E0050000}"/>
    <cellStyle name="S17 141" xfId="1539" xr:uid="{00000000-0005-0000-0000-0000E1050000}"/>
    <cellStyle name="S17 142" xfId="1540" xr:uid="{00000000-0005-0000-0000-0000E2050000}"/>
    <cellStyle name="S17 143" xfId="1541" xr:uid="{00000000-0005-0000-0000-0000E3050000}"/>
    <cellStyle name="S17 144" xfId="1542" xr:uid="{00000000-0005-0000-0000-0000E4050000}"/>
    <cellStyle name="S17 145" xfId="1543" xr:uid="{00000000-0005-0000-0000-0000E5050000}"/>
    <cellStyle name="S17 146" xfId="1544" xr:uid="{00000000-0005-0000-0000-0000E6050000}"/>
    <cellStyle name="S17 147" xfId="1545" xr:uid="{00000000-0005-0000-0000-0000E7050000}"/>
    <cellStyle name="S17 148" xfId="1546" xr:uid="{00000000-0005-0000-0000-0000E8050000}"/>
    <cellStyle name="S17 149" xfId="1547" xr:uid="{00000000-0005-0000-0000-0000E9050000}"/>
    <cellStyle name="S17 15" xfId="1548" xr:uid="{00000000-0005-0000-0000-0000EA050000}"/>
    <cellStyle name="S17 150" xfId="1549" xr:uid="{00000000-0005-0000-0000-0000EB050000}"/>
    <cellStyle name="S17 151" xfId="1550" xr:uid="{00000000-0005-0000-0000-0000EC050000}"/>
    <cellStyle name="S17 152" xfId="1551" xr:uid="{00000000-0005-0000-0000-0000ED050000}"/>
    <cellStyle name="S17 153" xfId="1552" xr:uid="{00000000-0005-0000-0000-0000EE050000}"/>
    <cellStyle name="S17 154" xfId="1553" xr:uid="{00000000-0005-0000-0000-0000EF050000}"/>
    <cellStyle name="S17 155" xfId="1554" xr:uid="{00000000-0005-0000-0000-0000F0050000}"/>
    <cellStyle name="S17 156" xfId="1555" xr:uid="{00000000-0005-0000-0000-0000F1050000}"/>
    <cellStyle name="S17 157" xfId="1556" xr:uid="{00000000-0005-0000-0000-0000F2050000}"/>
    <cellStyle name="S17 158" xfId="1557" xr:uid="{00000000-0005-0000-0000-0000F3050000}"/>
    <cellStyle name="S17 159" xfId="1558" xr:uid="{00000000-0005-0000-0000-0000F4050000}"/>
    <cellStyle name="S17 16" xfId="1559" xr:uid="{00000000-0005-0000-0000-0000F5050000}"/>
    <cellStyle name="S17 160" xfId="1560" xr:uid="{00000000-0005-0000-0000-0000F6050000}"/>
    <cellStyle name="S17 161" xfId="1561" xr:uid="{00000000-0005-0000-0000-0000F7050000}"/>
    <cellStyle name="S17 162" xfId="1562" xr:uid="{00000000-0005-0000-0000-0000F8050000}"/>
    <cellStyle name="S17 17" xfId="1563" xr:uid="{00000000-0005-0000-0000-0000F9050000}"/>
    <cellStyle name="S17 18" xfId="1564" xr:uid="{00000000-0005-0000-0000-0000FA050000}"/>
    <cellStyle name="S17 19" xfId="1565" xr:uid="{00000000-0005-0000-0000-0000FB050000}"/>
    <cellStyle name="S17 2" xfId="1566" xr:uid="{00000000-0005-0000-0000-0000FC050000}"/>
    <cellStyle name="S17 20" xfId="1567" xr:uid="{00000000-0005-0000-0000-0000FD050000}"/>
    <cellStyle name="S17 21" xfId="1568" xr:uid="{00000000-0005-0000-0000-0000FE050000}"/>
    <cellStyle name="S17 22" xfId="1569" xr:uid="{00000000-0005-0000-0000-0000FF050000}"/>
    <cellStyle name="S17 23" xfId="1570" xr:uid="{00000000-0005-0000-0000-000000060000}"/>
    <cellStyle name="S17 24" xfId="1571" xr:uid="{00000000-0005-0000-0000-000001060000}"/>
    <cellStyle name="S17 25" xfId="1572" xr:uid="{00000000-0005-0000-0000-000002060000}"/>
    <cellStyle name="S17 26" xfId="1573" xr:uid="{00000000-0005-0000-0000-000003060000}"/>
    <cellStyle name="S17 27" xfId="1574" xr:uid="{00000000-0005-0000-0000-000004060000}"/>
    <cellStyle name="S17 28" xfId="1575" xr:uid="{00000000-0005-0000-0000-000005060000}"/>
    <cellStyle name="S17 29" xfId="1576" xr:uid="{00000000-0005-0000-0000-000006060000}"/>
    <cellStyle name="S17 3" xfId="1577" xr:uid="{00000000-0005-0000-0000-000007060000}"/>
    <cellStyle name="S17 30" xfId="1578" xr:uid="{00000000-0005-0000-0000-000008060000}"/>
    <cellStyle name="S17 31" xfId="1579" xr:uid="{00000000-0005-0000-0000-000009060000}"/>
    <cellStyle name="S17 32" xfId="1580" xr:uid="{00000000-0005-0000-0000-00000A060000}"/>
    <cellStyle name="S17 33" xfId="1581" xr:uid="{00000000-0005-0000-0000-00000B060000}"/>
    <cellStyle name="S17 34" xfId="1582" xr:uid="{00000000-0005-0000-0000-00000C060000}"/>
    <cellStyle name="S17 35" xfId="1583" xr:uid="{00000000-0005-0000-0000-00000D060000}"/>
    <cellStyle name="S17 36" xfId="1584" xr:uid="{00000000-0005-0000-0000-00000E060000}"/>
    <cellStyle name="S17 37" xfId="1585" xr:uid="{00000000-0005-0000-0000-00000F060000}"/>
    <cellStyle name="S17 38" xfId="1586" xr:uid="{00000000-0005-0000-0000-000010060000}"/>
    <cellStyle name="S17 39" xfId="1587" xr:uid="{00000000-0005-0000-0000-000011060000}"/>
    <cellStyle name="S17 4" xfId="1588" xr:uid="{00000000-0005-0000-0000-000012060000}"/>
    <cellStyle name="S17 40" xfId="1589" xr:uid="{00000000-0005-0000-0000-000013060000}"/>
    <cellStyle name="S17 41" xfId="1590" xr:uid="{00000000-0005-0000-0000-000014060000}"/>
    <cellStyle name="S17 42" xfId="1591" xr:uid="{00000000-0005-0000-0000-000015060000}"/>
    <cellStyle name="S17 43" xfId="1592" xr:uid="{00000000-0005-0000-0000-000016060000}"/>
    <cellStyle name="S17 44" xfId="1593" xr:uid="{00000000-0005-0000-0000-000017060000}"/>
    <cellStyle name="S17 45" xfId="1594" xr:uid="{00000000-0005-0000-0000-000018060000}"/>
    <cellStyle name="S17 46" xfId="1595" xr:uid="{00000000-0005-0000-0000-000019060000}"/>
    <cellStyle name="S17 47" xfId="1596" xr:uid="{00000000-0005-0000-0000-00001A060000}"/>
    <cellStyle name="S17 48" xfId="1597" xr:uid="{00000000-0005-0000-0000-00001B060000}"/>
    <cellStyle name="S17 49" xfId="1598" xr:uid="{00000000-0005-0000-0000-00001C060000}"/>
    <cellStyle name="S17 5" xfId="1599" xr:uid="{00000000-0005-0000-0000-00001D060000}"/>
    <cellStyle name="S17 50" xfId="1600" xr:uid="{00000000-0005-0000-0000-00001E060000}"/>
    <cellStyle name="S17 51" xfId="1601" xr:uid="{00000000-0005-0000-0000-00001F060000}"/>
    <cellStyle name="S17 52" xfId="1602" xr:uid="{00000000-0005-0000-0000-000020060000}"/>
    <cellStyle name="S17 53" xfId="1603" xr:uid="{00000000-0005-0000-0000-000021060000}"/>
    <cellStyle name="S17 54" xfId="1604" xr:uid="{00000000-0005-0000-0000-000022060000}"/>
    <cellStyle name="S17 55" xfId="1605" xr:uid="{00000000-0005-0000-0000-000023060000}"/>
    <cellStyle name="S17 56" xfId="1606" xr:uid="{00000000-0005-0000-0000-000024060000}"/>
    <cellStyle name="S17 57" xfId="1607" xr:uid="{00000000-0005-0000-0000-000025060000}"/>
    <cellStyle name="S17 58" xfId="1608" xr:uid="{00000000-0005-0000-0000-000026060000}"/>
    <cellStyle name="S17 59" xfId="1609" xr:uid="{00000000-0005-0000-0000-000027060000}"/>
    <cellStyle name="S17 6" xfId="1610" xr:uid="{00000000-0005-0000-0000-000028060000}"/>
    <cellStyle name="S17 60" xfId="1611" xr:uid="{00000000-0005-0000-0000-000029060000}"/>
    <cellStyle name="S17 61" xfId="1612" xr:uid="{00000000-0005-0000-0000-00002A060000}"/>
    <cellStyle name="S17 62" xfId="1613" xr:uid="{00000000-0005-0000-0000-00002B060000}"/>
    <cellStyle name="S17 63" xfId="1614" xr:uid="{00000000-0005-0000-0000-00002C060000}"/>
    <cellStyle name="S17 64" xfId="1615" xr:uid="{00000000-0005-0000-0000-00002D060000}"/>
    <cellStyle name="S17 65" xfId="1616" xr:uid="{00000000-0005-0000-0000-00002E060000}"/>
    <cellStyle name="S17 66" xfId="1617" xr:uid="{00000000-0005-0000-0000-00002F060000}"/>
    <cellStyle name="S17 67" xfId="1618" xr:uid="{00000000-0005-0000-0000-000030060000}"/>
    <cellStyle name="S17 68" xfId="1619" xr:uid="{00000000-0005-0000-0000-000031060000}"/>
    <cellStyle name="S17 69" xfId="1620" xr:uid="{00000000-0005-0000-0000-000032060000}"/>
    <cellStyle name="S17 7" xfId="1621" xr:uid="{00000000-0005-0000-0000-000033060000}"/>
    <cellStyle name="S17 70" xfId="1622" xr:uid="{00000000-0005-0000-0000-000034060000}"/>
    <cellStyle name="S17 71" xfId="1623" xr:uid="{00000000-0005-0000-0000-000035060000}"/>
    <cellStyle name="S17 72" xfId="1624" xr:uid="{00000000-0005-0000-0000-000036060000}"/>
    <cellStyle name="S17 73" xfId="1625" xr:uid="{00000000-0005-0000-0000-000037060000}"/>
    <cellStyle name="S17 74" xfId="1626" xr:uid="{00000000-0005-0000-0000-000038060000}"/>
    <cellStyle name="S17 75" xfId="1627" xr:uid="{00000000-0005-0000-0000-000039060000}"/>
    <cellStyle name="S17 76" xfId="1628" xr:uid="{00000000-0005-0000-0000-00003A060000}"/>
    <cellStyle name="S17 77" xfId="1629" xr:uid="{00000000-0005-0000-0000-00003B060000}"/>
    <cellStyle name="S17 78" xfId="1630" xr:uid="{00000000-0005-0000-0000-00003C060000}"/>
    <cellStyle name="S17 79" xfId="1631" xr:uid="{00000000-0005-0000-0000-00003D060000}"/>
    <cellStyle name="S17 8" xfId="1632" xr:uid="{00000000-0005-0000-0000-00003E060000}"/>
    <cellStyle name="S17 80" xfId="1633" xr:uid="{00000000-0005-0000-0000-00003F060000}"/>
    <cellStyle name="S17 81" xfId="1634" xr:uid="{00000000-0005-0000-0000-000040060000}"/>
    <cellStyle name="S17 82" xfId="1635" xr:uid="{00000000-0005-0000-0000-000041060000}"/>
    <cellStyle name="S17 83" xfId="1636" xr:uid="{00000000-0005-0000-0000-000042060000}"/>
    <cellStyle name="S17 84" xfId="1637" xr:uid="{00000000-0005-0000-0000-000043060000}"/>
    <cellStyle name="S17 85" xfId="1638" xr:uid="{00000000-0005-0000-0000-000044060000}"/>
    <cellStyle name="S17 86" xfId="1639" xr:uid="{00000000-0005-0000-0000-000045060000}"/>
    <cellStyle name="S17 87" xfId="1640" xr:uid="{00000000-0005-0000-0000-000046060000}"/>
    <cellStyle name="S17 88" xfId="1641" xr:uid="{00000000-0005-0000-0000-000047060000}"/>
    <cellStyle name="S17 89" xfId="1642" xr:uid="{00000000-0005-0000-0000-000048060000}"/>
    <cellStyle name="S17 9" xfId="1643" xr:uid="{00000000-0005-0000-0000-000049060000}"/>
    <cellStyle name="S17 90" xfId="1644" xr:uid="{00000000-0005-0000-0000-00004A060000}"/>
    <cellStyle name="S17 91" xfId="1645" xr:uid="{00000000-0005-0000-0000-00004B060000}"/>
    <cellStyle name="S17 92" xfId="1646" xr:uid="{00000000-0005-0000-0000-00004C060000}"/>
    <cellStyle name="S17 93" xfId="1647" xr:uid="{00000000-0005-0000-0000-00004D060000}"/>
    <cellStyle name="S17 94" xfId="1648" xr:uid="{00000000-0005-0000-0000-00004E060000}"/>
    <cellStyle name="S17 95" xfId="1649" xr:uid="{00000000-0005-0000-0000-00004F060000}"/>
    <cellStyle name="S17 96" xfId="1650" xr:uid="{00000000-0005-0000-0000-000050060000}"/>
    <cellStyle name="S17 97" xfId="1651" xr:uid="{00000000-0005-0000-0000-000051060000}"/>
    <cellStyle name="S17 98" xfId="1652" xr:uid="{00000000-0005-0000-0000-000052060000}"/>
    <cellStyle name="S17 99" xfId="1653" xr:uid="{00000000-0005-0000-0000-000053060000}"/>
    <cellStyle name="S18" xfId="1654" xr:uid="{00000000-0005-0000-0000-000054060000}"/>
    <cellStyle name="S18 10" xfId="1655" xr:uid="{00000000-0005-0000-0000-000055060000}"/>
    <cellStyle name="S18 100" xfId="1656" xr:uid="{00000000-0005-0000-0000-000056060000}"/>
    <cellStyle name="S18 101" xfId="1657" xr:uid="{00000000-0005-0000-0000-000057060000}"/>
    <cellStyle name="S18 102" xfId="1658" xr:uid="{00000000-0005-0000-0000-000058060000}"/>
    <cellStyle name="S18 103" xfId="1659" xr:uid="{00000000-0005-0000-0000-000059060000}"/>
    <cellStyle name="S18 104" xfId="1660" xr:uid="{00000000-0005-0000-0000-00005A060000}"/>
    <cellStyle name="S18 105" xfId="1661" xr:uid="{00000000-0005-0000-0000-00005B060000}"/>
    <cellStyle name="S18 106" xfId="1662" xr:uid="{00000000-0005-0000-0000-00005C060000}"/>
    <cellStyle name="S18 107" xfId="1663" xr:uid="{00000000-0005-0000-0000-00005D060000}"/>
    <cellStyle name="S18 108" xfId="1664" xr:uid="{00000000-0005-0000-0000-00005E060000}"/>
    <cellStyle name="S18 109" xfId="1665" xr:uid="{00000000-0005-0000-0000-00005F060000}"/>
    <cellStyle name="S18 11" xfId="1666" xr:uid="{00000000-0005-0000-0000-000060060000}"/>
    <cellStyle name="S18 110" xfId="1667" xr:uid="{00000000-0005-0000-0000-000061060000}"/>
    <cellStyle name="S18 111" xfId="1668" xr:uid="{00000000-0005-0000-0000-000062060000}"/>
    <cellStyle name="S18 112" xfId="1669" xr:uid="{00000000-0005-0000-0000-000063060000}"/>
    <cellStyle name="S18 113" xfId="1670" xr:uid="{00000000-0005-0000-0000-000064060000}"/>
    <cellStyle name="S18 114" xfId="1671" xr:uid="{00000000-0005-0000-0000-000065060000}"/>
    <cellStyle name="S18 115" xfId="1672" xr:uid="{00000000-0005-0000-0000-000066060000}"/>
    <cellStyle name="S18 116" xfId="1673" xr:uid="{00000000-0005-0000-0000-000067060000}"/>
    <cellStyle name="S18 117" xfId="1674" xr:uid="{00000000-0005-0000-0000-000068060000}"/>
    <cellStyle name="S18 118" xfId="1675" xr:uid="{00000000-0005-0000-0000-000069060000}"/>
    <cellStyle name="S18 119" xfId="1676" xr:uid="{00000000-0005-0000-0000-00006A060000}"/>
    <cellStyle name="S18 12" xfId="1677" xr:uid="{00000000-0005-0000-0000-00006B060000}"/>
    <cellStyle name="S18 120" xfId="1678" xr:uid="{00000000-0005-0000-0000-00006C060000}"/>
    <cellStyle name="S18 121" xfId="1679" xr:uid="{00000000-0005-0000-0000-00006D060000}"/>
    <cellStyle name="S18 122" xfId="1680" xr:uid="{00000000-0005-0000-0000-00006E060000}"/>
    <cellStyle name="S18 123" xfId="1681" xr:uid="{00000000-0005-0000-0000-00006F060000}"/>
    <cellStyle name="S18 124" xfId="1682" xr:uid="{00000000-0005-0000-0000-000070060000}"/>
    <cellStyle name="S18 125" xfId="1683" xr:uid="{00000000-0005-0000-0000-000071060000}"/>
    <cellStyle name="S18 126" xfId="1684" xr:uid="{00000000-0005-0000-0000-000072060000}"/>
    <cellStyle name="S18 127" xfId="1685" xr:uid="{00000000-0005-0000-0000-000073060000}"/>
    <cellStyle name="S18 128" xfId="1686" xr:uid="{00000000-0005-0000-0000-000074060000}"/>
    <cellStyle name="S18 129" xfId="1687" xr:uid="{00000000-0005-0000-0000-000075060000}"/>
    <cellStyle name="S18 13" xfId="1688" xr:uid="{00000000-0005-0000-0000-000076060000}"/>
    <cellStyle name="S18 130" xfId="1689" xr:uid="{00000000-0005-0000-0000-000077060000}"/>
    <cellStyle name="S18 131" xfId="1690" xr:uid="{00000000-0005-0000-0000-000078060000}"/>
    <cellStyle name="S18 132" xfId="1691" xr:uid="{00000000-0005-0000-0000-000079060000}"/>
    <cellStyle name="S18 133" xfId="1692" xr:uid="{00000000-0005-0000-0000-00007A060000}"/>
    <cellStyle name="S18 134" xfId="1693" xr:uid="{00000000-0005-0000-0000-00007B060000}"/>
    <cellStyle name="S18 135" xfId="1694" xr:uid="{00000000-0005-0000-0000-00007C060000}"/>
    <cellStyle name="S18 136" xfId="1695" xr:uid="{00000000-0005-0000-0000-00007D060000}"/>
    <cellStyle name="S18 137" xfId="1696" xr:uid="{00000000-0005-0000-0000-00007E060000}"/>
    <cellStyle name="S18 138" xfId="1697" xr:uid="{00000000-0005-0000-0000-00007F060000}"/>
    <cellStyle name="S18 139" xfId="1698" xr:uid="{00000000-0005-0000-0000-000080060000}"/>
    <cellStyle name="S18 14" xfId="1699" xr:uid="{00000000-0005-0000-0000-000081060000}"/>
    <cellStyle name="S18 140" xfId="1700" xr:uid="{00000000-0005-0000-0000-000082060000}"/>
    <cellStyle name="S18 141" xfId="1701" xr:uid="{00000000-0005-0000-0000-000083060000}"/>
    <cellStyle name="S18 142" xfId="1702" xr:uid="{00000000-0005-0000-0000-000084060000}"/>
    <cellStyle name="S18 143" xfId="1703" xr:uid="{00000000-0005-0000-0000-000085060000}"/>
    <cellStyle name="S18 144" xfId="1704" xr:uid="{00000000-0005-0000-0000-000086060000}"/>
    <cellStyle name="S18 145" xfId="1705" xr:uid="{00000000-0005-0000-0000-000087060000}"/>
    <cellStyle name="S18 146" xfId="1706" xr:uid="{00000000-0005-0000-0000-000088060000}"/>
    <cellStyle name="S18 147" xfId="1707" xr:uid="{00000000-0005-0000-0000-000089060000}"/>
    <cellStyle name="S18 148" xfId="1708" xr:uid="{00000000-0005-0000-0000-00008A060000}"/>
    <cellStyle name="S18 149" xfId="1709" xr:uid="{00000000-0005-0000-0000-00008B060000}"/>
    <cellStyle name="S18 15" xfId="1710" xr:uid="{00000000-0005-0000-0000-00008C060000}"/>
    <cellStyle name="S18 150" xfId="1711" xr:uid="{00000000-0005-0000-0000-00008D060000}"/>
    <cellStyle name="S18 151" xfId="1712" xr:uid="{00000000-0005-0000-0000-00008E060000}"/>
    <cellStyle name="S18 152" xfId="1713" xr:uid="{00000000-0005-0000-0000-00008F060000}"/>
    <cellStyle name="S18 153" xfId="1714" xr:uid="{00000000-0005-0000-0000-000090060000}"/>
    <cellStyle name="S18 154" xfId="1715" xr:uid="{00000000-0005-0000-0000-000091060000}"/>
    <cellStyle name="S18 155" xfId="1716" xr:uid="{00000000-0005-0000-0000-000092060000}"/>
    <cellStyle name="S18 156" xfId="1717" xr:uid="{00000000-0005-0000-0000-000093060000}"/>
    <cellStyle name="S18 157" xfId="1718" xr:uid="{00000000-0005-0000-0000-000094060000}"/>
    <cellStyle name="S18 158" xfId="1719" xr:uid="{00000000-0005-0000-0000-000095060000}"/>
    <cellStyle name="S18 159" xfId="1720" xr:uid="{00000000-0005-0000-0000-000096060000}"/>
    <cellStyle name="S18 16" xfId="1721" xr:uid="{00000000-0005-0000-0000-000097060000}"/>
    <cellStyle name="S18 160" xfId="1722" xr:uid="{00000000-0005-0000-0000-000098060000}"/>
    <cellStyle name="S18 161" xfId="1723" xr:uid="{00000000-0005-0000-0000-000099060000}"/>
    <cellStyle name="S18 162" xfId="1724" xr:uid="{00000000-0005-0000-0000-00009A060000}"/>
    <cellStyle name="S18 17" xfId="1725" xr:uid="{00000000-0005-0000-0000-00009B060000}"/>
    <cellStyle name="S18 18" xfId="1726" xr:uid="{00000000-0005-0000-0000-00009C060000}"/>
    <cellStyle name="S18 19" xfId="1727" xr:uid="{00000000-0005-0000-0000-00009D060000}"/>
    <cellStyle name="S18 2" xfId="1728" xr:uid="{00000000-0005-0000-0000-00009E060000}"/>
    <cellStyle name="S18 20" xfId="1729" xr:uid="{00000000-0005-0000-0000-00009F060000}"/>
    <cellStyle name="S18 21" xfId="1730" xr:uid="{00000000-0005-0000-0000-0000A0060000}"/>
    <cellStyle name="S18 22" xfId="1731" xr:uid="{00000000-0005-0000-0000-0000A1060000}"/>
    <cellStyle name="S18 23" xfId="1732" xr:uid="{00000000-0005-0000-0000-0000A2060000}"/>
    <cellStyle name="S18 24" xfId="1733" xr:uid="{00000000-0005-0000-0000-0000A3060000}"/>
    <cellStyle name="S18 25" xfId="1734" xr:uid="{00000000-0005-0000-0000-0000A4060000}"/>
    <cellStyle name="S18 26" xfId="1735" xr:uid="{00000000-0005-0000-0000-0000A5060000}"/>
    <cellStyle name="S18 27" xfId="1736" xr:uid="{00000000-0005-0000-0000-0000A6060000}"/>
    <cellStyle name="S18 28" xfId="1737" xr:uid="{00000000-0005-0000-0000-0000A7060000}"/>
    <cellStyle name="S18 29" xfId="1738" xr:uid="{00000000-0005-0000-0000-0000A8060000}"/>
    <cellStyle name="S18 3" xfId="1739" xr:uid="{00000000-0005-0000-0000-0000A9060000}"/>
    <cellStyle name="S18 30" xfId="1740" xr:uid="{00000000-0005-0000-0000-0000AA060000}"/>
    <cellStyle name="S18 31" xfId="1741" xr:uid="{00000000-0005-0000-0000-0000AB060000}"/>
    <cellStyle name="S18 32" xfId="1742" xr:uid="{00000000-0005-0000-0000-0000AC060000}"/>
    <cellStyle name="S18 33" xfId="1743" xr:uid="{00000000-0005-0000-0000-0000AD060000}"/>
    <cellStyle name="S18 34" xfId="1744" xr:uid="{00000000-0005-0000-0000-0000AE060000}"/>
    <cellStyle name="S18 35" xfId="1745" xr:uid="{00000000-0005-0000-0000-0000AF060000}"/>
    <cellStyle name="S18 36" xfId="1746" xr:uid="{00000000-0005-0000-0000-0000B0060000}"/>
    <cellStyle name="S18 37" xfId="1747" xr:uid="{00000000-0005-0000-0000-0000B1060000}"/>
    <cellStyle name="S18 38" xfId="1748" xr:uid="{00000000-0005-0000-0000-0000B2060000}"/>
    <cellStyle name="S18 39" xfId="1749" xr:uid="{00000000-0005-0000-0000-0000B3060000}"/>
    <cellStyle name="S18 4" xfId="1750" xr:uid="{00000000-0005-0000-0000-0000B4060000}"/>
    <cellStyle name="S18 40" xfId="1751" xr:uid="{00000000-0005-0000-0000-0000B5060000}"/>
    <cellStyle name="S18 41" xfId="1752" xr:uid="{00000000-0005-0000-0000-0000B6060000}"/>
    <cellStyle name="S18 42" xfId="1753" xr:uid="{00000000-0005-0000-0000-0000B7060000}"/>
    <cellStyle name="S18 43" xfId="1754" xr:uid="{00000000-0005-0000-0000-0000B8060000}"/>
    <cellStyle name="S18 44" xfId="1755" xr:uid="{00000000-0005-0000-0000-0000B9060000}"/>
    <cellStyle name="S18 45" xfId="1756" xr:uid="{00000000-0005-0000-0000-0000BA060000}"/>
    <cellStyle name="S18 46" xfId="1757" xr:uid="{00000000-0005-0000-0000-0000BB060000}"/>
    <cellStyle name="S18 47" xfId="1758" xr:uid="{00000000-0005-0000-0000-0000BC060000}"/>
    <cellStyle name="S18 48" xfId="1759" xr:uid="{00000000-0005-0000-0000-0000BD060000}"/>
    <cellStyle name="S18 49" xfId="1760" xr:uid="{00000000-0005-0000-0000-0000BE060000}"/>
    <cellStyle name="S18 5" xfId="1761" xr:uid="{00000000-0005-0000-0000-0000BF060000}"/>
    <cellStyle name="S18 50" xfId="1762" xr:uid="{00000000-0005-0000-0000-0000C0060000}"/>
    <cellStyle name="S18 51" xfId="1763" xr:uid="{00000000-0005-0000-0000-0000C1060000}"/>
    <cellStyle name="S18 52" xfId="1764" xr:uid="{00000000-0005-0000-0000-0000C2060000}"/>
    <cellStyle name="S18 53" xfId="1765" xr:uid="{00000000-0005-0000-0000-0000C3060000}"/>
    <cellStyle name="S18 54" xfId="1766" xr:uid="{00000000-0005-0000-0000-0000C4060000}"/>
    <cellStyle name="S18 55" xfId="1767" xr:uid="{00000000-0005-0000-0000-0000C5060000}"/>
    <cellStyle name="S18 56" xfId="1768" xr:uid="{00000000-0005-0000-0000-0000C6060000}"/>
    <cellStyle name="S18 57" xfId="1769" xr:uid="{00000000-0005-0000-0000-0000C7060000}"/>
    <cellStyle name="S18 58" xfId="1770" xr:uid="{00000000-0005-0000-0000-0000C8060000}"/>
    <cellStyle name="S18 59" xfId="1771" xr:uid="{00000000-0005-0000-0000-0000C9060000}"/>
    <cellStyle name="S18 6" xfId="1772" xr:uid="{00000000-0005-0000-0000-0000CA060000}"/>
    <cellStyle name="S18 60" xfId="1773" xr:uid="{00000000-0005-0000-0000-0000CB060000}"/>
    <cellStyle name="S18 61" xfId="1774" xr:uid="{00000000-0005-0000-0000-0000CC060000}"/>
    <cellStyle name="S18 62" xfId="1775" xr:uid="{00000000-0005-0000-0000-0000CD060000}"/>
    <cellStyle name="S18 63" xfId="1776" xr:uid="{00000000-0005-0000-0000-0000CE060000}"/>
    <cellStyle name="S18 64" xfId="1777" xr:uid="{00000000-0005-0000-0000-0000CF060000}"/>
    <cellStyle name="S18 65" xfId="1778" xr:uid="{00000000-0005-0000-0000-0000D0060000}"/>
    <cellStyle name="S18 66" xfId="1779" xr:uid="{00000000-0005-0000-0000-0000D1060000}"/>
    <cellStyle name="S18 67" xfId="1780" xr:uid="{00000000-0005-0000-0000-0000D2060000}"/>
    <cellStyle name="S18 68" xfId="1781" xr:uid="{00000000-0005-0000-0000-0000D3060000}"/>
    <cellStyle name="S18 69" xfId="1782" xr:uid="{00000000-0005-0000-0000-0000D4060000}"/>
    <cellStyle name="S18 7" xfId="1783" xr:uid="{00000000-0005-0000-0000-0000D5060000}"/>
    <cellStyle name="S18 70" xfId="1784" xr:uid="{00000000-0005-0000-0000-0000D6060000}"/>
    <cellStyle name="S18 71" xfId="1785" xr:uid="{00000000-0005-0000-0000-0000D7060000}"/>
    <cellStyle name="S18 72" xfId="1786" xr:uid="{00000000-0005-0000-0000-0000D8060000}"/>
    <cellStyle name="S18 73" xfId="1787" xr:uid="{00000000-0005-0000-0000-0000D9060000}"/>
    <cellStyle name="S18 74" xfId="1788" xr:uid="{00000000-0005-0000-0000-0000DA060000}"/>
    <cellStyle name="S18 75" xfId="1789" xr:uid="{00000000-0005-0000-0000-0000DB060000}"/>
    <cellStyle name="S18 76" xfId="1790" xr:uid="{00000000-0005-0000-0000-0000DC060000}"/>
    <cellStyle name="S18 77" xfId="1791" xr:uid="{00000000-0005-0000-0000-0000DD060000}"/>
    <cellStyle name="S18 78" xfId="1792" xr:uid="{00000000-0005-0000-0000-0000DE060000}"/>
    <cellStyle name="S18 79" xfId="1793" xr:uid="{00000000-0005-0000-0000-0000DF060000}"/>
    <cellStyle name="S18 8" xfId="1794" xr:uid="{00000000-0005-0000-0000-0000E0060000}"/>
    <cellStyle name="S18 80" xfId="1795" xr:uid="{00000000-0005-0000-0000-0000E1060000}"/>
    <cellStyle name="S18 81" xfId="1796" xr:uid="{00000000-0005-0000-0000-0000E2060000}"/>
    <cellStyle name="S18 82" xfId="1797" xr:uid="{00000000-0005-0000-0000-0000E3060000}"/>
    <cellStyle name="S18 83" xfId="1798" xr:uid="{00000000-0005-0000-0000-0000E4060000}"/>
    <cellStyle name="S18 84" xfId="1799" xr:uid="{00000000-0005-0000-0000-0000E5060000}"/>
    <cellStyle name="S18 85" xfId="1800" xr:uid="{00000000-0005-0000-0000-0000E6060000}"/>
    <cellStyle name="S18 86" xfId="1801" xr:uid="{00000000-0005-0000-0000-0000E7060000}"/>
    <cellStyle name="S18 87" xfId="1802" xr:uid="{00000000-0005-0000-0000-0000E8060000}"/>
    <cellStyle name="S18 88" xfId="1803" xr:uid="{00000000-0005-0000-0000-0000E9060000}"/>
    <cellStyle name="S18 89" xfId="1804" xr:uid="{00000000-0005-0000-0000-0000EA060000}"/>
    <cellStyle name="S18 9" xfId="1805" xr:uid="{00000000-0005-0000-0000-0000EB060000}"/>
    <cellStyle name="S18 90" xfId="1806" xr:uid="{00000000-0005-0000-0000-0000EC060000}"/>
    <cellStyle name="S18 91" xfId="1807" xr:uid="{00000000-0005-0000-0000-0000ED060000}"/>
    <cellStyle name="S18 92" xfId="1808" xr:uid="{00000000-0005-0000-0000-0000EE060000}"/>
    <cellStyle name="S18 93" xfId="1809" xr:uid="{00000000-0005-0000-0000-0000EF060000}"/>
    <cellStyle name="S18 94" xfId="1810" xr:uid="{00000000-0005-0000-0000-0000F0060000}"/>
    <cellStyle name="S18 95" xfId="1811" xr:uid="{00000000-0005-0000-0000-0000F1060000}"/>
    <cellStyle name="S18 96" xfId="1812" xr:uid="{00000000-0005-0000-0000-0000F2060000}"/>
    <cellStyle name="S18 97" xfId="1813" xr:uid="{00000000-0005-0000-0000-0000F3060000}"/>
    <cellStyle name="S18 98" xfId="1814" xr:uid="{00000000-0005-0000-0000-0000F4060000}"/>
    <cellStyle name="S18 99" xfId="1815" xr:uid="{00000000-0005-0000-0000-0000F5060000}"/>
    <cellStyle name="S19" xfId="1816" xr:uid="{00000000-0005-0000-0000-0000F6060000}"/>
    <cellStyle name="S19 10" xfId="1817" xr:uid="{00000000-0005-0000-0000-0000F7060000}"/>
    <cellStyle name="S19 100" xfId="1818" xr:uid="{00000000-0005-0000-0000-0000F8060000}"/>
    <cellStyle name="S19 101" xfId="1819" xr:uid="{00000000-0005-0000-0000-0000F9060000}"/>
    <cellStyle name="S19 102" xfId="1820" xr:uid="{00000000-0005-0000-0000-0000FA060000}"/>
    <cellStyle name="S19 103" xfId="1821" xr:uid="{00000000-0005-0000-0000-0000FB060000}"/>
    <cellStyle name="S19 104" xfId="1822" xr:uid="{00000000-0005-0000-0000-0000FC060000}"/>
    <cellStyle name="S19 105" xfId="1823" xr:uid="{00000000-0005-0000-0000-0000FD060000}"/>
    <cellStyle name="S19 106" xfId="1824" xr:uid="{00000000-0005-0000-0000-0000FE060000}"/>
    <cellStyle name="S19 107" xfId="1825" xr:uid="{00000000-0005-0000-0000-0000FF060000}"/>
    <cellStyle name="S19 108" xfId="1826" xr:uid="{00000000-0005-0000-0000-000000070000}"/>
    <cellStyle name="S19 109" xfId="1827" xr:uid="{00000000-0005-0000-0000-000001070000}"/>
    <cellStyle name="S19 11" xfId="1828" xr:uid="{00000000-0005-0000-0000-000002070000}"/>
    <cellStyle name="S19 110" xfId="1829" xr:uid="{00000000-0005-0000-0000-000003070000}"/>
    <cellStyle name="S19 111" xfId="1830" xr:uid="{00000000-0005-0000-0000-000004070000}"/>
    <cellStyle name="S19 112" xfId="1831" xr:uid="{00000000-0005-0000-0000-000005070000}"/>
    <cellStyle name="S19 113" xfId="1832" xr:uid="{00000000-0005-0000-0000-000006070000}"/>
    <cellStyle name="S19 114" xfId="1833" xr:uid="{00000000-0005-0000-0000-000007070000}"/>
    <cellStyle name="S19 115" xfId="1834" xr:uid="{00000000-0005-0000-0000-000008070000}"/>
    <cellStyle name="S19 116" xfId="1835" xr:uid="{00000000-0005-0000-0000-000009070000}"/>
    <cellStyle name="S19 117" xfId="1836" xr:uid="{00000000-0005-0000-0000-00000A070000}"/>
    <cellStyle name="S19 118" xfId="1837" xr:uid="{00000000-0005-0000-0000-00000B070000}"/>
    <cellStyle name="S19 119" xfId="1838" xr:uid="{00000000-0005-0000-0000-00000C070000}"/>
    <cellStyle name="S19 12" xfId="1839" xr:uid="{00000000-0005-0000-0000-00000D070000}"/>
    <cellStyle name="S19 120" xfId="1840" xr:uid="{00000000-0005-0000-0000-00000E070000}"/>
    <cellStyle name="S19 121" xfId="1841" xr:uid="{00000000-0005-0000-0000-00000F070000}"/>
    <cellStyle name="S19 122" xfId="1842" xr:uid="{00000000-0005-0000-0000-000010070000}"/>
    <cellStyle name="S19 123" xfId="1843" xr:uid="{00000000-0005-0000-0000-000011070000}"/>
    <cellStyle name="S19 124" xfId="1844" xr:uid="{00000000-0005-0000-0000-000012070000}"/>
    <cellStyle name="S19 125" xfId="1845" xr:uid="{00000000-0005-0000-0000-000013070000}"/>
    <cellStyle name="S19 126" xfId="1846" xr:uid="{00000000-0005-0000-0000-000014070000}"/>
    <cellStyle name="S19 127" xfId="1847" xr:uid="{00000000-0005-0000-0000-000015070000}"/>
    <cellStyle name="S19 128" xfId="1848" xr:uid="{00000000-0005-0000-0000-000016070000}"/>
    <cellStyle name="S19 129" xfId="1849" xr:uid="{00000000-0005-0000-0000-000017070000}"/>
    <cellStyle name="S19 13" xfId="1850" xr:uid="{00000000-0005-0000-0000-000018070000}"/>
    <cellStyle name="S19 130" xfId="1851" xr:uid="{00000000-0005-0000-0000-000019070000}"/>
    <cellStyle name="S19 131" xfId="1852" xr:uid="{00000000-0005-0000-0000-00001A070000}"/>
    <cellStyle name="S19 132" xfId="1853" xr:uid="{00000000-0005-0000-0000-00001B070000}"/>
    <cellStyle name="S19 133" xfId="1854" xr:uid="{00000000-0005-0000-0000-00001C070000}"/>
    <cellStyle name="S19 134" xfId="1855" xr:uid="{00000000-0005-0000-0000-00001D070000}"/>
    <cellStyle name="S19 135" xfId="1856" xr:uid="{00000000-0005-0000-0000-00001E070000}"/>
    <cellStyle name="S19 136" xfId="1857" xr:uid="{00000000-0005-0000-0000-00001F070000}"/>
    <cellStyle name="S19 137" xfId="1858" xr:uid="{00000000-0005-0000-0000-000020070000}"/>
    <cellStyle name="S19 138" xfId="1859" xr:uid="{00000000-0005-0000-0000-000021070000}"/>
    <cellStyle name="S19 139" xfId="1860" xr:uid="{00000000-0005-0000-0000-000022070000}"/>
    <cellStyle name="S19 14" xfId="1861" xr:uid="{00000000-0005-0000-0000-000023070000}"/>
    <cellStyle name="S19 140" xfId="1862" xr:uid="{00000000-0005-0000-0000-000024070000}"/>
    <cellStyle name="S19 141" xfId="1863" xr:uid="{00000000-0005-0000-0000-000025070000}"/>
    <cellStyle name="S19 142" xfId="1864" xr:uid="{00000000-0005-0000-0000-000026070000}"/>
    <cellStyle name="S19 143" xfId="1865" xr:uid="{00000000-0005-0000-0000-000027070000}"/>
    <cellStyle name="S19 144" xfId="1866" xr:uid="{00000000-0005-0000-0000-000028070000}"/>
    <cellStyle name="S19 145" xfId="1867" xr:uid="{00000000-0005-0000-0000-000029070000}"/>
    <cellStyle name="S19 146" xfId="1868" xr:uid="{00000000-0005-0000-0000-00002A070000}"/>
    <cellStyle name="S19 147" xfId="1869" xr:uid="{00000000-0005-0000-0000-00002B070000}"/>
    <cellStyle name="S19 148" xfId="1870" xr:uid="{00000000-0005-0000-0000-00002C070000}"/>
    <cellStyle name="S19 149" xfId="1871" xr:uid="{00000000-0005-0000-0000-00002D070000}"/>
    <cellStyle name="S19 15" xfId="1872" xr:uid="{00000000-0005-0000-0000-00002E070000}"/>
    <cellStyle name="S19 150" xfId="1873" xr:uid="{00000000-0005-0000-0000-00002F070000}"/>
    <cellStyle name="S19 151" xfId="1874" xr:uid="{00000000-0005-0000-0000-000030070000}"/>
    <cellStyle name="S19 152" xfId="1875" xr:uid="{00000000-0005-0000-0000-000031070000}"/>
    <cellStyle name="S19 153" xfId="1876" xr:uid="{00000000-0005-0000-0000-000032070000}"/>
    <cellStyle name="S19 154" xfId="1877" xr:uid="{00000000-0005-0000-0000-000033070000}"/>
    <cellStyle name="S19 155" xfId="1878" xr:uid="{00000000-0005-0000-0000-000034070000}"/>
    <cellStyle name="S19 156" xfId="1879" xr:uid="{00000000-0005-0000-0000-000035070000}"/>
    <cellStyle name="S19 157" xfId="1880" xr:uid="{00000000-0005-0000-0000-000036070000}"/>
    <cellStyle name="S19 158" xfId="1881" xr:uid="{00000000-0005-0000-0000-000037070000}"/>
    <cellStyle name="S19 159" xfId="1882" xr:uid="{00000000-0005-0000-0000-000038070000}"/>
    <cellStyle name="S19 16" xfId="1883" xr:uid="{00000000-0005-0000-0000-000039070000}"/>
    <cellStyle name="S19 160" xfId="1884" xr:uid="{00000000-0005-0000-0000-00003A070000}"/>
    <cellStyle name="S19 161" xfId="1885" xr:uid="{00000000-0005-0000-0000-00003B070000}"/>
    <cellStyle name="S19 162" xfId="1886" xr:uid="{00000000-0005-0000-0000-00003C070000}"/>
    <cellStyle name="S19 17" xfId="1887" xr:uid="{00000000-0005-0000-0000-00003D070000}"/>
    <cellStyle name="S19 18" xfId="1888" xr:uid="{00000000-0005-0000-0000-00003E070000}"/>
    <cellStyle name="S19 19" xfId="1889" xr:uid="{00000000-0005-0000-0000-00003F070000}"/>
    <cellStyle name="S19 2" xfId="1890" xr:uid="{00000000-0005-0000-0000-000040070000}"/>
    <cellStyle name="S19 20" xfId="1891" xr:uid="{00000000-0005-0000-0000-000041070000}"/>
    <cellStyle name="S19 21" xfId="1892" xr:uid="{00000000-0005-0000-0000-000042070000}"/>
    <cellStyle name="S19 22" xfId="1893" xr:uid="{00000000-0005-0000-0000-000043070000}"/>
    <cellStyle name="S19 23" xfId="1894" xr:uid="{00000000-0005-0000-0000-000044070000}"/>
    <cellStyle name="S19 24" xfId="1895" xr:uid="{00000000-0005-0000-0000-000045070000}"/>
    <cellStyle name="S19 25" xfId="1896" xr:uid="{00000000-0005-0000-0000-000046070000}"/>
    <cellStyle name="S19 26" xfId="1897" xr:uid="{00000000-0005-0000-0000-000047070000}"/>
    <cellStyle name="S19 27" xfId="1898" xr:uid="{00000000-0005-0000-0000-000048070000}"/>
    <cellStyle name="S19 28" xfId="1899" xr:uid="{00000000-0005-0000-0000-000049070000}"/>
    <cellStyle name="S19 29" xfId="1900" xr:uid="{00000000-0005-0000-0000-00004A070000}"/>
    <cellStyle name="S19 3" xfId="1901" xr:uid="{00000000-0005-0000-0000-00004B070000}"/>
    <cellStyle name="S19 30" xfId="1902" xr:uid="{00000000-0005-0000-0000-00004C070000}"/>
    <cellStyle name="S19 31" xfId="1903" xr:uid="{00000000-0005-0000-0000-00004D070000}"/>
    <cellStyle name="S19 32" xfId="1904" xr:uid="{00000000-0005-0000-0000-00004E070000}"/>
    <cellStyle name="S19 33" xfId="1905" xr:uid="{00000000-0005-0000-0000-00004F070000}"/>
    <cellStyle name="S19 34" xfId="1906" xr:uid="{00000000-0005-0000-0000-000050070000}"/>
    <cellStyle name="S19 35" xfId="1907" xr:uid="{00000000-0005-0000-0000-000051070000}"/>
    <cellStyle name="S19 36" xfId="1908" xr:uid="{00000000-0005-0000-0000-000052070000}"/>
    <cellStyle name="S19 37" xfId="1909" xr:uid="{00000000-0005-0000-0000-000053070000}"/>
    <cellStyle name="S19 38" xfId="1910" xr:uid="{00000000-0005-0000-0000-000054070000}"/>
    <cellStyle name="S19 39" xfId="1911" xr:uid="{00000000-0005-0000-0000-000055070000}"/>
    <cellStyle name="S19 4" xfId="1912" xr:uid="{00000000-0005-0000-0000-000056070000}"/>
    <cellStyle name="S19 40" xfId="1913" xr:uid="{00000000-0005-0000-0000-000057070000}"/>
    <cellStyle name="S19 41" xfId="1914" xr:uid="{00000000-0005-0000-0000-000058070000}"/>
    <cellStyle name="S19 42" xfId="1915" xr:uid="{00000000-0005-0000-0000-000059070000}"/>
    <cellStyle name="S19 43" xfId="1916" xr:uid="{00000000-0005-0000-0000-00005A070000}"/>
    <cellStyle name="S19 44" xfId="1917" xr:uid="{00000000-0005-0000-0000-00005B070000}"/>
    <cellStyle name="S19 45" xfId="1918" xr:uid="{00000000-0005-0000-0000-00005C070000}"/>
    <cellStyle name="S19 46" xfId="1919" xr:uid="{00000000-0005-0000-0000-00005D070000}"/>
    <cellStyle name="S19 47" xfId="1920" xr:uid="{00000000-0005-0000-0000-00005E070000}"/>
    <cellStyle name="S19 48" xfId="1921" xr:uid="{00000000-0005-0000-0000-00005F070000}"/>
    <cellStyle name="S19 49" xfId="1922" xr:uid="{00000000-0005-0000-0000-000060070000}"/>
    <cellStyle name="S19 5" xfId="1923" xr:uid="{00000000-0005-0000-0000-000061070000}"/>
    <cellStyle name="S19 50" xfId="1924" xr:uid="{00000000-0005-0000-0000-000062070000}"/>
    <cellStyle name="S19 51" xfId="1925" xr:uid="{00000000-0005-0000-0000-000063070000}"/>
    <cellStyle name="S19 52" xfId="1926" xr:uid="{00000000-0005-0000-0000-000064070000}"/>
    <cellStyle name="S19 53" xfId="1927" xr:uid="{00000000-0005-0000-0000-000065070000}"/>
    <cellStyle name="S19 54" xfId="1928" xr:uid="{00000000-0005-0000-0000-000066070000}"/>
    <cellStyle name="S19 55" xfId="1929" xr:uid="{00000000-0005-0000-0000-000067070000}"/>
    <cellStyle name="S19 56" xfId="1930" xr:uid="{00000000-0005-0000-0000-000068070000}"/>
    <cellStyle name="S19 57" xfId="1931" xr:uid="{00000000-0005-0000-0000-000069070000}"/>
    <cellStyle name="S19 58" xfId="1932" xr:uid="{00000000-0005-0000-0000-00006A070000}"/>
    <cellStyle name="S19 59" xfId="1933" xr:uid="{00000000-0005-0000-0000-00006B070000}"/>
    <cellStyle name="S19 6" xfId="1934" xr:uid="{00000000-0005-0000-0000-00006C070000}"/>
    <cellStyle name="S19 60" xfId="1935" xr:uid="{00000000-0005-0000-0000-00006D070000}"/>
    <cellStyle name="S19 61" xfId="1936" xr:uid="{00000000-0005-0000-0000-00006E070000}"/>
    <cellStyle name="S19 62" xfId="1937" xr:uid="{00000000-0005-0000-0000-00006F070000}"/>
    <cellStyle name="S19 63" xfId="1938" xr:uid="{00000000-0005-0000-0000-000070070000}"/>
    <cellStyle name="S19 64" xfId="1939" xr:uid="{00000000-0005-0000-0000-000071070000}"/>
    <cellStyle name="S19 65" xfId="1940" xr:uid="{00000000-0005-0000-0000-000072070000}"/>
    <cellStyle name="S19 66" xfId="1941" xr:uid="{00000000-0005-0000-0000-000073070000}"/>
    <cellStyle name="S19 67" xfId="1942" xr:uid="{00000000-0005-0000-0000-000074070000}"/>
    <cellStyle name="S19 68" xfId="1943" xr:uid="{00000000-0005-0000-0000-000075070000}"/>
    <cellStyle name="S19 69" xfId="1944" xr:uid="{00000000-0005-0000-0000-000076070000}"/>
    <cellStyle name="S19 7" xfId="1945" xr:uid="{00000000-0005-0000-0000-000077070000}"/>
    <cellStyle name="S19 70" xfId="1946" xr:uid="{00000000-0005-0000-0000-000078070000}"/>
    <cellStyle name="S19 71" xfId="1947" xr:uid="{00000000-0005-0000-0000-000079070000}"/>
    <cellStyle name="S19 72" xfId="1948" xr:uid="{00000000-0005-0000-0000-00007A070000}"/>
    <cellStyle name="S19 73" xfId="1949" xr:uid="{00000000-0005-0000-0000-00007B070000}"/>
    <cellStyle name="S19 74" xfId="1950" xr:uid="{00000000-0005-0000-0000-00007C070000}"/>
    <cellStyle name="S19 75" xfId="1951" xr:uid="{00000000-0005-0000-0000-00007D070000}"/>
    <cellStyle name="S19 76" xfId="1952" xr:uid="{00000000-0005-0000-0000-00007E070000}"/>
    <cellStyle name="S19 77" xfId="1953" xr:uid="{00000000-0005-0000-0000-00007F070000}"/>
    <cellStyle name="S19 78" xfId="1954" xr:uid="{00000000-0005-0000-0000-000080070000}"/>
    <cellStyle name="S19 79" xfId="1955" xr:uid="{00000000-0005-0000-0000-000081070000}"/>
    <cellStyle name="S19 8" xfId="1956" xr:uid="{00000000-0005-0000-0000-000082070000}"/>
    <cellStyle name="S19 80" xfId="1957" xr:uid="{00000000-0005-0000-0000-000083070000}"/>
    <cellStyle name="S19 81" xfId="1958" xr:uid="{00000000-0005-0000-0000-000084070000}"/>
    <cellStyle name="S19 82" xfId="1959" xr:uid="{00000000-0005-0000-0000-000085070000}"/>
    <cellStyle name="S19 83" xfId="1960" xr:uid="{00000000-0005-0000-0000-000086070000}"/>
    <cellStyle name="S19 84" xfId="1961" xr:uid="{00000000-0005-0000-0000-000087070000}"/>
    <cellStyle name="S19 85" xfId="1962" xr:uid="{00000000-0005-0000-0000-000088070000}"/>
    <cellStyle name="S19 86" xfId="1963" xr:uid="{00000000-0005-0000-0000-000089070000}"/>
    <cellStyle name="S19 87" xfId="1964" xr:uid="{00000000-0005-0000-0000-00008A070000}"/>
    <cellStyle name="S19 88" xfId="1965" xr:uid="{00000000-0005-0000-0000-00008B070000}"/>
    <cellStyle name="S19 89" xfId="1966" xr:uid="{00000000-0005-0000-0000-00008C070000}"/>
    <cellStyle name="S19 9" xfId="1967" xr:uid="{00000000-0005-0000-0000-00008D070000}"/>
    <cellStyle name="S19 90" xfId="1968" xr:uid="{00000000-0005-0000-0000-00008E070000}"/>
    <cellStyle name="S19 91" xfId="1969" xr:uid="{00000000-0005-0000-0000-00008F070000}"/>
    <cellStyle name="S19 92" xfId="1970" xr:uid="{00000000-0005-0000-0000-000090070000}"/>
    <cellStyle name="S19 93" xfId="1971" xr:uid="{00000000-0005-0000-0000-000091070000}"/>
    <cellStyle name="S19 94" xfId="1972" xr:uid="{00000000-0005-0000-0000-000092070000}"/>
    <cellStyle name="S19 95" xfId="1973" xr:uid="{00000000-0005-0000-0000-000093070000}"/>
    <cellStyle name="S19 96" xfId="1974" xr:uid="{00000000-0005-0000-0000-000094070000}"/>
    <cellStyle name="S19 97" xfId="1975" xr:uid="{00000000-0005-0000-0000-000095070000}"/>
    <cellStyle name="S19 98" xfId="1976" xr:uid="{00000000-0005-0000-0000-000096070000}"/>
    <cellStyle name="S19 99" xfId="1977" xr:uid="{00000000-0005-0000-0000-000097070000}"/>
    <cellStyle name="S19_Отчет АИП  2011" xfId="1978" xr:uid="{00000000-0005-0000-0000-000098070000}"/>
    <cellStyle name="S2" xfId="1979" xr:uid="{00000000-0005-0000-0000-000099070000}"/>
    <cellStyle name="S2 10" xfId="1980" xr:uid="{00000000-0005-0000-0000-00009A070000}"/>
    <cellStyle name="S2 100" xfId="1981" xr:uid="{00000000-0005-0000-0000-00009B070000}"/>
    <cellStyle name="S2 101" xfId="1982" xr:uid="{00000000-0005-0000-0000-00009C070000}"/>
    <cellStyle name="S2 102" xfId="1983" xr:uid="{00000000-0005-0000-0000-00009D070000}"/>
    <cellStyle name="S2 103" xfId="1984" xr:uid="{00000000-0005-0000-0000-00009E070000}"/>
    <cellStyle name="S2 104" xfId="1985" xr:uid="{00000000-0005-0000-0000-00009F070000}"/>
    <cellStyle name="S2 105" xfId="1986" xr:uid="{00000000-0005-0000-0000-0000A0070000}"/>
    <cellStyle name="S2 106" xfId="1987" xr:uid="{00000000-0005-0000-0000-0000A1070000}"/>
    <cellStyle name="S2 107" xfId="1988" xr:uid="{00000000-0005-0000-0000-0000A2070000}"/>
    <cellStyle name="S2 108" xfId="1989" xr:uid="{00000000-0005-0000-0000-0000A3070000}"/>
    <cellStyle name="S2 109" xfId="1990" xr:uid="{00000000-0005-0000-0000-0000A4070000}"/>
    <cellStyle name="S2 11" xfId="1991" xr:uid="{00000000-0005-0000-0000-0000A5070000}"/>
    <cellStyle name="S2 110" xfId="1992" xr:uid="{00000000-0005-0000-0000-0000A6070000}"/>
    <cellStyle name="S2 111" xfId="1993" xr:uid="{00000000-0005-0000-0000-0000A7070000}"/>
    <cellStyle name="S2 112" xfId="1994" xr:uid="{00000000-0005-0000-0000-0000A8070000}"/>
    <cellStyle name="S2 113" xfId="1995" xr:uid="{00000000-0005-0000-0000-0000A9070000}"/>
    <cellStyle name="S2 114" xfId="1996" xr:uid="{00000000-0005-0000-0000-0000AA070000}"/>
    <cellStyle name="S2 115" xfId="1997" xr:uid="{00000000-0005-0000-0000-0000AB070000}"/>
    <cellStyle name="S2 116" xfId="1998" xr:uid="{00000000-0005-0000-0000-0000AC070000}"/>
    <cellStyle name="S2 117" xfId="1999" xr:uid="{00000000-0005-0000-0000-0000AD070000}"/>
    <cellStyle name="S2 118" xfId="2000" xr:uid="{00000000-0005-0000-0000-0000AE070000}"/>
    <cellStyle name="S2 119" xfId="2001" xr:uid="{00000000-0005-0000-0000-0000AF070000}"/>
    <cellStyle name="S2 12" xfId="2002" xr:uid="{00000000-0005-0000-0000-0000B0070000}"/>
    <cellStyle name="S2 120" xfId="2003" xr:uid="{00000000-0005-0000-0000-0000B1070000}"/>
    <cellStyle name="S2 121" xfId="2004" xr:uid="{00000000-0005-0000-0000-0000B2070000}"/>
    <cellStyle name="S2 122" xfId="2005" xr:uid="{00000000-0005-0000-0000-0000B3070000}"/>
    <cellStyle name="S2 123" xfId="2006" xr:uid="{00000000-0005-0000-0000-0000B4070000}"/>
    <cellStyle name="S2 124" xfId="2007" xr:uid="{00000000-0005-0000-0000-0000B5070000}"/>
    <cellStyle name="S2 125" xfId="2008" xr:uid="{00000000-0005-0000-0000-0000B6070000}"/>
    <cellStyle name="S2 126" xfId="2009" xr:uid="{00000000-0005-0000-0000-0000B7070000}"/>
    <cellStyle name="S2 127" xfId="2010" xr:uid="{00000000-0005-0000-0000-0000B8070000}"/>
    <cellStyle name="S2 128" xfId="2011" xr:uid="{00000000-0005-0000-0000-0000B9070000}"/>
    <cellStyle name="S2 129" xfId="2012" xr:uid="{00000000-0005-0000-0000-0000BA070000}"/>
    <cellStyle name="S2 13" xfId="2013" xr:uid="{00000000-0005-0000-0000-0000BB070000}"/>
    <cellStyle name="S2 130" xfId="2014" xr:uid="{00000000-0005-0000-0000-0000BC070000}"/>
    <cellStyle name="S2 131" xfId="2015" xr:uid="{00000000-0005-0000-0000-0000BD070000}"/>
    <cellStyle name="S2 132" xfId="2016" xr:uid="{00000000-0005-0000-0000-0000BE070000}"/>
    <cellStyle name="S2 133" xfId="2017" xr:uid="{00000000-0005-0000-0000-0000BF070000}"/>
    <cellStyle name="S2 134" xfId="2018" xr:uid="{00000000-0005-0000-0000-0000C0070000}"/>
    <cellStyle name="S2 135" xfId="2019" xr:uid="{00000000-0005-0000-0000-0000C1070000}"/>
    <cellStyle name="S2 136" xfId="2020" xr:uid="{00000000-0005-0000-0000-0000C2070000}"/>
    <cellStyle name="S2 137" xfId="2021" xr:uid="{00000000-0005-0000-0000-0000C3070000}"/>
    <cellStyle name="S2 138" xfId="2022" xr:uid="{00000000-0005-0000-0000-0000C4070000}"/>
    <cellStyle name="S2 139" xfId="2023" xr:uid="{00000000-0005-0000-0000-0000C5070000}"/>
    <cellStyle name="S2 14" xfId="2024" xr:uid="{00000000-0005-0000-0000-0000C6070000}"/>
    <cellStyle name="S2 140" xfId="2025" xr:uid="{00000000-0005-0000-0000-0000C7070000}"/>
    <cellStyle name="S2 141" xfId="2026" xr:uid="{00000000-0005-0000-0000-0000C8070000}"/>
    <cellStyle name="S2 142" xfId="2027" xr:uid="{00000000-0005-0000-0000-0000C9070000}"/>
    <cellStyle name="S2 143" xfId="2028" xr:uid="{00000000-0005-0000-0000-0000CA070000}"/>
    <cellStyle name="S2 144" xfId="2029" xr:uid="{00000000-0005-0000-0000-0000CB070000}"/>
    <cellStyle name="S2 145" xfId="2030" xr:uid="{00000000-0005-0000-0000-0000CC070000}"/>
    <cellStyle name="S2 146" xfId="2031" xr:uid="{00000000-0005-0000-0000-0000CD070000}"/>
    <cellStyle name="S2 147" xfId="2032" xr:uid="{00000000-0005-0000-0000-0000CE070000}"/>
    <cellStyle name="S2 148" xfId="2033" xr:uid="{00000000-0005-0000-0000-0000CF070000}"/>
    <cellStyle name="S2 149" xfId="2034" xr:uid="{00000000-0005-0000-0000-0000D0070000}"/>
    <cellStyle name="S2 15" xfId="2035" xr:uid="{00000000-0005-0000-0000-0000D1070000}"/>
    <cellStyle name="S2 150" xfId="2036" xr:uid="{00000000-0005-0000-0000-0000D2070000}"/>
    <cellStyle name="S2 151" xfId="2037" xr:uid="{00000000-0005-0000-0000-0000D3070000}"/>
    <cellStyle name="S2 152" xfId="2038" xr:uid="{00000000-0005-0000-0000-0000D4070000}"/>
    <cellStyle name="S2 153" xfId="2039" xr:uid="{00000000-0005-0000-0000-0000D5070000}"/>
    <cellStyle name="S2 154" xfId="2040" xr:uid="{00000000-0005-0000-0000-0000D6070000}"/>
    <cellStyle name="S2 155" xfId="2041" xr:uid="{00000000-0005-0000-0000-0000D7070000}"/>
    <cellStyle name="S2 156" xfId="2042" xr:uid="{00000000-0005-0000-0000-0000D8070000}"/>
    <cellStyle name="S2 157" xfId="2043" xr:uid="{00000000-0005-0000-0000-0000D9070000}"/>
    <cellStyle name="S2 158" xfId="2044" xr:uid="{00000000-0005-0000-0000-0000DA070000}"/>
    <cellStyle name="S2 159" xfId="2045" xr:uid="{00000000-0005-0000-0000-0000DB070000}"/>
    <cellStyle name="S2 16" xfId="2046" xr:uid="{00000000-0005-0000-0000-0000DC070000}"/>
    <cellStyle name="S2 160" xfId="2047" xr:uid="{00000000-0005-0000-0000-0000DD070000}"/>
    <cellStyle name="S2 161" xfId="2048" xr:uid="{00000000-0005-0000-0000-0000DE070000}"/>
    <cellStyle name="S2 162" xfId="2049" xr:uid="{00000000-0005-0000-0000-0000DF070000}"/>
    <cellStyle name="S2 17" xfId="2050" xr:uid="{00000000-0005-0000-0000-0000E0070000}"/>
    <cellStyle name="S2 18" xfId="2051" xr:uid="{00000000-0005-0000-0000-0000E1070000}"/>
    <cellStyle name="S2 19" xfId="2052" xr:uid="{00000000-0005-0000-0000-0000E2070000}"/>
    <cellStyle name="S2 2" xfId="2053" xr:uid="{00000000-0005-0000-0000-0000E3070000}"/>
    <cellStyle name="S2 20" xfId="2054" xr:uid="{00000000-0005-0000-0000-0000E4070000}"/>
    <cellStyle name="S2 21" xfId="2055" xr:uid="{00000000-0005-0000-0000-0000E5070000}"/>
    <cellStyle name="S2 22" xfId="2056" xr:uid="{00000000-0005-0000-0000-0000E6070000}"/>
    <cellStyle name="S2 23" xfId="2057" xr:uid="{00000000-0005-0000-0000-0000E7070000}"/>
    <cellStyle name="S2 24" xfId="2058" xr:uid="{00000000-0005-0000-0000-0000E8070000}"/>
    <cellStyle name="S2 25" xfId="2059" xr:uid="{00000000-0005-0000-0000-0000E9070000}"/>
    <cellStyle name="S2 26" xfId="2060" xr:uid="{00000000-0005-0000-0000-0000EA070000}"/>
    <cellStyle name="S2 27" xfId="2061" xr:uid="{00000000-0005-0000-0000-0000EB070000}"/>
    <cellStyle name="S2 28" xfId="2062" xr:uid="{00000000-0005-0000-0000-0000EC070000}"/>
    <cellStyle name="S2 29" xfId="2063" xr:uid="{00000000-0005-0000-0000-0000ED070000}"/>
    <cellStyle name="S2 3" xfId="2064" xr:uid="{00000000-0005-0000-0000-0000EE070000}"/>
    <cellStyle name="S2 30" xfId="2065" xr:uid="{00000000-0005-0000-0000-0000EF070000}"/>
    <cellStyle name="S2 31" xfId="2066" xr:uid="{00000000-0005-0000-0000-0000F0070000}"/>
    <cellStyle name="S2 32" xfId="2067" xr:uid="{00000000-0005-0000-0000-0000F1070000}"/>
    <cellStyle name="S2 33" xfId="2068" xr:uid="{00000000-0005-0000-0000-0000F2070000}"/>
    <cellStyle name="S2 34" xfId="2069" xr:uid="{00000000-0005-0000-0000-0000F3070000}"/>
    <cellStyle name="S2 35" xfId="2070" xr:uid="{00000000-0005-0000-0000-0000F4070000}"/>
    <cellStyle name="S2 36" xfId="2071" xr:uid="{00000000-0005-0000-0000-0000F5070000}"/>
    <cellStyle name="S2 37" xfId="2072" xr:uid="{00000000-0005-0000-0000-0000F6070000}"/>
    <cellStyle name="S2 38" xfId="2073" xr:uid="{00000000-0005-0000-0000-0000F7070000}"/>
    <cellStyle name="S2 39" xfId="2074" xr:uid="{00000000-0005-0000-0000-0000F8070000}"/>
    <cellStyle name="S2 4" xfId="2075" xr:uid="{00000000-0005-0000-0000-0000F9070000}"/>
    <cellStyle name="S2 40" xfId="2076" xr:uid="{00000000-0005-0000-0000-0000FA070000}"/>
    <cellStyle name="S2 41" xfId="2077" xr:uid="{00000000-0005-0000-0000-0000FB070000}"/>
    <cellStyle name="S2 42" xfId="2078" xr:uid="{00000000-0005-0000-0000-0000FC070000}"/>
    <cellStyle name="S2 43" xfId="2079" xr:uid="{00000000-0005-0000-0000-0000FD070000}"/>
    <cellStyle name="S2 44" xfId="2080" xr:uid="{00000000-0005-0000-0000-0000FE070000}"/>
    <cellStyle name="S2 45" xfId="2081" xr:uid="{00000000-0005-0000-0000-0000FF070000}"/>
    <cellStyle name="S2 46" xfId="2082" xr:uid="{00000000-0005-0000-0000-000000080000}"/>
    <cellStyle name="S2 47" xfId="2083" xr:uid="{00000000-0005-0000-0000-000001080000}"/>
    <cellStyle name="S2 48" xfId="2084" xr:uid="{00000000-0005-0000-0000-000002080000}"/>
    <cellStyle name="S2 49" xfId="2085" xr:uid="{00000000-0005-0000-0000-000003080000}"/>
    <cellStyle name="S2 5" xfId="2086" xr:uid="{00000000-0005-0000-0000-000004080000}"/>
    <cellStyle name="S2 50" xfId="2087" xr:uid="{00000000-0005-0000-0000-000005080000}"/>
    <cellStyle name="S2 51" xfId="2088" xr:uid="{00000000-0005-0000-0000-000006080000}"/>
    <cellStyle name="S2 52" xfId="2089" xr:uid="{00000000-0005-0000-0000-000007080000}"/>
    <cellStyle name="S2 53" xfId="2090" xr:uid="{00000000-0005-0000-0000-000008080000}"/>
    <cellStyle name="S2 54" xfId="2091" xr:uid="{00000000-0005-0000-0000-000009080000}"/>
    <cellStyle name="S2 55" xfId="2092" xr:uid="{00000000-0005-0000-0000-00000A080000}"/>
    <cellStyle name="S2 56" xfId="2093" xr:uid="{00000000-0005-0000-0000-00000B080000}"/>
    <cellStyle name="S2 57" xfId="2094" xr:uid="{00000000-0005-0000-0000-00000C080000}"/>
    <cellStyle name="S2 58" xfId="2095" xr:uid="{00000000-0005-0000-0000-00000D080000}"/>
    <cellStyle name="S2 59" xfId="2096" xr:uid="{00000000-0005-0000-0000-00000E080000}"/>
    <cellStyle name="S2 6" xfId="2097" xr:uid="{00000000-0005-0000-0000-00000F080000}"/>
    <cellStyle name="S2 60" xfId="2098" xr:uid="{00000000-0005-0000-0000-000010080000}"/>
    <cellStyle name="S2 61" xfId="2099" xr:uid="{00000000-0005-0000-0000-000011080000}"/>
    <cellStyle name="S2 62" xfId="2100" xr:uid="{00000000-0005-0000-0000-000012080000}"/>
    <cellStyle name="S2 63" xfId="2101" xr:uid="{00000000-0005-0000-0000-000013080000}"/>
    <cellStyle name="S2 64" xfId="2102" xr:uid="{00000000-0005-0000-0000-000014080000}"/>
    <cellStyle name="S2 65" xfId="2103" xr:uid="{00000000-0005-0000-0000-000015080000}"/>
    <cellStyle name="S2 66" xfId="2104" xr:uid="{00000000-0005-0000-0000-000016080000}"/>
    <cellStyle name="S2 67" xfId="2105" xr:uid="{00000000-0005-0000-0000-000017080000}"/>
    <cellStyle name="S2 68" xfId="2106" xr:uid="{00000000-0005-0000-0000-000018080000}"/>
    <cellStyle name="S2 69" xfId="2107" xr:uid="{00000000-0005-0000-0000-000019080000}"/>
    <cellStyle name="S2 7" xfId="2108" xr:uid="{00000000-0005-0000-0000-00001A080000}"/>
    <cellStyle name="S2 70" xfId="2109" xr:uid="{00000000-0005-0000-0000-00001B080000}"/>
    <cellStyle name="S2 71" xfId="2110" xr:uid="{00000000-0005-0000-0000-00001C080000}"/>
    <cellStyle name="S2 72" xfId="2111" xr:uid="{00000000-0005-0000-0000-00001D080000}"/>
    <cellStyle name="S2 73" xfId="2112" xr:uid="{00000000-0005-0000-0000-00001E080000}"/>
    <cellStyle name="S2 74" xfId="2113" xr:uid="{00000000-0005-0000-0000-00001F080000}"/>
    <cellStyle name="S2 75" xfId="2114" xr:uid="{00000000-0005-0000-0000-000020080000}"/>
    <cellStyle name="S2 76" xfId="2115" xr:uid="{00000000-0005-0000-0000-000021080000}"/>
    <cellStyle name="S2 77" xfId="2116" xr:uid="{00000000-0005-0000-0000-000022080000}"/>
    <cellStyle name="S2 78" xfId="2117" xr:uid="{00000000-0005-0000-0000-000023080000}"/>
    <cellStyle name="S2 79" xfId="2118" xr:uid="{00000000-0005-0000-0000-000024080000}"/>
    <cellStyle name="S2 8" xfId="2119" xr:uid="{00000000-0005-0000-0000-000025080000}"/>
    <cellStyle name="S2 80" xfId="2120" xr:uid="{00000000-0005-0000-0000-000026080000}"/>
    <cellStyle name="S2 81" xfId="2121" xr:uid="{00000000-0005-0000-0000-000027080000}"/>
    <cellStyle name="S2 82" xfId="2122" xr:uid="{00000000-0005-0000-0000-000028080000}"/>
    <cellStyle name="S2 83" xfId="2123" xr:uid="{00000000-0005-0000-0000-000029080000}"/>
    <cellStyle name="S2 84" xfId="2124" xr:uid="{00000000-0005-0000-0000-00002A080000}"/>
    <cellStyle name="S2 85" xfId="2125" xr:uid="{00000000-0005-0000-0000-00002B080000}"/>
    <cellStyle name="S2 86" xfId="2126" xr:uid="{00000000-0005-0000-0000-00002C080000}"/>
    <cellStyle name="S2 87" xfId="2127" xr:uid="{00000000-0005-0000-0000-00002D080000}"/>
    <cellStyle name="S2 88" xfId="2128" xr:uid="{00000000-0005-0000-0000-00002E080000}"/>
    <cellStyle name="S2 89" xfId="2129" xr:uid="{00000000-0005-0000-0000-00002F080000}"/>
    <cellStyle name="S2 9" xfId="2130" xr:uid="{00000000-0005-0000-0000-000030080000}"/>
    <cellStyle name="S2 90" xfId="2131" xr:uid="{00000000-0005-0000-0000-000031080000}"/>
    <cellStyle name="S2 91" xfId="2132" xr:uid="{00000000-0005-0000-0000-000032080000}"/>
    <cellStyle name="S2 92" xfId="2133" xr:uid="{00000000-0005-0000-0000-000033080000}"/>
    <cellStyle name="S2 93" xfId="2134" xr:uid="{00000000-0005-0000-0000-000034080000}"/>
    <cellStyle name="S2 94" xfId="2135" xr:uid="{00000000-0005-0000-0000-000035080000}"/>
    <cellStyle name="S2 95" xfId="2136" xr:uid="{00000000-0005-0000-0000-000036080000}"/>
    <cellStyle name="S2 96" xfId="2137" xr:uid="{00000000-0005-0000-0000-000037080000}"/>
    <cellStyle name="S2 97" xfId="2138" xr:uid="{00000000-0005-0000-0000-000038080000}"/>
    <cellStyle name="S2 98" xfId="2139" xr:uid="{00000000-0005-0000-0000-000039080000}"/>
    <cellStyle name="S2 99" xfId="2140" xr:uid="{00000000-0005-0000-0000-00003A080000}"/>
    <cellStyle name="S20" xfId="2141" xr:uid="{00000000-0005-0000-0000-00003B080000}"/>
    <cellStyle name="S20 10" xfId="2142" xr:uid="{00000000-0005-0000-0000-00003C080000}"/>
    <cellStyle name="S20 100" xfId="2143" xr:uid="{00000000-0005-0000-0000-00003D080000}"/>
    <cellStyle name="S20 101" xfId="2144" xr:uid="{00000000-0005-0000-0000-00003E080000}"/>
    <cellStyle name="S20 102" xfId="2145" xr:uid="{00000000-0005-0000-0000-00003F080000}"/>
    <cellStyle name="S20 103" xfId="2146" xr:uid="{00000000-0005-0000-0000-000040080000}"/>
    <cellStyle name="S20 104" xfId="2147" xr:uid="{00000000-0005-0000-0000-000041080000}"/>
    <cellStyle name="S20 105" xfId="2148" xr:uid="{00000000-0005-0000-0000-000042080000}"/>
    <cellStyle name="S20 106" xfId="2149" xr:uid="{00000000-0005-0000-0000-000043080000}"/>
    <cellStyle name="S20 107" xfId="2150" xr:uid="{00000000-0005-0000-0000-000044080000}"/>
    <cellStyle name="S20 108" xfId="2151" xr:uid="{00000000-0005-0000-0000-000045080000}"/>
    <cellStyle name="S20 109" xfId="2152" xr:uid="{00000000-0005-0000-0000-000046080000}"/>
    <cellStyle name="S20 11" xfId="2153" xr:uid="{00000000-0005-0000-0000-000047080000}"/>
    <cellStyle name="S20 110" xfId="2154" xr:uid="{00000000-0005-0000-0000-000048080000}"/>
    <cellStyle name="S20 111" xfId="2155" xr:uid="{00000000-0005-0000-0000-000049080000}"/>
    <cellStyle name="S20 112" xfId="2156" xr:uid="{00000000-0005-0000-0000-00004A080000}"/>
    <cellStyle name="S20 113" xfId="2157" xr:uid="{00000000-0005-0000-0000-00004B080000}"/>
    <cellStyle name="S20 114" xfId="2158" xr:uid="{00000000-0005-0000-0000-00004C080000}"/>
    <cellStyle name="S20 115" xfId="2159" xr:uid="{00000000-0005-0000-0000-00004D080000}"/>
    <cellStyle name="S20 116" xfId="2160" xr:uid="{00000000-0005-0000-0000-00004E080000}"/>
    <cellStyle name="S20 117" xfId="2161" xr:uid="{00000000-0005-0000-0000-00004F080000}"/>
    <cellStyle name="S20 118" xfId="2162" xr:uid="{00000000-0005-0000-0000-000050080000}"/>
    <cellStyle name="S20 119" xfId="2163" xr:uid="{00000000-0005-0000-0000-000051080000}"/>
    <cellStyle name="S20 12" xfId="2164" xr:uid="{00000000-0005-0000-0000-000052080000}"/>
    <cellStyle name="S20 120" xfId="2165" xr:uid="{00000000-0005-0000-0000-000053080000}"/>
    <cellStyle name="S20 121" xfId="2166" xr:uid="{00000000-0005-0000-0000-000054080000}"/>
    <cellStyle name="S20 122" xfId="2167" xr:uid="{00000000-0005-0000-0000-000055080000}"/>
    <cellStyle name="S20 123" xfId="2168" xr:uid="{00000000-0005-0000-0000-000056080000}"/>
    <cellStyle name="S20 124" xfId="2169" xr:uid="{00000000-0005-0000-0000-000057080000}"/>
    <cellStyle name="S20 125" xfId="2170" xr:uid="{00000000-0005-0000-0000-000058080000}"/>
    <cellStyle name="S20 126" xfId="2171" xr:uid="{00000000-0005-0000-0000-000059080000}"/>
    <cellStyle name="S20 127" xfId="2172" xr:uid="{00000000-0005-0000-0000-00005A080000}"/>
    <cellStyle name="S20 128" xfId="2173" xr:uid="{00000000-0005-0000-0000-00005B080000}"/>
    <cellStyle name="S20 129" xfId="2174" xr:uid="{00000000-0005-0000-0000-00005C080000}"/>
    <cellStyle name="S20 13" xfId="2175" xr:uid="{00000000-0005-0000-0000-00005D080000}"/>
    <cellStyle name="S20 130" xfId="2176" xr:uid="{00000000-0005-0000-0000-00005E080000}"/>
    <cellStyle name="S20 131" xfId="2177" xr:uid="{00000000-0005-0000-0000-00005F080000}"/>
    <cellStyle name="S20 132" xfId="2178" xr:uid="{00000000-0005-0000-0000-000060080000}"/>
    <cellStyle name="S20 133" xfId="2179" xr:uid="{00000000-0005-0000-0000-000061080000}"/>
    <cellStyle name="S20 134" xfId="2180" xr:uid="{00000000-0005-0000-0000-000062080000}"/>
    <cellStyle name="S20 135" xfId="2181" xr:uid="{00000000-0005-0000-0000-000063080000}"/>
    <cellStyle name="S20 136" xfId="2182" xr:uid="{00000000-0005-0000-0000-000064080000}"/>
    <cellStyle name="S20 137" xfId="2183" xr:uid="{00000000-0005-0000-0000-000065080000}"/>
    <cellStyle name="S20 138" xfId="2184" xr:uid="{00000000-0005-0000-0000-000066080000}"/>
    <cellStyle name="S20 139" xfId="2185" xr:uid="{00000000-0005-0000-0000-000067080000}"/>
    <cellStyle name="S20 14" xfId="2186" xr:uid="{00000000-0005-0000-0000-000068080000}"/>
    <cellStyle name="S20 140" xfId="2187" xr:uid="{00000000-0005-0000-0000-000069080000}"/>
    <cellStyle name="S20 141" xfId="2188" xr:uid="{00000000-0005-0000-0000-00006A080000}"/>
    <cellStyle name="S20 142" xfId="2189" xr:uid="{00000000-0005-0000-0000-00006B080000}"/>
    <cellStyle name="S20 143" xfId="2190" xr:uid="{00000000-0005-0000-0000-00006C080000}"/>
    <cellStyle name="S20 144" xfId="2191" xr:uid="{00000000-0005-0000-0000-00006D080000}"/>
    <cellStyle name="S20 145" xfId="2192" xr:uid="{00000000-0005-0000-0000-00006E080000}"/>
    <cellStyle name="S20 146" xfId="2193" xr:uid="{00000000-0005-0000-0000-00006F080000}"/>
    <cellStyle name="S20 147" xfId="2194" xr:uid="{00000000-0005-0000-0000-000070080000}"/>
    <cellStyle name="S20 148" xfId="2195" xr:uid="{00000000-0005-0000-0000-000071080000}"/>
    <cellStyle name="S20 149" xfId="2196" xr:uid="{00000000-0005-0000-0000-000072080000}"/>
    <cellStyle name="S20 15" xfId="2197" xr:uid="{00000000-0005-0000-0000-000073080000}"/>
    <cellStyle name="S20 150" xfId="2198" xr:uid="{00000000-0005-0000-0000-000074080000}"/>
    <cellStyle name="S20 151" xfId="2199" xr:uid="{00000000-0005-0000-0000-000075080000}"/>
    <cellStyle name="S20 152" xfId="2200" xr:uid="{00000000-0005-0000-0000-000076080000}"/>
    <cellStyle name="S20 153" xfId="2201" xr:uid="{00000000-0005-0000-0000-000077080000}"/>
    <cellStyle name="S20 154" xfId="2202" xr:uid="{00000000-0005-0000-0000-000078080000}"/>
    <cellStyle name="S20 155" xfId="2203" xr:uid="{00000000-0005-0000-0000-000079080000}"/>
    <cellStyle name="S20 156" xfId="2204" xr:uid="{00000000-0005-0000-0000-00007A080000}"/>
    <cellStyle name="S20 157" xfId="2205" xr:uid="{00000000-0005-0000-0000-00007B080000}"/>
    <cellStyle name="S20 158" xfId="2206" xr:uid="{00000000-0005-0000-0000-00007C080000}"/>
    <cellStyle name="S20 159" xfId="2207" xr:uid="{00000000-0005-0000-0000-00007D080000}"/>
    <cellStyle name="S20 16" xfId="2208" xr:uid="{00000000-0005-0000-0000-00007E080000}"/>
    <cellStyle name="S20 160" xfId="2209" xr:uid="{00000000-0005-0000-0000-00007F080000}"/>
    <cellStyle name="S20 161" xfId="2210" xr:uid="{00000000-0005-0000-0000-000080080000}"/>
    <cellStyle name="S20 162" xfId="2211" xr:uid="{00000000-0005-0000-0000-000081080000}"/>
    <cellStyle name="S20 17" xfId="2212" xr:uid="{00000000-0005-0000-0000-000082080000}"/>
    <cellStyle name="S20 18" xfId="2213" xr:uid="{00000000-0005-0000-0000-000083080000}"/>
    <cellStyle name="S20 19" xfId="2214" xr:uid="{00000000-0005-0000-0000-000084080000}"/>
    <cellStyle name="S20 2" xfId="2215" xr:uid="{00000000-0005-0000-0000-000085080000}"/>
    <cellStyle name="S20 20" xfId="2216" xr:uid="{00000000-0005-0000-0000-000086080000}"/>
    <cellStyle name="S20 21" xfId="2217" xr:uid="{00000000-0005-0000-0000-000087080000}"/>
    <cellStyle name="S20 22" xfId="2218" xr:uid="{00000000-0005-0000-0000-000088080000}"/>
    <cellStyle name="S20 23" xfId="2219" xr:uid="{00000000-0005-0000-0000-000089080000}"/>
    <cellStyle name="S20 24" xfId="2220" xr:uid="{00000000-0005-0000-0000-00008A080000}"/>
    <cellStyle name="S20 25" xfId="2221" xr:uid="{00000000-0005-0000-0000-00008B080000}"/>
    <cellStyle name="S20 26" xfId="2222" xr:uid="{00000000-0005-0000-0000-00008C080000}"/>
    <cellStyle name="S20 27" xfId="2223" xr:uid="{00000000-0005-0000-0000-00008D080000}"/>
    <cellStyle name="S20 28" xfId="2224" xr:uid="{00000000-0005-0000-0000-00008E080000}"/>
    <cellStyle name="S20 29" xfId="2225" xr:uid="{00000000-0005-0000-0000-00008F080000}"/>
    <cellStyle name="S20 3" xfId="2226" xr:uid="{00000000-0005-0000-0000-000090080000}"/>
    <cellStyle name="S20 30" xfId="2227" xr:uid="{00000000-0005-0000-0000-000091080000}"/>
    <cellStyle name="S20 31" xfId="2228" xr:uid="{00000000-0005-0000-0000-000092080000}"/>
    <cellStyle name="S20 32" xfId="2229" xr:uid="{00000000-0005-0000-0000-000093080000}"/>
    <cellStyle name="S20 33" xfId="2230" xr:uid="{00000000-0005-0000-0000-000094080000}"/>
    <cellStyle name="S20 34" xfId="2231" xr:uid="{00000000-0005-0000-0000-000095080000}"/>
    <cellStyle name="S20 35" xfId="2232" xr:uid="{00000000-0005-0000-0000-000096080000}"/>
    <cellStyle name="S20 36" xfId="2233" xr:uid="{00000000-0005-0000-0000-000097080000}"/>
    <cellStyle name="S20 37" xfId="2234" xr:uid="{00000000-0005-0000-0000-000098080000}"/>
    <cellStyle name="S20 38" xfId="2235" xr:uid="{00000000-0005-0000-0000-000099080000}"/>
    <cellStyle name="S20 39" xfId="2236" xr:uid="{00000000-0005-0000-0000-00009A080000}"/>
    <cellStyle name="S20 4" xfId="2237" xr:uid="{00000000-0005-0000-0000-00009B080000}"/>
    <cellStyle name="S20 40" xfId="2238" xr:uid="{00000000-0005-0000-0000-00009C080000}"/>
    <cellStyle name="S20 41" xfId="2239" xr:uid="{00000000-0005-0000-0000-00009D080000}"/>
    <cellStyle name="S20 42" xfId="2240" xr:uid="{00000000-0005-0000-0000-00009E080000}"/>
    <cellStyle name="S20 43" xfId="2241" xr:uid="{00000000-0005-0000-0000-00009F080000}"/>
    <cellStyle name="S20 44" xfId="2242" xr:uid="{00000000-0005-0000-0000-0000A0080000}"/>
    <cellStyle name="S20 45" xfId="2243" xr:uid="{00000000-0005-0000-0000-0000A1080000}"/>
    <cellStyle name="S20 46" xfId="2244" xr:uid="{00000000-0005-0000-0000-0000A2080000}"/>
    <cellStyle name="S20 47" xfId="2245" xr:uid="{00000000-0005-0000-0000-0000A3080000}"/>
    <cellStyle name="S20 48" xfId="2246" xr:uid="{00000000-0005-0000-0000-0000A4080000}"/>
    <cellStyle name="S20 49" xfId="2247" xr:uid="{00000000-0005-0000-0000-0000A5080000}"/>
    <cellStyle name="S20 5" xfId="2248" xr:uid="{00000000-0005-0000-0000-0000A6080000}"/>
    <cellStyle name="S20 50" xfId="2249" xr:uid="{00000000-0005-0000-0000-0000A7080000}"/>
    <cellStyle name="S20 51" xfId="2250" xr:uid="{00000000-0005-0000-0000-0000A8080000}"/>
    <cellStyle name="S20 52" xfId="2251" xr:uid="{00000000-0005-0000-0000-0000A9080000}"/>
    <cellStyle name="S20 53" xfId="2252" xr:uid="{00000000-0005-0000-0000-0000AA080000}"/>
    <cellStyle name="S20 54" xfId="2253" xr:uid="{00000000-0005-0000-0000-0000AB080000}"/>
    <cellStyle name="S20 55" xfId="2254" xr:uid="{00000000-0005-0000-0000-0000AC080000}"/>
    <cellStyle name="S20 56" xfId="2255" xr:uid="{00000000-0005-0000-0000-0000AD080000}"/>
    <cellStyle name="S20 57" xfId="2256" xr:uid="{00000000-0005-0000-0000-0000AE080000}"/>
    <cellStyle name="S20 58" xfId="2257" xr:uid="{00000000-0005-0000-0000-0000AF080000}"/>
    <cellStyle name="S20 59" xfId="2258" xr:uid="{00000000-0005-0000-0000-0000B0080000}"/>
    <cellStyle name="S20 6" xfId="2259" xr:uid="{00000000-0005-0000-0000-0000B1080000}"/>
    <cellStyle name="S20 60" xfId="2260" xr:uid="{00000000-0005-0000-0000-0000B2080000}"/>
    <cellStyle name="S20 61" xfId="2261" xr:uid="{00000000-0005-0000-0000-0000B3080000}"/>
    <cellStyle name="S20 62" xfId="2262" xr:uid="{00000000-0005-0000-0000-0000B4080000}"/>
    <cellStyle name="S20 63" xfId="2263" xr:uid="{00000000-0005-0000-0000-0000B5080000}"/>
    <cellStyle name="S20 64" xfId="2264" xr:uid="{00000000-0005-0000-0000-0000B6080000}"/>
    <cellStyle name="S20 65" xfId="2265" xr:uid="{00000000-0005-0000-0000-0000B7080000}"/>
    <cellStyle name="S20 66" xfId="2266" xr:uid="{00000000-0005-0000-0000-0000B8080000}"/>
    <cellStyle name="S20 67" xfId="2267" xr:uid="{00000000-0005-0000-0000-0000B9080000}"/>
    <cellStyle name="S20 68" xfId="2268" xr:uid="{00000000-0005-0000-0000-0000BA080000}"/>
    <cellStyle name="S20 69" xfId="2269" xr:uid="{00000000-0005-0000-0000-0000BB080000}"/>
    <cellStyle name="S20 7" xfId="2270" xr:uid="{00000000-0005-0000-0000-0000BC080000}"/>
    <cellStyle name="S20 70" xfId="2271" xr:uid="{00000000-0005-0000-0000-0000BD080000}"/>
    <cellStyle name="S20 71" xfId="2272" xr:uid="{00000000-0005-0000-0000-0000BE080000}"/>
    <cellStyle name="S20 72" xfId="2273" xr:uid="{00000000-0005-0000-0000-0000BF080000}"/>
    <cellStyle name="S20 73" xfId="2274" xr:uid="{00000000-0005-0000-0000-0000C0080000}"/>
    <cellStyle name="S20 74" xfId="2275" xr:uid="{00000000-0005-0000-0000-0000C1080000}"/>
    <cellStyle name="S20 75" xfId="2276" xr:uid="{00000000-0005-0000-0000-0000C2080000}"/>
    <cellStyle name="S20 76" xfId="2277" xr:uid="{00000000-0005-0000-0000-0000C3080000}"/>
    <cellStyle name="S20 77" xfId="2278" xr:uid="{00000000-0005-0000-0000-0000C4080000}"/>
    <cellStyle name="S20 78" xfId="2279" xr:uid="{00000000-0005-0000-0000-0000C5080000}"/>
    <cellStyle name="S20 79" xfId="2280" xr:uid="{00000000-0005-0000-0000-0000C6080000}"/>
    <cellStyle name="S20 8" xfId="2281" xr:uid="{00000000-0005-0000-0000-0000C7080000}"/>
    <cellStyle name="S20 80" xfId="2282" xr:uid="{00000000-0005-0000-0000-0000C8080000}"/>
    <cellStyle name="S20 81" xfId="2283" xr:uid="{00000000-0005-0000-0000-0000C9080000}"/>
    <cellStyle name="S20 82" xfId="2284" xr:uid="{00000000-0005-0000-0000-0000CA080000}"/>
    <cellStyle name="S20 83" xfId="2285" xr:uid="{00000000-0005-0000-0000-0000CB080000}"/>
    <cellStyle name="S20 84" xfId="2286" xr:uid="{00000000-0005-0000-0000-0000CC080000}"/>
    <cellStyle name="S20 85" xfId="2287" xr:uid="{00000000-0005-0000-0000-0000CD080000}"/>
    <cellStyle name="S20 86" xfId="2288" xr:uid="{00000000-0005-0000-0000-0000CE080000}"/>
    <cellStyle name="S20 87" xfId="2289" xr:uid="{00000000-0005-0000-0000-0000CF080000}"/>
    <cellStyle name="S20 88" xfId="2290" xr:uid="{00000000-0005-0000-0000-0000D0080000}"/>
    <cellStyle name="S20 89" xfId="2291" xr:uid="{00000000-0005-0000-0000-0000D1080000}"/>
    <cellStyle name="S20 9" xfId="2292" xr:uid="{00000000-0005-0000-0000-0000D2080000}"/>
    <cellStyle name="S20 90" xfId="2293" xr:uid="{00000000-0005-0000-0000-0000D3080000}"/>
    <cellStyle name="S20 91" xfId="2294" xr:uid="{00000000-0005-0000-0000-0000D4080000}"/>
    <cellStyle name="S20 92" xfId="2295" xr:uid="{00000000-0005-0000-0000-0000D5080000}"/>
    <cellStyle name="S20 93" xfId="2296" xr:uid="{00000000-0005-0000-0000-0000D6080000}"/>
    <cellStyle name="S20 94" xfId="2297" xr:uid="{00000000-0005-0000-0000-0000D7080000}"/>
    <cellStyle name="S20 95" xfId="2298" xr:uid="{00000000-0005-0000-0000-0000D8080000}"/>
    <cellStyle name="S20 96" xfId="2299" xr:uid="{00000000-0005-0000-0000-0000D9080000}"/>
    <cellStyle name="S20 97" xfId="2300" xr:uid="{00000000-0005-0000-0000-0000DA080000}"/>
    <cellStyle name="S20 98" xfId="2301" xr:uid="{00000000-0005-0000-0000-0000DB080000}"/>
    <cellStyle name="S20 99" xfId="2302" xr:uid="{00000000-0005-0000-0000-0000DC080000}"/>
    <cellStyle name="S21" xfId="2303" xr:uid="{00000000-0005-0000-0000-0000DD080000}"/>
    <cellStyle name="S22" xfId="2304" xr:uid="{00000000-0005-0000-0000-0000DE080000}"/>
    <cellStyle name="S23" xfId="2305" xr:uid="{00000000-0005-0000-0000-0000DF080000}"/>
    <cellStyle name="S24" xfId="2306" xr:uid="{00000000-0005-0000-0000-0000E0080000}"/>
    <cellStyle name="S25" xfId="2307" xr:uid="{00000000-0005-0000-0000-0000E1080000}"/>
    <cellStyle name="S26" xfId="2308" xr:uid="{00000000-0005-0000-0000-0000E2080000}"/>
    <cellStyle name="S3" xfId="2309" xr:uid="{00000000-0005-0000-0000-0000E3080000}"/>
    <cellStyle name="S3 10" xfId="2310" xr:uid="{00000000-0005-0000-0000-0000E4080000}"/>
    <cellStyle name="S3 100" xfId="2311" xr:uid="{00000000-0005-0000-0000-0000E5080000}"/>
    <cellStyle name="S3 101" xfId="2312" xr:uid="{00000000-0005-0000-0000-0000E6080000}"/>
    <cellStyle name="S3 102" xfId="2313" xr:uid="{00000000-0005-0000-0000-0000E7080000}"/>
    <cellStyle name="S3 103" xfId="2314" xr:uid="{00000000-0005-0000-0000-0000E8080000}"/>
    <cellStyle name="S3 104" xfId="2315" xr:uid="{00000000-0005-0000-0000-0000E9080000}"/>
    <cellStyle name="S3 105" xfId="2316" xr:uid="{00000000-0005-0000-0000-0000EA080000}"/>
    <cellStyle name="S3 106" xfId="2317" xr:uid="{00000000-0005-0000-0000-0000EB080000}"/>
    <cellStyle name="S3 107" xfId="2318" xr:uid="{00000000-0005-0000-0000-0000EC080000}"/>
    <cellStyle name="S3 108" xfId="2319" xr:uid="{00000000-0005-0000-0000-0000ED080000}"/>
    <cellStyle name="S3 109" xfId="2320" xr:uid="{00000000-0005-0000-0000-0000EE080000}"/>
    <cellStyle name="S3 11" xfId="2321" xr:uid="{00000000-0005-0000-0000-0000EF080000}"/>
    <cellStyle name="S3 110" xfId="2322" xr:uid="{00000000-0005-0000-0000-0000F0080000}"/>
    <cellStyle name="S3 111" xfId="2323" xr:uid="{00000000-0005-0000-0000-0000F1080000}"/>
    <cellStyle name="S3 112" xfId="2324" xr:uid="{00000000-0005-0000-0000-0000F2080000}"/>
    <cellStyle name="S3 113" xfId="2325" xr:uid="{00000000-0005-0000-0000-0000F3080000}"/>
    <cellStyle name="S3 114" xfId="2326" xr:uid="{00000000-0005-0000-0000-0000F4080000}"/>
    <cellStyle name="S3 115" xfId="2327" xr:uid="{00000000-0005-0000-0000-0000F5080000}"/>
    <cellStyle name="S3 116" xfId="2328" xr:uid="{00000000-0005-0000-0000-0000F6080000}"/>
    <cellStyle name="S3 117" xfId="2329" xr:uid="{00000000-0005-0000-0000-0000F7080000}"/>
    <cellStyle name="S3 118" xfId="2330" xr:uid="{00000000-0005-0000-0000-0000F8080000}"/>
    <cellStyle name="S3 119" xfId="2331" xr:uid="{00000000-0005-0000-0000-0000F9080000}"/>
    <cellStyle name="S3 12" xfId="2332" xr:uid="{00000000-0005-0000-0000-0000FA080000}"/>
    <cellStyle name="S3 120" xfId="2333" xr:uid="{00000000-0005-0000-0000-0000FB080000}"/>
    <cellStyle name="S3 121" xfId="2334" xr:uid="{00000000-0005-0000-0000-0000FC080000}"/>
    <cellStyle name="S3 122" xfId="2335" xr:uid="{00000000-0005-0000-0000-0000FD080000}"/>
    <cellStyle name="S3 123" xfId="2336" xr:uid="{00000000-0005-0000-0000-0000FE080000}"/>
    <cellStyle name="S3 124" xfId="2337" xr:uid="{00000000-0005-0000-0000-0000FF080000}"/>
    <cellStyle name="S3 125" xfId="2338" xr:uid="{00000000-0005-0000-0000-000000090000}"/>
    <cellStyle name="S3 126" xfId="2339" xr:uid="{00000000-0005-0000-0000-000001090000}"/>
    <cellStyle name="S3 127" xfId="2340" xr:uid="{00000000-0005-0000-0000-000002090000}"/>
    <cellStyle name="S3 128" xfId="2341" xr:uid="{00000000-0005-0000-0000-000003090000}"/>
    <cellStyle name="S3 129" xfId="2342" xr:uid="{00000000-0005-0000-0000-000004090000}"/>
    <cellStyle name="S3 13" xfId="2343" xr:uid="{00000000-0005-0000-0000-000005090000}"/>
    <cellStyle name="S3 130" xfId="2344" xr:uid="{00000000-0005-0000-0000-000006090000}"/>
    <cellStyle name="S3 131" xfId="2345" xr:uid="{00000000-0005-0000-0000-000007090000}"/>
    <cellStyle name="S3 132" xfId="2346" xr:uid="{00000000-0005-0000-0000-000008090000}"/>
    <cellStyle name="S3 133" xfId="2347" xr:uid="{00000000-0005-0000-0000-000009090000}"/>
    <cellStyle name="S3 134" xfId="2348" xr:uid="{00000000-0005-0000-0000-00000A090000}"/>
    <cellStyle name="S3 135" xfId="2349" xr:uid="{00000000-0005-0000-0000-00000B090000}"/>
    <cellStyle name="S3 136" xfId="2350" xr:uid="{00000000-0005-0000-0000-00000C090000}"/>
    <cellStyle name="S3 137" xfId="2351" xr:uid="{00000000-0005-0000-0000-00000D090000}"/>
    <cellStyle name="S3 138" xfId="2352" xr:uid="{00000000-0005-0000-0000-00000E090000}"/>
    <cellStyle name="S3 139" xfId="2353" xr:uid="{00000000-0005-0000-0000-00000F090000}"/>
    <cellStyle name="S3 14" xfId="2354" xr:uid="{00000000-0005-0000-0000-000010090000}"/>
    <cellStyle name="S3 140" xfId="2355" xr:uid="{00000000-0005-0000-0000-000011090000}"/>
    <cellStyle name="S3 141" xfId="2356" xr:uid="{00000000-0005-0000-0000-000012090000}"/>
    <cellStyle name="S3 142" xfId="2357" xr:uid="{00000000-0005-0000-0000-000013090000}"/>
    <cellStyle name="S3 143" xfId="2358" xr:uid="{00000000-0005-0000-0000-000014090000}"/>
    <cellStyle name="S3 144" xfId="2359" xr:uid="{00000000-0005-0000-0000-000015090000}"/>
    <cellStyle name="S3 145" xfId="2360" xr:uid="{00000000-0005-0000-0000-000016090000}"/>
    <cellStyle name="S3 146" xfId="2361" xr:uid="{00000000-0005-0000-0000-000017090000}"/>
    <cellStyle name="S3 147" xfId="2362" xr:uid="{00000000-0005-0000-0000-000018090000}"/>
    <cellStyle name="S3 148" xfId="2363" xr:uid="{00000000-0005-0000-0000-000019090000}"/>
    <cellStyle name="S3 149" xfId="2364" xr:uid="{00000000-0005-0000-0000-00001A090000}"/>
    <cellStyle name="S3 15" xfId="2365" xr:uid="{00000000-0005-0000-0000-00001B090000}"/>
    <cellStyle name="S3 150" xfId="2366" xr:uid="{00000000-0005-0000-0000-00001C090000}"/>
    <cellStyle name="S3 151" xfId="2367" xr:uid="{00000000-0005-0000-0000-00001D090000}"/>
    <cellStyle name="S3 152" xfId="2368" xr:uid="{00000000-0005-0000-0000-00001E090000}"/>
    <cellStyle name="S3 153" xfId="2369" xr:uid="{00000000-0005-0000-0000-00001F090000}"/>
    <cellStyle name="S3 154" xfId="2370" xr:uid="{00000000-0005-0000-0000-000020090000}"/>
    <cellStyle name="S3 155" xfId="2371" xr:uid="{00000000-0005-0000-0000-000021090000}"/>
    <cellStyle name="S3 156" xfId="2372" xr:uid="{00000000-0005-0000-0000-000022090000}"/>
    <cellStyle name="S3 157" xfId="2373" xr:uid="{00000000-0005-0000-0000-000023090000}"/>
    <cellStyle name="S3 158" xfId="2374" xr:uid="{00000000-0005-0000-0000-000024090000}"/>
    <cellStyle name="S3 159" xfId="2375" xr:uid="{00000000-0005-0000-0000-000025090000}"/>
    <cellStyle name="S3 16" xfId="2376" xr:uid="{00000000-0005-0000-0000-000026090000}"/>
    <cellStyle name="S3 160" xfId="2377" xr:uid="{00000000-0005-0000-0000-000027090000}"/>
    <cellStyle name="S3 161" xfId="2378" xr:uid="{00000000-0005-0000-0000-000028090000}"/>
    <cellStyle name="S3 162" xfId="2379" xr:uid="{00000000-0005-0000-0000-000029090000}"/>
    <cellStyle name="S3 17" xfId="2380" xr:uid="{00000000-0005-0000-0000-00002A090000}"/>
    <cellStyle name="S3 18" xfId="2381" xr:uid="{00000000-0005-0000-0000-00002B090000}"/>
    <cellStyle name="S3 19" xfId="2382" xr:uid="{00000000-0005-0000-0000-00002C090000}"/>
    <cellStyle name="S3 2" xfId="2383" xr:uid="{00000000-0005-0000-0000-00002D090000}"/>
    <cellStyle name="S3 20" xfId="2384" xr:uid="{00000000-0005-0000-0000-00002E090000}"/>
    <cellStyle name="S3 21" xfId="2385" xr:uid="{00000000-0005-0000-0000-00002F090000}"/>
    <cellStyle name="S3 22" xfId="2386" xr:uid="{00000000-0005-0000-0000-000030090000}"/>
    <cellStyle name="S3 23" xfId="2387" xr:uid="{00000000-0005-0000-0000-000031090000}"/>
    <cellStyle name="S3 24" xfId="2388" xr:uid="{00000000-0005-0000-0000-000032090000}"/>
    <cellStyle name="S3 25" xfId="2389" xr:uid="{00000000-0005-0000-0000-000033090000}"/>
    <cellStyle name="S3 26" xfId="2390" xr:uid="{00000000-0005-0000-0000-000034090000}"/>
    <cellStyle name="S3 27" xfId="2391" xr:uid="{00000000-0005-0000-0000-000035090000}"/>
    <cellStyle name="S3 28" xfId="2392" xr:uid="{00000000-0005-0000-0000-000036090000}"/>
    <cellStyle name="S3 29" xfId="2393" xr:uid="{00000000-0005-0000-0000-000037090000}"/>
    <cellStyle name="S3 3" xfId="2394" xr:uid="{00000000-0005-0000-0000-000038090000}"/>
    <cellStyle name="S3 30" xfId="2395" xr:uid="{00000000-0005-0000-0000-000039090000}"/>
    <cellStyle name="S3 31" xfId="2396" xr:uid="{00000000-0005-0000-0000-00003A090000}"/>
    <cellStyle name="S3 32" xfId="2397" xr:uid="{00000000-0005-0000-0000-00003B090000}"/>
    <cellStyle name="S3 33" xfId="2398" xr:uid="{00000000-0005-0000-0000-00003C090000}"/>
    <cellStyle name="S3 34" xfId="2399" xr:uid="{00000000-0005-0000-0000-00003D090000}"/>
    <cellStyle name="S3 35" xfId="2400" xr:uid="{00000000-0005-0000-0000-00003E090000}"/>
    <cellStyle name="S3 36" xfId="2401" xr:uid="{00000000-0005-0000-0000-00003F090000}"/>
    <cellStyle name="S3 37" xfId="2402" xr:uid="{00000000-0005-0000-0000-000040090000}"/>
    <cellStyle name="S3 38" xfId="2403" xr:uid="{00000000-0005-0000-0000-000041090000}"/>
    <cellStyle name="S3 39" xfId="2404" xr:uid="{00000000-0005-0000-0000-000042090000}"/>
    <cellStyle name="S3 4" xfId="2405" xr:uid="{00000000-0005-0000-0000-000043090000}"/>
    <cellStyle name="S3 40" xfId="2406" xr:uid="{00000000-0005-0000-0000-000044090000}"/>
    <cellStyle name="S3 41" xfId="2407" xr:uid="{00000000-0005-0000-0000-000045090000}"/>
    <cellStyle name="S3 42" xfId="2408" xr:uid="{00000000-0005-0000-0000-000046090000}"/>
    <cellStyle name="S3 43" xfId="2409" xr:uid="{00000000-0005-0000-0000-000047090000}"/>
    <cellStyle name="S3 44" xfId="2410" xr:uid="{00000000-0005-0000-0000-000048090000}"/>
    <cellStyle name="S3 45" xfId="2411" xr:uid="{00000000-0005-0000-0000-000049090000}"/>
    <cellStyle name="S3 46" xfId="2412" xr:uid="{00000000-0005-0000-0000-00004A090000}"/>
    <cellStyle name="S3 47" xfId="2413" xr:uid="{00000000-0005-0000-0000-00004B090000}"/>
    <cellStyle name="S3 48" xfId="2414" xr:uid="{00000000-0005-0000-0000-00004C090000}"/>
    <cellStyle name="S3 49" xfId="2415" xr:uid="{00000000-0005-0000-0000-00004D090000}"/>
    <cellStyle name="S3 5" xfId="2416" xr:uid="{00000000-0005-0000-0000-00004E090000}"/>
    <cellStyle name="S3 50" xfId="2417" xr:uid="{00000000-0005-0000-0000-00004F090000}"/>
    <cellStyle name="S3 51" xfId="2418" xr:uid="{00000000-0005-0000-0000-000050090000}"/>
    <cellStyle name="S3 52" xfId="2419" xr:uid="{00000000-0005-0000-0000-000051090000}"/>
    <cellStyle name="S3 53" xfId="2420" xr:uid="{00000000-0005-0000-0000-000052090000}"/>
    <cellStyle name="S3 54" xfId="2421" xr:uid="{00000000-0005-0000-0000-000053090000}"/>
    <cellStyle name="S3 55" xfId="2422" xr:uid="{00000000-0005-0000-0000-000054090000}"/>
    <cellStyle name="S3 56" xfId="2423" xr:uid="{00000000-0005-0000-0000-000055090000}"/>
    <cellStyle name="S3 57" xfId="2424" xr:uid="{00000000-0005-0000-0000-000056090000}"/>
    <cellStyle name="S3 58" xfId="2425" xr:uid="{00000000-0005-0000-0000-000057090000}"/>
    <cellStyle name="S3 59" xfId="2426" xr:uid="{00000000-0005-0000-0000-000058090000}"/>
    <cellStyle name="S3 6" xfId="2427" xr:uid="{00000000-0005-0000-0000-000059090000}"/>
    <cellStyle name="S3 60" xfId="2428" xr:uid="{00000000-0005-0000-0000-00005A090000}"/>
    <cellStyle name="S3 61" xfId="2429" xr:uid="{00000000-0005-0000-0000-00005B090000}"/>
    <cellStyle name="S3 62" xfId="2430" xr:uid="{00000000-0005-0000-0000-00005C090000}"/>
    <cellStyle name="S3 63" xfId="2431" xr:uid="{00000000-0005-0000-0000-00005D090000}"/>
    <cellStyle name="S3 64" xfId="2432" xr:uid="{00000000-0005-0000-0000-00005E090000}"/>
    <cellStyle name="S3 65" xfId="2433" xr:uid="{00000000-0005-0000-0000-00005F090000}"/>
    <cellStyle name="S3 66" xfId="2434" xr:uid="{00000000-0005-0000-0000-000060090000}"/>
    <cellStyle name="S3 67" xfId="2435" xr:uid="{00000000-0005-0000-0000-000061090000}"/>
    <cellStyle name="S3 68" xfId="2436" xr:uid="{00000000-0005-0000-0000-000062090000}"/>
    <cellStyle name="S3 69" xfId="2437" xr:uid="{00000000-0005-0000-0000-000063090000}"/>
    <cellStyle name="S3 7" xfId="2438" xr:uid="{00000000-0005-0000-0000-000064090000}"/>
    <cellStyle name="S3 70" xfId="2439" xr:uid="{00000000-0005-0000-0000-000065090000}"/>
    <cellStyle name="S3 71" xfId="2440" xr:uid="{00000000-0005-0000-0000-000066090000}"/>
    <cellStyle name="S3 72" xfId="2441" xr:uid="{00000000-0005-0000-0000-000067090000}"/>
    <cellStyle name="S3 73" xfId="2442" xr:uid="{00000000-0005-0000-0000-000068090000}"/>
    <cellStyle name="S3 74" xfId="2443" xr:uid="{00000000-0005-0000-0000-000069090000}"/>
    <cellStyle name="S3 75" xfId="2444" xr:uid="{00000000-0005-0000-0000-00006A090000}"/>
    <cellStyle name="S3 76" xfId="2445" xr:uid="{00000000-0005-0000-0000-00006B090000}"/>
    <cellStyle name="S3 77" xfId="2446" xr:uid="{00000000-0005-0000-0000-00006C090000}"/>
    <cellStyle name="S3 78" xfId="2447" xr:uid="{00000000-0005-0000-0000-00006D090000}"/>
    <cellStyle name="S3 79" xfId="2448" xr:uid="{00000000-0005-0000-0000-00006E090000}"/>
    <cellStyle name="S3 8" xfId="2449" xr:uid="{00000000-0005-0000-0000-00006F090000}"/>
    <cellStyle name="S3 80" xfId="2450" xr:uid="{00000000-0005-0000-0000-000070090000}"/>
    <cellStyle name="S3 81" xfId="2451" xr:uid="{00000000-0005-0000-0000-000071090000}"/>
    <cellStyle name="S3 82" xfId="2452" xr:uid="{00000000-0005-0000-0000-000072090000}"/>
    <cellStyle name="S3 83" xfId="2453" xr:uid="{00000000-0005-0000-0000-000073090000}"/>
    <cellStyle name="S3 84" xfId="2454" xr:uid="{00000000-0005-0000-0000-000074090000}"/>
    <cellStyle name="S3 85" xfId="2455" xr:uid="{00000000-0005-0000-0000-000075090000}"/>
    <cellStyle name="S3 86" xfId="2456" xr:uid="{00000000-0005-0000-0000-000076090000}"/>
    <cellStyle name="S3 87" xfId="2457" xr:uid="{00000000-0005-0000-0000-000077090000}"/>
    <cellStyle name="S3 88" xfId="2458" xr:uid="{00000000-0005-0000-0000-000078090000}"/>
    <cellStyle name="S3 89" xfId="2459" xr:uid="{00000000-0005-0000-0000-000079090000}"/>
    <cellStyle name="S3 9" xfId="2460" xr:uid="{00000000-0005-0000-0000-00007A090000}"/>
    <cellStyle name="S3 90" xfId="2461" xr:uid="{00000000-0005-0000-0000-00007B090000}"/>
    <cellStyle name="S3 91" xfId="2462" xr:uid="{00000000-0005-0000-0000-00007C090000}"/>
    <cellStyle name="S3 92" xfId="2463" xr:uid="{00000000-0005-0000-0000-00007D090000}"/>
    <cellStyle name="S3 93" xfId="2464" xr:uid="{00000000-0005-0000-0000-00007E090000}"/>
    <cellStyle name="S3 94" xfId="2465" xr:uid="{00000000-0005-0000-0000-00007F090000}"/>
    <cellStyle name="S3 95" xfId="2466" xr:uid="{00000000-0005-0000-0000-000080090000}"/>
    <cellStyle name="S3 96" xfId="2467" xr:uid="{00000000-0005-0000-0000-000081090000}"/>
    <cellStyle name="S3 97" xfId="2468" xr:uid="{00000000-0005-0000-0000-000082090000}"/>
    <cellStyle name="S3 98" xfId="2469" xr:uid="{00000000-0005-0000-0000-000083090000}"/>
    <cellStyle name="S3 99" xfId="2470" xr:uid="{00000000-0005-0000-0000-000084090000}"/>
    <cellStyle name="S4" xfId="2471" xr:uid="{00000000-0005-0000-0000-000085090000}"/>
    <cellStyle name="S4 10" xfId="2472" xr:uid="{00000000-0005-0000-0000-000086090000}"/>
    <cellStyle name="S4 100" xfId="2473" xr:uid="{00000000-0005-0000-0000-000087090000}"/>
    <cellStyle name="S4 101" xfId="2474" xr:uid="{00000000-0005-0000-0000-000088090000}"/>
    <cellStyle name="S4 102" xfId="2475" xr:uid="{00000000-0005-0000-0000-000089090000}"/>
    <cellStyle name="S4 103" xfId="2476" xr:uid="{00000000-0005-0000-0000-00008A090000}"/>
    <cellStyle name="S4 104" xfId="2477" xr:uid="{00000000-0005-0000-0000-00008B090000}"/>
    <cellStyle name="S4 105" xfId="2478" xr:uid="{00000000-0005-0000-0000-00008C090000}"/>
    <cellStyle name="S4 106" xfId="2479" xr:uid="{00000000-0005-0000-0000-00008D090000}"/>
    <cellStyle name="S4 107" xfId="2480" xr:uid="{00000000-0005-0000-0000-00008E090000}"/>
    <cellStyle name="S4 108" xfId="2481" xr:uid="{00000000-0005-0000-0000-00008F090000}"/>
    <cellStyle name="S4 109" xfId="2482" xr:uid="{00000000-0005-0000-0000-000090090000}"/>
    <cellStyle name="S4 11" xfId="2483" xr:uid="{00000000-0005-0000-0000-000091090000}"/>
    <cellStyle name="S4 110" xfId="2484" xr:uid="{00000000-0005-0000-0000-000092090000}"/>
    <cellStyle name="S4 111" xfId="2485" xr:uid="{00000000-0005-0000-0000-000093090000}"/>
    <cellStyle name="S4 112" xfId="2486" xr:uid="{00000000-0005-0000-0000-000094090000}"/>
    <cellStyle name="S4 113" xfId="2487" xr:uid="{00000000-0005-0000-0000-000095090000}"/>
    <cellStyle name="S4 114" xfId="2488" xr:uid="{00000000-0005-0000-0000-000096090000}"/>
    <cellStyle name="S4 115" xfId="2489" xr:uid="{00000000-0005-0000-0000-000097090000}"/>
    <cellStyle name="S4 116" xfId="2490" xr:uid="{00000000-0005-0000-0000-000098090000}"/>
    <cellStyle name="S4 117" xfId="2491" xr:uid="{00000000-0005-0000-0000-000099090000}"/>
    <cellStyle name="S4 118" xfId="2492" xr:uid="{00000000-0005-0000-0000-00009A090000}"/>
    <cellStyle name="S4 119" xfId="2493" xr:uid="{00000000-0005-0000-0000-00009B090000}"/>
    <cellStyle name="S4 12" xfId="2494" xr:uid="{00000000-0005-0000-0000-00009C090000}"/>
    <cellStyle name="S4 120" xfId="2495" xr:uid="{00000000-0005-0000-0000-00009D090000}"/>
    <cellStyle name="S4 121" xfId="2496" xr:uid="{00000000-0005-0000-0000-00009E090000}"/>
    <cellStyle name="S4 122" xfId="2497" xr:uid="{00000000-0005-0000-0000-00009F090000}"/>
    <cellStyle name="S4 123" xfId="2498" xr:uid="{00000000-0005-0000-0000-0000A0090000}"/>
    <cellStyle name="S4 124" xfId="2499" xr:uid="{00000000-0005-0000-0000-0000A1090000}"/>
    <cellStyle name="S4 125" xfId="2500" xr:uid="{00000000-0005-0000-0000-0000A2090000}"/>
    <cellStyle name="S4 126" xfId="2501" xr:uid="{00000000-0005-0000-0000-0000A3090000}"/>
    <cellStyle name="S4 127" xfId="2502" xr:uid="{00000000-0005-0000-0000-0000A4090000}"/>
    <cellStyle name="S4 128" xfId="2503" xr:uid="{00000000-0005-0000-0000-0000A5090000}"/>
    <cellStyle name="S4 129" xfId="2504" xr:uid="{00000000-0005-0000-0000-0000A6090000}"/>
    <cellStyle name="S4 13" xfId="2505" xr:uid="{00000000-0005-0000-0000-0000A7090000}"/>
    <cellStyle name="S4 130" xfId="2506" xr:uid="{00000000-0005-0000-0000-0000A8090000}"/>
    <cellStyle name="S4 131" xfId="2507" xr:uid="{00000000-0005-0000-0000-0000A9090000}"/>
    <cellStyle name="S4 132" xfId="2508" xr:uid="{00000000-0005-0000-0000-0000AA090000}"/>
    <cellStyle name="S4 133" xfId="2509" xr:uid="{00000000-0005-0000-0000-0000AB090000}"/>
    <cellStyle name="S4 134" xfId="2510" xr:uid="{00000000-0005-0000-0000-0000AC090000}"/>
    <cellStyle name="S4 135" xfId="2511" xr:uid="{00000000-0005-0000-0000-0000AD090000}"/>
    <cellStyle name="S4 136" xfId="2512" xr:uid="{00000000-0005-0000-0000-0000AE090000}"/>
    <cellStyle name="S4 137" xfId="2513" xr:uid="{00000000-0005-0000-0000-0000AF090000}"/>
    <cellStyle name="S4 138" xfId="2514" xr:uid="{00000000-0005-0000-0000-0000B0090000}"/>
    <cellStyle name="S4 139" xfId="2515" xr:uid="{00000000-0005-0000-0000-0000B1090000}"/>
    <cellStyle name="S4 14" xfId="2516" xr:uid="{00000000-0005-0000-0000-0000B2090000}"/>
    <cellStyle name="S4 140" xfId="2517" xr:uid="{00000000-0005-0000-0000-0000B3090000}"/>
    <cellStyle name="S4 141" xfId="2518" xr:uid="{00000000-0005-0000-0000-0000B4090000}"/>
    <cellStyle name="S4 142" xfId="2519" xr:uid="{00000000-0005-0000-0000-0000B5090000}"/>
    <cellStyle name="S4 143" xfId="2520" xr:uid="{00000000-0005-0000-0000-0000B6090000}"/>
    <cellStyle name="S4 144" xfId="2521" xr:uid="{00000000-0005-0000-0000-0000B7090000}"/>
    <cellStyle name="S4 145" xfId="2522" xr:uid="{00000000-0005-0000-0000-0000B8090000}"/>
    <cellStyle name="S4 146" xfId="2523" xr:uid="{00000000-0005-0000-0000-0000B9090000}"/>
    <cellStyle name="S4 147" xfId="2524" xr:uid="{00000000-0005-0000-0000-0000BA090000}"/>
    <cellStyle name="S4 148" xfId="2525" xr:uid="{00000000-0005-0000-0000-0000BB090000}"/>
    <cellStyle name="S4 149" xfId="2526" xr:uid="{00000000-0005-0000-0000-0000BC090000}"/>
    <cellStyle name="S4 15" xfId="2527" xr:uid="{00000000-0005-0000-0000-0000BD090000}"/>
    <cellStyle name="S4 150" xfId="2528" xr:uid="{00000000-0005-0000-0000-0000BE090000}"/>
    <cellStyle name="S4 151" xfId="2529" xr:uid="{00000000-0005-0000-0000-0000BF090000}"/>
    <cellStyle name="S4 152" xfId="2530" xr:uid="{00000000-0005-0000-0000-0000C0090000}"/>
    <cellStyle name="S4 153" xfId="2531" xr:uid="{00000000-0005-0000-0000-0000C1090000}"/>
    <cellStyle name="S4 154" xfId="2532" xr:uid="{00000000-0005-0000-0000-0000C2090000}"/>
    <cellStyle name="S4 155" xfId="2533" xr:uid="{00000000-0005-0000-0000-0000C3090000}"/>
    <cellStyle name="S4 156" xfId="2534" xr:uid="{00000000-0005-0000-0000-0000C4090000}"/>
    <cellStyle name="S4 157" xfId="2535" xr:uid="{00000000-0005-0000-0000-0000C5090000}"/>
    <cellStyle name="S4 158" xfId="2536" xr:uid="{00000000-0005-0000-0000-0000C6090000}"/>
    <cellStyle name="S4 159" xfId="2537" xr:uid="{00000000-0005-0000-0000-0000C7090000}"/>
    <cellStyle name="S4 16" xfId="2538" xr:uid="{00000000-0005-0000-0000-0000C8090000}"/>
    <cellStyle name="S4 160" xfId="2539" xr:uid="{00000000-0005-0000-0000-0000C9090000}"/>
    <cellStyle name="S4 161" xfId="2540" xr:uid="{00000000-0005-0000-0000-0000CA090000}"/>
    <cellStyle name="S4 162" xfId="2541" xr:uid="{00000000-0005-0000-0000-0000CB090000}"/>
    <cellStyle name="S4 17" xfId="2542" xr:uid="{00000000-0005-0000-0000-0000CC090000}"/>
    <cellStyle name="S4 18" xfId="2543" xr:uid="{00000000-0005-0000-0000-0000CD090000}"/>
    <cellStyle name="S4 19" xfId="2544" xr:uid="{00000000-0005-0000-0000-0000CE090000}"/>
    <cellStyle name="S4 2" xfId="2545" xr:uid="{00000000-0005-0000-0000-0000CF090000}"/>
    <cellStyle name="S4 20" xfId="2546" xr:uid="{00000000-0005-0000-0000-0000D0090000}"/>
    <cellStyle name="S4 21" xfId="2547" xr:uid="{00000000-0005-0000-0000-0000D1090000}"/>
    <cellStyle name="S4 22" xfId="2548" xr:uid="{00000000-0005-0000-0000-0000D2090000}"/>
    <cellStyle name="S4 23" xfId="2549" xr:uid="{00000000-0005-0000-0000-0000D3090000}"/>
    <cellStyle name="S4 24" xfId="2550" xr:uid="{00000000-0005-0000-0000-0000D4090000}"/>
    <cellStyle name="S4 25" xfId="2551" xr:uid="{00000000-0005-0000-0000-0000D5090000}"/>
    <cellStyle name="S4 26" xfId="2552" xr:uid="{00000000-0005-0000-0000-0000D6090000}"/>
    <cellStyle name="S4 27" xfId="2553" xr:uid="{00000000-0005-0000-0000-0000D7090000}"/>
    <cellStyle name="S4 28" xfId="2554" xr:uid="{00000000-0005-0000-0000-0000D8090000}"/>
    <cellStyle name="S4 29" xfId="2555" xr:uid="{00000000-0005-0000-0000-0000D9090000}"/>
    <cellStyle name="S4 3" xfId="2556" xr:uid="{00000000-0005-0000-0000-0000DA090000}"/>
    <cellStyle name="S4 30" xfId="2557" xr:uid="{00000000-0005-0000-0000-0000DB090000}"/>
    <cellStyle name="S4 31" xfId="2558" xr:uid="{00000000-0005-0000-0000-0000DC090000}"/>
    <cellStyle name="S4 32" xfId="2559" xr:uid="{00000000-0005-0000-0000-0000DD090000}"/>
    <cellStyle name="S4 33" xfId="2560" xr:uid="{00000000-0005-0000-0000-0000DE090000}"/>
    <cellStyle name="S4 34" xfId="2561" xr:uid="{00000000-0005-0000-0000-0000DF090000}"/>
    <cellStyle name="S4 35" xfId="2562" xr:uid="{00000000-0005-0000-0000-0000E0090000}"/>
    <cellStyle name="S4 36" xfId="2563" xr:uid="{00000000-0005-0000-0000-0000E1090000}"/>
    <cellStyle name="S4 37" xfId="2564" xr:uid="{00000000-0005-0000-0000-0000E2090000}"/>
    <cellStyle name="S4 38" xfId="2565" xr:uid="{00000000-0005-0000-0000-0000E3090000}"/>
    <cellStyle name="S4 39" xfId="2566" xr:uid="{00000000-0005-0000-0000-0000E4090000}"/>
    <cellStyle name="S4 4" xfId="2567" xr:uid="{00000000-0005-0000-0000-0000E5090000}"/>
    <cellStyle name="S4 40" xfId="2568" xr:uid="{00000000-0005-0000-0000-0000E6090000}"/>
    <cellStyle name="S4 41" xfId="2569" xr:uid="{00000000-0005-0000-0000-0000E7090000}"/>
    <cellStyle name="S4 42" xfId="2570" xr:uid="{00000000-0005-0000-0000-0000E8090000}"/>
    <cellStyle name="S4 43" xfId="2571" xr:uid="{00000000-0005-0000-0000-0000E9090000}"/>
    <cellStyle name="S4 44" xfId="2572" xr:uid="{00000000-0005-0000-0000-0000EA090000}"/>
    <cellStyle name="S4 45" xfId="2573" xr:uid="{00000000-0005-0000-0000-0000EB090000}"/>
    <cellStyle name="S4 46" xfId="2574" xr:uid="{00000000-0005-0000-0000-0000EC090000}"/>
    <cellStyle name="S4 47" xfId="2575" xr:uid="{00000000-0005-0000-0000-0000ED090000}"/>
    <cellStyle name="S4 48" xfId="2576" xr:uid="{00000000-0005-0000-0000-0000EE090000}"/>
    <cellStyle name="S4 49" xfId="2577" xr:uid="{00000000-0005-0000-0000-0000EF090000}"/>
    <cellStyle name="S4 5" xfId="2578" xr:uid="{00000000-0005-0000-0000-0000F0090000}"/>
    <cellStyle name="S4 50" xfId="2579" xr:uid="{00000000-0005-0000-0000-0000F1090000}"/>
    <cellStyle name="S4 51" xfId="2580" xr:uid="{00000000-0005-0000-0000-0000F2090000}"/>
    <cellStyle name="S4 52" xfId="2581" xr:uid="{00000000-0005-0000-0000-0000F3090000}"/>
    <cellStyle name="S4 53" xfId="2582" xr:uid="{00000000-0005-0000-0000-0000F4090000}"/>
    <cellStyle name="S4 54" xfId="2583" xr:uid="{00000000-0005-0000-0000-0000F5090000}"/>
    <cellStyle name="S4 55" xfId="2584" xr:uid="{00000000-0005-0000-0000-0000F6090000}"/>
    <cellStyle name="S4 56" xfId="2585" xr:uid="{00000000-0005-0000-0000-0000F7090000}"/>
    <cellStyle name="S4 57" xfId="2586" xr:uid="{00000000-0005-0000-0000-0000F8090000}"/>
    <cellStyle name="S4 58" xfId="2587" xr:uid="{00000000-0005-0000-0000-0000F9090000}"/>
    <cellStyle name="S4 59" xfId="2588" xr:uid="{00000000-0005-0000-0000-0000FA090000}"/>
    <cellStyle name="S4 6" xfId="2589" xr:uid="{00000000-0005-0000-0000-0000FB090000}"/>
    <cellStyle name="S4 60" xfId="2590" xr:uid="{00000000-0005-0000-0000-0000FC090000}"/>
    <cellStyle name="S4 61" xfId="2591" xr:uid="{00000000-0005-0000-0000-0000FD090000}"/>
    <cellStyle name="S4 62" xfId="2592" xr:uid="{00000000-0005-0000-0000-0000FE090000}"/>
    <cellStyle name="S4 63" xfId="2593" xr:uid="{00000000-0005-0000-0000-0000FF090000}"/>
    <cellStyle name="S4 64" xfId="2594" xr:uid="{00000000-0005-0000-0000-0000000A0000}"/>
    <cellStyle name="S4 65" xfId="2595" xr:uid="{00000000-0005-0000-0000-0000010A0000}"/>
    <cellStyle name="S4 66" xfId="2596" xr:uid="{00000000-0005-0000-0000-0000020A0000}"/>
    <cellStyle name="S4 67" xfId="2597" xr:uid="{00000000-0005-0000-0000-0000030A0000}"/>
    <cellStyle name="S4 68" xfId="2598" xr:uid="{00000000-0005-0000-0000-0000040A0000}"/>
    <cellStyle name="S4 69" xfId="2599" xr:uid="{00000000-0005-0000-0000-0000050A0000}"/>
    <cellStyle name="S4 7" xfId="2600" xr:uid="{00000000-0005-0000-0000-0000060A0000}"/>
    <cellStyle name="S4 70" xfId="2601" xr:uid="{00000000-0005-0000-0000-0000070A0000}"/>
    <cellStyle name="S4 71" xfId="2602" xr:uid="{00000000-0005-0000-0000-0000080A0000}"/>
    <cellStyle name="S4 72" xfId="2603" xr:uid="{00000000-0005-0000-0000-0000090A0000}"/>
    <cellStyle name="S4 73" xfId="2604" xr:uid="{00000000-0005-0000-0000-00000A0A0000}"/>
    <cellStyle name="S4 74" xfId="2605" xr:uid="{00000000-0005-0000-0000-00000B0A0000}"/>
    <cellStyle name="S4 75" xfId="2606" xr:uid="{00000000-0005-0000-0000-00000C0A0000}"/>
    <cellStyle name="S4 76" xfId="2607" xr:uid="{00000000-0005-0000-0000-00000D0A0000}"/>
    <cellStyle name="S4 77" xfId="2608" xr:uid="{00000000-0005-0000-0000-00000E0A0000}"/>
    <cellStyle name="S4 78" xfId="2609" xr:uid="{00000000-0005-0000-0000-00000F0A0000}"/>
    <cellStyle name="S4 79" xfId="2610" xr:uid="{00000000-0005-0000-0000-0000100A0000}"/>
    <cellStyle name="S4 8" xfId="2611" xr:uid="{00000000-0005-0000-0000-0000110A0000}"/>
    <cellStyle name="S4 80" xfId="2612" xr:uid="{00000000-0005-0000-0000-0000120A0000}"/>
    <cellStyle name="S4 81" xfId="2613" xr:uid="{00000000-0005-0000-0000-0000130A0000}"/>
    <cellStyle name="S4 82" xfId="2614" xr:uid="{00000000-0005-0000-0000-0000140A0000}"/>
    <cellStyle name="S4 83" xfId="2615" xr:uid="{00000000-0005-0000-0000-0000150A0000}"/>
    <cellStyle name="S4 84" xfId="2616" xr:uid="{00000000-0005-0000-0000-0000160A0000}"/>
    <cellStyle name="S4 85" xfId="2617" xr:uid="{00000000-0005-0000-0000-0000170A0000}"/>
    <cellStyle name="S4 86" xfId="2618" xr:uid="{00000000-0005-0000-0000-0000180A0000}"/>
    <cellStyle name="S4 87" xfId="2619" xr:uid="{00000000-0005-0000-0000-0000190A0000}"/>
    <cellStyle name="S4 88" xfId="2620" xr:uid="{00000000-0005-0000-0000-00001A0A0000}"/>
    <cellStyle name="S4 89" xfId="2621" xr:uid="{00000000-0005-0000-0000-00001B0A0000}"/>
    <cellStyle name="S4 9" xfId="2622" xr:uid="{00000000-0005-0000-0000-00001C0A0000}"/>
    <cellStyle name="S4 90" xfId="2623" xr:uid="{00000000-0005-0000-0000-00001D0A0000}"/>
    <cellStyle name="S4 91" xfId="2624" xr:uid="{00000000-0005-0000-0000-00001E0A0000}"/>
    <cellStyle name="S4 92" xfId="2625" xr:uid="{00000000-0005-0000-0000-00001F0A0000}"/>
    <cellStyle name="S4 93" xfId="2626" xr:uid="{00000000-0005-0000-0000-0000200A0000}"/>
    <cellStyle name="S4 94" xfId="2627" xr:uid="{00000000-0005-0000-0000-0000210A0000}"/>
    <cellStyle name="S4 95" xfId="2628" xr:uid="{00000000-0005-0000-0000-0000220A0000}"/>
    <cellStyle name="S4 96" xfId="2629" xr:uid="{00000000-0005-0000-0000-0000230A0000}"/>
    <cellStyle name="S4 97" xfId="2630" xr:uid="{00000000-0005-0000-0000-0000240A0000}"/>
    <cellStyle name="S4 98" xfId="2631" xr:uid="{00000000-0005-0000-0000-0000250A0000}"/>
    <cellStyle name="S4 99" xfId="2632" xr:uid="{00000000-0005-0000-0000-0000260A0000}"/>
    <cellStyle name="S5" xfId="2633" xr:uid="{00000000-0005-0000-0000-0000270A0000}"/>
    <cellStyle name="S5 10" xfId="2634" xr:uid="{00000000-0005-0000-0000-0000280A0000}"/>
    <cellStyle name="S5 100" xfId="2635" xr:uid="{00000000-0005-0000-0000-0000290A0000}"/>
    <cellStyle name="S5 101" xfId="2636" xr:uid="{00000000-0005-0000-0000-00002A0A0000}"/>
    <cellStyle name="S5 102" xfId="2637" xr:uid="{00000000-0005-0000-0000-00002B0A0000}"/>
    <cellStyle name="S5 103" xfId="2638" xr:uid="{00000000-0005-0000-0000-00002C0A0000}"/>
    <cellStyle name="S5 104" xfId="2639" xr:uid="{00000000-0005-0000-0000-00002D0A0000}"/>
    <cellStyle name="S5 105" xfId="2640" xr:uid="{00000000-0005-0000-0000-00002E0A0000}"/>
    <cellStyle name="S5 106" xfId="2641" xr:uid="{00000000-0005-0000-0000-00002F0A0000}"/>
    <cellStyle name="S5 107" xfId="2642" xr:uid="{00000000-0005-0000-0000-0000300A0000}"/>
    <cellStyle name="S5 108" xfId="2643" xr:uid="{00000000-0005-0000-0000-0000310A0000}"/>
    <cellStyle name="S5 109" xfId="2644" xr:uid="{00000000-0005-0000-0000-0000320A0000}"/>
    <cellStyle name="S5 11" xfId="2645" xr:uid="{00000000-0005-0000-0000-0000330A0000}"/>
    <cellStyle name="S5 110" xfId="2646" xr:uid="{00000000-0005-0000-0000-0000340A0000}"/>
    <cellStyle name="S5 111" xfId="2647" xr:uid="{00000000-0005-0000-0000-0000350A0000}"/>
    <cellStyle name="S5 112" xfId="2648" xr:uid="{00000000-0005-0000-0000-0000360A0000}"/>
    <cellStyle name="S5 113" xfId="2649" xr:uid="{00000000-0005-0000-0000-0000370A0000}"/>
    <cellStyle name="S5 114" xfId="2650" xr:uid="{00000000-0005-0000-0000-0000380A0000}"/>
    <cellStyle name="S5 115" xfId="2651" xr:uid="{00000000-0005-0000-0000-0000390A0000}"/>
    <cellStyle name="S5 116" xfId="2652" xr:uid="{00000000-0005-0000-0000-00003A0A0000}"/>
    <cellStyle name="S5 117" xfId="2653" xr:uid="{00000000-0005-0000-0000-00003B0A0000}"/>
    <cellStyle name="S5 118" xfId="2654" xr:uid="{00000000-0005-0000-0000-00003C0A0000}"/>
    <cellStyle name="S5 119" xfId="2655" xr:uid="{00000000-0005-0000-0000-00003D0A0000}"/>
    <cellStyle name="S5 12" xfId="2656" xr:uid="{00000000-0005-0000-0000-00003E0A0000}"/>
    <cellStyle name="S5 120" xfId="2657" xr:uid="{00000000-0005-0000-0000-00003F0A0000}"/>
    <cellStyle name="S5 121" xfId="2658" xr:uid="{00000000-0005-0000-0000-0000400A0000}"/>
    <cellStyle name="S5 122" xfId="2659" xr:uid="{00000000-0005-0000-0000-0000410A0000}"/>
    <cellStyle name="S5 123" xfId="2660" xr:uid="{00000000-0005-0000-0000-0000420A0000}"/>
    <cellStyle name="S5 124" xfId="2661" xr:uid="{00000000-0005-0000-0000-0000430A0000}"/>
    <cellStyle name="S5 125" xfId="2662" xr:uid="{00000000-0005-0000-0000-0000440A0000}"/>
    <cellStyle name="S5 126" xfId="2663" xr:uid="{00000000-0005-0000-0000-0000450A0000}"/>
    <cellStyle name="S5 127" xfId="2664" xr:uid="{00000000-0005-0000-0000-0000460A0000}"/>
    <cellStyle name="S5 128" xfId="2665" xr:uid="{00000000-0005-0000-0000-0000470A0000}"/>
    <cellStyle name="S5 129" xfId="2666" xr:uid="{00000000-0005-0000-0000-0000480A0000}"/>
    <cellStyle name="S5 13" xfId="2667" xr:uid="{00000000-0005-0000-0000-0000490A0000}"/>
    <cellStyle name="S5 130" xfId="2668" xr:uid="{00000000-0005-0000-0000-00004A0A0000}"/>
    <cellStyle name="S5 131" xfId="2669" xr:uid="{00000000-0005-0000-0000-00004B0A0000}"/>
    <cellStyle name="S5 132" xfId="2670" xr:uid="{00000000-0005-0000-0000-00004C0A0000}"/>
    <cellStyle name="S5 133" xfId="2671" xr:uid="{00000000-0005-0000-0000-00004D0A0000}"/>
    <cellStyle name="S5 134" xfId="2672" xr:uid="{00000000-0005-0000-0000-00004E0A0000}"/>
    <cellStyle name="S5 135" xfId="2673" xr:uid="{00000000-0005-0000-0000-00004F0A0000}"/>
    <cellStyle name="S5 136" xfId="2674" xr:uid="{00000000-0005-0000-0000-0000500A0000}"/>
    <cellStyle name="S5 137" xfId="2675" xr:uid="{00000000-0005-0000-0000-0000510A0000}"/>
    <cellStyle name="S5 138" xfId="2676" xr:uid="{00000000-0005-0000-0000-0000520A0000}"/>
    <cellStyle name="S5 139" xfId="2677" xr:uid="{00000000-0005-0000-0000-0000530A0000}"/>
    <cellStyle name="S5 14" xfId="2678" xr:uid="{00000000-0005-0000-0000-0000540A0000}"/>
    <cellStyle name="S5 140" xfId="2679" xr:uid="{00000000-0005-0000-0000-0000550A0000}"/>
    <cellStyle name="S5 141" xfId="2680" xr:uid="{00000000-0005-0000-0000-0000560A0000}"/>
    <cellStyle name="S5 142" xfId="2681" xr:uid="{00000000-0005-0000-0000-0000570A0000}"/>
    <cellStyle name="S5 143" xfId="2682" xr:uid="{00000000-0005-0000-0000-0000580A0000}"/>
    <cellStyle name="S5 144" xfId="2683" xr:uid="{00000000-0005-0000-0000-0000590A0000}"/>
    <cellStyle name="S5 145" xfId="2684" xr:uid="{00000000-0005-0000-0000-00005A0A0000}"/>
    <cellStyle name="S5 146" xfId="2685" xr:uid="{00000000-0005-0000-0000-00005B0A0000}"/>
    <cellStyle name="S5 147" xfId="2686" xr:uid="{00000000-0005-0000-0000-00005C0A0000}"/>
    <cellStyle name="S5 148" xfId="2687" xr:uid="{00000000-0005-0000-0000-00005D0A0000}"/>
    <cellStyle name="S5 149" xfId="2688" xr:uid="{00000000-0005-0000-0000-00005E0A0000}"/>
    <cellStyle name="S5 15" xfId="2689" xr:uid="{00000000-0005-0000-0000-00005F0A0000}"/>
    <cellStyle name="S5 150" xfId="2690" xr:uid="{00000000-0005-0000-0000-0000600A0000}"/>
    <cellStyle name="S5 151" xfId="2691" xr:uid="{00000000-0005-0000-0000-0000610A0000}"/>
    <cellStyle name="S5 152" xfId="2692" xr:uid="{00000000-0005-0000-0000-0000620A0000}"/>
    <cellStyle name="S5 153" xfId="2693" xr:uid="{00000000-0005-0000-0000-0000630A0000}"/>
    <cellStyle name="S5 154" xfId="2694" xr:uid="{00000000-0005-0000-0000-0000640A0000}"/>
    <cellStyle name="S5 155" xfId="2695" xr:uid="{00000000-0005-0000-0000-0000650A0000}"/>
    <cellStyle name="S5 156" xfId="2696" xr:uid="{00000000-0005-0000-0000-0000660A0000}"/>
    <cellStyle name="S5 157" xfId="2697" xr:uid="{00000000-0005-0000-0000-0000670A0000}"/>
    <cellStyle name="S5 158" xfId="2698" xr:uid="{00000000-0005-0000-0000-0000680A0000}"/>
    <cellStyle name="S5 159" xfId="2699" xr:uid="{00000000-0005-0000-0000-0000690A0000}"/>
    <cellStyle name="S5 16" xfId="2700" xr:uid="{00000000-0005-0000-0000-00006A0A0000}"/>
    <cellStyle name="S5 160" xfId="2701" xr:uid="{00000000-0005-0000-0000-00006B0A0000}"/>
    <cellStyle name="S5 161" xfId="2702" xr:uid="{00000000-0005-0000-0000-00006C0A0000}"/>
    <cellStyle name="S5 162" xfId="2703" xr:uid="{00000000-0005-0000-0000-00006D0A0000}"/>
    <cellStyle name="S5 17" xfId="2704" xr:uid="{00000000-0005-0000-0000-00006E0A0000}"/>
    <cellStyle name="S5 18" xfId="2705" xr:uid="{00000000-0005-0000-0000-00006F0A0000}"/>
    <cellStyle name="S5 19" xfId="2706" xr:uid="{00000000-0005-0000-0000-0000700A0000}"/>
    <cellStyle name="S5 2" xfId="2707" xr:uid="{00000000-0005-0000-0000-0000710A0000}"/>
    <cellStyle name="S5 20" xfId="2708" xr:uid="{00000000-0005-0000-0000-0000720A0000}"/>
    <cellStyle name="S5 21" xfId="2709" xr:uid="{00000000-0005-0000-0000-0000730A0000}"/>
    <cellStyle name="S5 22" xfId="2710" xr:uid="{00000000-0005-0000-0000-0000740A0000}"/>
    <cellStyle name="S5 23" xfId="2711" xr:uid="{00000000-0005-0000-0000-0000750A0000}"/>
    <cellStyle name="S5 24" xfId="2712" xr:uid="{00000000-0005-0000-0000-0000760A0000}"/>
    <cellStyle name="S5 25" xfId="2713" xr:uid="{00000000-0005-0000-0000-0000770A0000}"/>
    <cellStyle name="S5 26" xfId="2714" xr:uid="{00000000-0005-0000-0000-0000780A0000}"/>
    <cellStyle name="S5 27" xfId="2715" xr:uid="{00000000-0005-0000-0000-0000790A0000}"/>
    <cellStyle name="S5 28" xfId="2716" xr:uid="{00000000-0005-0000-0000-00007A0A0000}"/>
    <cellStyle name="S5 29" xfId="2717" xr:uid="{00000000-0005-0000-0000-00007B0A0000}"/>
    <cellStyle name="S5 3" xfId="2718" xr:uid="{00000000-0005-0000-0000-00007C0A0000}"/>
    <cellStyle name="S5 30" xfId="2719" xr:uid="{00000000-0005-0000-0000-00007D0A0000}"/>
    <cellStyle name="S5 31" xfId="2720" xr:uid="{00000000-0005-0000-0000-00007E0A0000}"/>
    <cellStyle name="S5 32" xfId="2721" xr:uid="{00000000-0005-0000-0000-00007F0A0000}"/>
    <cellStyle name="S5 33" xfId="2722" xr:uid="{00000000-0005-0000-0000-0000800A0000}"/>
    <cellStyle name="S5 34" xfId="2723" xr:uid="{00000000-0005-0000-0000-0000810A0000}"/>
    <cellStyle name="S5 35" xfId="2724" xr:uid="{00000000-0005-0000-0000-0000820A0000}"/>
    <cellStyle name="S5 36" xfId="2725" xr:uid="{00000000-0005-0000-0000-0000830A0000}"/>
    <cellStyle name="S5 37" xfId="2726" xr:uid="{00000000-0005-0000-0000-0000840A0000}"/>
    <cellStyle name="S5 38" xfId="2727" xr:uid="{00000000-0005-0000-0000-0000850A0000}"/>
    <cellStyle name="S5 39" xfId="2728" xr:uid="{00000000-0005-0000-0000-0000860A0000}"/>
    <cellStyle name="S5 4" xfId="2729" xr:uid="{00000000-0005-0000-0000-0000870A0000}"/>
    <cellStyle name="S5 40" xfId="2730" xr:uid="{00000000-0005-0000-0000-0000880A0000}"/>
    <cellStyle name="S5 41" xfId="2731" xr:uid="{00000000-0005-0000-0000-0000890A0000}"/>
    <cellStyle name="S5 42" xfId="2732" xr:uid="{00000000-0005-0000-0000-00008A0A0000}"/>
    <cellStyle name="S5 43" xfId="2733" xr:uid="{00000000-0005-0000-0000-00008B0A0000}"/>
    <cellStyle name="S5 44" xfId="2734" xr:uid="{00000000-0005-0000-0000-00008C0A0000}"/>
    <cellStyle name="S5 45" xfId="2735" xr:uid="{00000000-0005-0000-0000-00008D0A0000}"/>
    <cellStyle name="S5 46" xfId="2736" xr:uid="{00000000-0005-0000-0000-00008E0A0000}"/>
    <cellStyle name="S5 47" xfId="2737" xr:uid="{00000000-0005-0000-0000-00008F0A0000}"/>
    <cellStyle name="S5 48" xfId="2738" xr:uid="{00000000-0005-0000-0000-0000900A0000}"/>
    <cellStyle name="S5 49" xfId="2739" xr:uid="{00000000-0005-0000-0000-0000910A0000}"/>
    <cellStyle name="S5 5" xfId="2740" xr:uid="{00000000-0005-0000-0000-0000920A0000}"/>
    <cellStyle name="S5 50" xfId="2741" xr:uid="{00000000-0005-0000-0000-0000930A0000}"/>
    <cellStyle name="S5 51" xfId="2742" xr:uid="{00000000-0005-0000-0000-0000940A0000}"/>
    <cellStyle name="S5 52" xfId="2743" xr:uid="{00000000-0005-0000-0000-0000950A0000}"/>
    <cellStyle name="S5 53" xfId="2744" xr:uid="{00000000-0005-0000-0000-0000960A0000}"/>
    <cellStyle name="S5 54" xfId="2745" xr:uid="{00000000-0005-0000-0000-0000970A0000}"/>
    <cellStyle name="S5 55" xfId="2746" xr:uid="{00000000-0005-0000-0000-0000980A0000}"/>
    <cellStyle name="S5 56" xfId="2747" xr:uid="{00000000-0005-0000-0000-0000990A0000}"/>
    <cellStyle name="S5 57" xfId="2748" xr:uid="{00000000-0005-0000-0000-00009A0A0000}"/>
    <cellStyle name="S5 58" xfId="2749" xr:uid="{00000000-0005-0000-0000-00009B0A0000}"/>
    <cellStyle name="S5 59" xfId="2750" xr:uid="{00000000-0005-0000-0000-00009C0A0000}"/>
    <cellStyle name="S5 6" xfId="2751" xr:uid="{00000000-0005-0000-0000-00009D0A0000}"/>
    <cellStyle name="S5 60" xfId="2752" xr:uid="{00000000-0005-0000-0000-00009E0A0000}"/>
    <cellStyle name="S5 61" xfId="2753" xr:uid="{00000000-0005-0000-0000-00009F0A0000}"/>
    <cellStyle name="S5 62" xfId="2754" xr:uid="{00000000-0005-0000-0000-0000A00A0000}"/>
    <cellStyle name="S5 63" xfId="2755" xr:uid="{00000000-0005-0000-0000-0000A10A0000}"/>
    <cellStyle name="S5 64" xfId="2756" xr:uid="{00000000-0005-0000-0000-0000A20A0000}"/>
    <cellStyle name="S5 65" xfId="2757" xr:uid="{00000000-0005-0000-0000-0000A30A0000}"/>
    <cellStyle name="S5 66" xfId="2758" xr:uid="{00000000-0005-0000-0000-0000A40A0000}"/>
    <cellStyle name="S5 67" xfId="2759" xr:uid="{00000000-0005-0000-0000-0000A50A0000}"/>
    <cellStyle name="S5 68" xfId="2760" xr:uid="{00000000-0005-0000-0000-0000A60A0000}"/>
    <cellStyle name="S5 69" xfId="2761" xr:uid="{00000000-0005-0000-0000-0000A70A0000}"/>
    <cellStyle name="S5 7" xfId="2762" xr:uid="{00000000-0005-0000-0000-0000A80A0000}"/>
    <cellStyle name="S5 70" xfId="2763" xr:uid="{00000000-0005-0000-0000-0000A90A0000}"/>
    <cellStyle name="S5 71" xfId="2764" xr:uid="{00000000-0005-0000-0000-0000AA0A0000}"/>
    <cellStyle name="S5 72" xfId="2765" xr:uid="{00000000-0005-0000-0000-0000AB0A0000}"/>
    <cellStyle name="S5 73" xfId="2766" xr:uid="{00000000-0005-0000-0000-0000AC0A0000}"/>
    <cellStyle name="S5 74" xfId="2767" xr:uid="{00000000-0005-0000-0000-0000AD0A0000}"/>
    <cellStyle name="S5 75" xfId="2768" xr:uid="{00000000-0005-0000-0000-0000AE0A0000}"/>
    <cellStyle name="S5 76" xfId="2769" xr:uid="{00000000-0005-0000-0000-0000AF0A0000}"/>
    <cellStyle name="S5 77" xfId="2770" xr:uid="{00000000-0005-0000-0000-0000B00A0000}"/>
    <cellStyle name="S5 78" xfId="2771" xr:uid="{00000000-0005-0000-0000-0000B10A0000}"/>
    <cellStyle name="S5 79" xfId="2772" xr:uid="{00000000-0005-0000-0000-0000B20A0000}"/>
    <cellStyle name="S5 8" xfId="2773" xr:uid="{00000000-0005-0000-0000-0000B30A0000}"/>
    <cellStyle name="S5 80" xfId="2774" xr:uid="{00000000-0005-0000-0000-0000B40A0000}"/>
    <cellStyle name="S5 81" xfId="2775" xr:uid="{00000000-0005-0000-0000-0000B50A0000}"/>
    <cellStyle name="S5 82" xfId="2776" xr:uid="{00000000-0005-0000-0000-0000B60A0000}"/>
    <cellStyle name="S5 83" xfId="2777" xr:uid="{00000000-0005-0000-0000-0000B70A0000}"/>
    <cellStyle name="S5 84" xfId="2778" xr:uid="{00000000-0005-0000-0000-0000B80A0000}"/>
    <cellStyle name="S5 85" xfId="2779" xr:uid="{00000000-0005-0000-0000-0000B90A0000}"/>
    <cellStyle name="S5 86" xfId="2780" xr:uid="{00000000-0005-0000-0000-0000BA0A0000}"/>
    <cellStyle name="S5 87" xfId="2781" xr:uid="{00000000-0005-0000-0000-0000BB0A0000}"/>
    <cellStyle name="S5 88" xfId="2782" xr:uid="{00000000-0005-0000-0000-0000BC0A0000}"/>
    <cellStyle name="S5 89" xfId="2783" xr:uid="{00000000-0005-0000-0000-0000BD0A0000}"/>
    <cellStyle name="S5 9" xfId="2784" xr:uid="{00000000-0005-0000-0000-0000BE0A0000}"/>
    <cellStyle name="S5 90" xfId="2785" xr:uid="{00000000-0005-0000-0000-0000BF0A0000}"/>
    <cellStyle name="S5 91" xfId="2786" xr:uid="{00000000-0005-0000-0000-0000C00A0000}"/>
    <cellStyle name="S5 92" xfId="2787" xr:uid="{00000000-0005-0000-0000-0000C10A0000}"/>
    <cellStyle name="S5 93" xfId="2788" xr:uid="{00000000-0005-0000-0000-0000C20A0000}"/>
    <cellStyle name="S5 94" xfId="2789" xr:uid="{00000000-0005-0000-0000-0000C30A0000}"/>
    <cellStyle name="S5 95" xfId="2790" xr:uid="{00000000-0005-0000-0000-0000C40A0000}"/>
    <cellStyle name="S5 96" xfId="2791" xr:uid="{00000000-0005-0000-0000-0000C50A0000}"/>
    <cellStyle name="S5 97" xfId="2792" xr:uid="{00000000-0005-0000-0000-0000C60A0000}"/>
    <cellStyle name="S5 98" xfId="2793" xr:uid="{00000000-0005-0000-0000-0000C70A0000}"/>
    <cellStyle name="S5 99" xfId="2794" xr:uid="{00000000-0005-0000-0000-0000C80A0000}"/>
    <cellStyle name="S6" xfId="2795" xr:uid="{00000000-0005-0000-0000-0000C90A0000}"/>
    <cellStyle name="S6 10" xfId="2796" xr:uid="{00000000-0005-0000-0000-0000CA0A0000}"/>
    <cellStyle name="S6 100" xfId="2797" xr:uid="{00000000-0005-0000-0000-0000CB0A0000}"/>
    <cellStyle name="S6 101" xfId="2798" xr:uid="{00000000-0005-0000-0000-0000CC0A0000}"/>
    <cellStyle name="S6 102" xfId="2799" xr:uid="{00000000-0005-0000-0000-0000CD0A0000}"/>
    <cellStyle name="S6 103" xfId="2800" xr:uid="{00000000-0005-0000-0000-0000CE0A0000}"/>
    <cellStyle name="S6 104" xfId="2801" xr:uid="{00000000-0005-0000-0000-0000CF0A0000}"/>
    <cellStyle name="S6 105" xfId="2802" xr:uid="{00000000-0005-0000-0000-0000D00A0000}"/>
    <cellStyle name="S6 106" xfId="2803" xr:uid="{00000000-0005-0000-0000-0000D10A0000}"/>
    <cellStyle name="S6 107" xfId="2804" xr:uid="{00000000-0005-0000-0000-0000D20A0000}"/>
    <cellStyle name="S6 108" xfId="2805" xr:uid="{00000000-0005-0000-0000-0000D30A0000}"/>
    <cellStyle name="S6 109" xfId="2806" xr:uid="{00000000-0005-0000-0000-0000D40A0000}"/>
    <cellStyle name="S6 11" xfId="2807" xr:uid="{00000000-0005-0000-0000-0000D50A0000}"/>
    <cellStyle name="S6 110" xfId="2808" xr:uid="{00000000-0005-0000-0000-0000D60A0000}"/>
    <cellStyle name="S6 111" xfId="2809" xr:uid="{00000000-0005-0000-0000-0000D70A0000}"/>
    <cellStyle name="S6 112" xfId="2810" xr:uid="{00000000-0005-0000-0000-0000D80A0000}"/>
    <cellStyle name="S6 113" xfId="2811" xr:uid="{00000000-0005-0000-0000-0000D90A0000}"/>
    <cellStyle name="S6 114" xfId="2812" xr:uid="{00000000-0005-0000-0000-0000DA0A0000}"/>
    <cellStyle name="S6 115" xfId="2813" xr:uid="{00000000-0005-0000-0000-0000DB0A0000}"/>
    <cellStyle name="S6 116" xfId="2814" xr:uid="{00000000-0005-0000-0000-0000DC0A0000}"/>
    <cellStyle name="S6 117" xfId="2815" xr:uid="{00000000-0005-0000-0000-0000DD0A0000}"/>
    <cellStyle name="S6 118" xfId="2816" xr:uid="{00000000-0005-0000-0000-0000DE0A0000}"/>
    <cellStyle name="S6 119" xfId="2817" xr:uid="{00000000-0005-0000-0000-0000DF0A0000}"/>
    <cellStyle name="S6 12" xfId="2818" xr:uid="{00000000-0005-0000-0000-0000E00A0000}"/>
    <cellStyle name="S6 120" xfId="2819" xr:uid="{00000000-0005-0000-0000-0000E10A0000}"/>
    <cellStyle name="S6 121" xfId="2820" xr:uid="{00000000-0005-0000-0000-0000E20A0000}"/>
    <cellStyle name="S6 122" xfId="2821" xr:uid="{00000000-0005-0000-0000-0000E30A0000}"/>
    <cellStyle name="S6 123" xfId="2822" xr:uid="{00000000-0005-0000-0000-0000E40A0000}"/>
    <cellStyle name="S6 124" xfId="2823" xr:uid="{00000000-0005-0000-0000-0000E50A0000}"/>
    <cellStyle name="S6 125" xfId="2824" xr:uid="{00000000-0005-0000-0000-0000E60A0000}"/>
    <cellStyle name="S6 126" xfId="2825" xr:uid="{00000000-0005-0000-0000-0000E70A0000}"/>
    <cellStyle name="S6 127" xfId="2826" xr:uid="{00000000-0005-0000-0000-0000E80A0000}"/>
    <cellStyle name="S6 128" xfId="2827" xr:uid="{00000000-0005-0000-0000-0000E90A0000}"/>
    <cellStyle name="S6 129" xfId="2828" xr:uid="{00000000-0005-0000-0000-0000EA0A0000}"/>
    <cellStyle name="S6 13" xfId="2829" xr:uid="{00000000-0005-0000-0000-0000EB0A0000}"/>
    <cellStyle name="S6 130" xfId="2830" xr:uid="{00000000-0005-0000-0000-0000EC0A0000}"/>
    <cellStyle name="S6 131" xfId="2831" xr:uid="{00000000-0005-0000-0000-0000ED0A0000}"/>
    <cellStyle name="S6 132" xfId="2832" xr:uid="{00000000-0005-0000-0000-0000EE0A0000}"/>
    <cellStyle name="S6 133" xfId="2833" xr:uid="{00000000-0005-0000-0000-0000EF0A0000}"/>
    <cellStyle name="S6 134" xfId="2834" xr:uid="{00000000-0005-0000-0000-0000F00A0000}"/>
    <cellStyle name="S6 135" xfId="2835" xr:uid="{00000000-0005-0000-0000-0000F10A0000}"/>
    <cellStyle name="S6 136" xfId="2836" xr:uid="{00000000-0005-0000-0000-0000F20A0000}"/>
    <cellStyle name="S6 137" xfId="2837" xr:uid="{00000000-0005-0000-0000-0000F30A0000}"/>
    <cellStyle name="S6 138" xfId="2838" xr:uid="{00000000-0005-0000-0000-0000F40A0000}"/>
    <cellStyle name="S6 139" xfId="2839" xr:uid="{00000000-0005-0000-0000-0000F50A0000}"/>
    <cellStyle name="S6 14" xfId="2840" xr:uid="{00000000-0005-0000-0000-0000F60A0000}"/>
    <cellStyle name="S6 140" xfId="2841" xr:uid="{00000000-0005-0000-0000-0000F70A0000}"/>
    <cellStyle name="S6 141" xfId="2842" xr:uid="{00000000-0005-0000-0000-0000F80A0000}"/>
    <cellStyle name="S6 142" xfId="2843" xr:uid="{00000000-0005-0000-0000-0000F90A0000}"/>
    <cellStyle name="S6 143" xfId="2844" xr:uid="{00000000-0005-0000-0000-0000FA0A0000}"/>
    <cellStyle name="S6 144" xfId="2845" xr:uid="{00000000-0005-0000-0000-0000FB0A0000}"/>
    <cellStyle name="S6 145" xfId="2846" xr:uid="{00000000-0005-0000-0000-0000FC0A0000}"/>
    <cellStyle name="S6 146" xfId="2847" xr:uid="{00000000-0005-0000-0000-0000FD0A0000}"/>
    <cellStyle name="S6 147" xfId="2848" xr:uid="{00000000-0005-0000-0000-0000FE0A0000}"/>
    <cellStyle name="S6 148" xfId="2849" xr:uid="{00000000-0005-0000-0000-0000FF0A0000}"/>
    <cellStyle name="S6 149" xfId="2850" xr:uid="{00000000-0005-0000-0000-0000000B0000}"/>
    <cellStyle name="S6 15" xfId="2851" xr:uid="{00000000-0005-0000-0000-0000010B0000}"/>
    <cellStyle name="S6 150" xfId="2852" xr:uid="{00000000-0005-0000-0000-0000020B0000}"/>
    <cellStyle name="S6 151" xfId="2853" xr:uid="{00000000-0005-0000-0000-0000030B0000}"/>
    <cellStyle name="S6 152" xfId="2854" xr:uid="{00000000-0005-0000-0000-0000040B0000}"/>
    <cellStyle name="S6 153" xfId="2855" xr:uid="{00000000-0005-0000-0000-0000050B0000}"/>
    <cellStyle name="S6 154" xfId="2856" xr:uid="{00000000-0005-0000-0000-0000060B0000}"/>
    <cellStyle name="S6 155" xfId="2857" xr:uid="{00000000-0005-0000-0000-0000070B0000}"/>
    <cellStyle name="S6 156" xfId="2858" xr:uid="{00000000-0005-0000-0000-0000080B0000}"/>
    <cellStyle name="S6 157" xfId="2859" xr:uid="{00000000-0005-0000-0000-0000090B0000}"/>
    <cellStyle name="S6 158" xfId="2860" xr:uid="{00000000-0005-0000-0000-00000A0B0000}"/>
    <cellStyle name="S6 159" xfId="2861" xr:uid="{00000000-0005-0000-0000-00000B0B0000}"/>
    <cellStyle name="S6 16" xfId="2862" xr:uid="{00000000-0005-0000-0000-00000C0B0000}"/>
    <cellStyle name="S6 160" xfId="2863" xr:uid="{00000000-0005-0000-0000-00000D0B0000}"/>
    <cellStyle name="S6 161" xfId="2864" xr:uid="{00000000-0005-0000-0000-00000E0B0000}"/>
    <cellStyle name="S6 162" xfId="2865" xr:uid="{00000000-0005-0000-0000-00000F0B0000}"/>
    <cellStyle name="S6 17" xfId="2866" xr:uid="{00000000-0005-0000-0000-0000100B0000}"/>
    <cellStyle name="S6 18" xfId="2867" xr:uid="{00000000-0005-0000-0000-0000110B0000}"/>
    <cellStyle name="S6 19" xfId="2868" xr:uid="{00000000-0005-0000-0000-0000120B0000}"/>
    <cellStyle name="S6 2" xfId="2869" xr:uid="{00000000-0005-0000-0000-0000130B0000}"/>
    <cellStyle name="S6 20" xfId="2870" xr:uid="{00000000-0005-0000-0000-0000140B0000}"/>
    <cellStyle name="S6 21" xfId="2871" xr:uid="{00000000-0005-0000-0000-0000150B0000}"/>
    <cellStyle name="S6 22" xfId="2872" xr:uid="{00000000-0005-0000-0000-0000160B0000}"/>
    <cellStyle name="S6 23" xfId="2873" xr:uid="{00000000-0005-0000-0000-0000170B0000}"/>
    <cellStyle name="S6 24" xfId="2874" xr:uid="{00000000-0005-0000-0000-0000180B0000}"/>
    <cellStyle name="S6 25" xfId="2875" xr:uid="{00000000-0005-0000-0000-0000190B0000}"/>
    <cellStyle name="S6 26" xfId="2876" xr:uid="{00000000-0005-0000-0000-00001A0B0000}"/>
    <cellStyle name="S6 27" xfId="2877" xr:uid="{00000000-0005-0000-0000-00001B0B0000}"/>
    <cellStyle name="S6 28" xfId="2878" xr:uid="{00000000-0005-0000-0000-00001C0B0000}"/>
    <cellStyle name="S6 29" xfId="2879" xr:uid="{00000000-0005-0000-0000-00001D0B0000}"/>
    <cellStyle name="S6 3" xfId="2880" xr:uid="{00000000-0005-0000-0000-00001E0B0000}"/>
    <cellStyle name="S6 30" xfId="2881" xr:uid="{00000000-0005-0000-0000-00001F0B0000}"/>
    <cellStyle name="S6 31" xfId="2882" xr:uid="{00000000-0005-0000-0000-0000200B0000}"/>
    <cellStyle name="S6 32" xfId="2883" xr:uid="{00000000-0005-0000-0000-0000210B0000}"/>
    <cellStyle name="S6 33" xfId="2884" xr:uid="{00000000-0005-0000-0000-0000220B0000}"/>
    <cellStyle name="S6 34" xfId="2885" xr:uid="{00000000-0005-0000-0000-0000230B0000}"/>
    <cellStyle name="S6 35" xfId="2886" xr:uid="{00000000-0005-0000-0000-0000240B0000}"/>
    <cellStyle name="S6 36" xfId="2887" xr:uid="{00000000-0005-0000-0000-0000250B0000}"/>
    <cellStyle name="S6 37" xfId="2888" xr:uid="{00000000-0005-0000-0000-0000260B0000}"/>
    <cellStyle name="S6 38" xfId="2889" xr:uid="{00000000-0005-0000-0000-0000270B0000}"/>
    <cellStyle name="S6 39" xfId="2890" xr:uid="{00000000-0005-0000-0000-0000280B0000}"/>
    <cellStyle name="S6 4" xfId="2891" xr:uid="{00000000-0005-0000-0000-0000290B0000}"/>
    <cellStyle name="S6 40" xfId="2892" xr:uid="{00000000-0005-0000-0000-00002A0B0000}"/>
    <cellStyle name="S6 41" xfId="2893" xr:uid="{00000000-0005-0000-0000-00002B0B0000}"/>
    <cellStyle name="S6 42" xfId="2894" xr:uid="{00000000-0005-0000-0000-00002C0B0000}"/>
    <cellStyle name="S6 43" xfId="2895" xr:uid="{00000000-0005-0000-0000-00002D0B0000}"/>
    <cellStyle name="S6 44" xfId="2896" xr:uid="{00000000-0005-0000-0000-00002E0B0000}"/>
    <cellStyle name="S6 45" xfId="2897" xr:uid="{00000000-0005-0000-0000-00002F0B0000}"/>
    <cellStyle name="S6 46" xfId="2898" xr:uid="{00000000-0005-0000-0000-0000300B0000}"/>
    <cellStyle name="S6 47" xfId="2899" xr:uid="{00000000-0005-0000-0000-0000310B0000}"/>
    <cellStyle name="S6 48" xfId="2900" xr:uid="{00000000-0005-0000-0000-0000320B0000}"/>
    <cellStyle name="S6 49" xfId="2901" xr:uid="{00000000-0005-0000-0000-0000330B0000}"/>
    <cellStyle name="S6 5" xfId="2902" xr:uid="{00000000-0005-0000-0000-0000340B0000}"/>
    <cellStyle name="S6 50" xfId="2903" xr:uid="{00000000-0005-0000-0000-0000350B0000}"/>
    <cellStyle name="S6 51" xfId="2904" xr:uid="{00000000-0005-0000-0000-0000360B0000}"/>
    <cellStyle name="S6 52" xfId="2905" xr:uid="{00000000-0005-0000-0000-0000370B0000}"/>
    <cellStyle name="S6 53" xfId="2906" xr:uid="{00000000-0005-0000-0000-0000380B0000}"/>
    <cellStyle name="S6 54" xfId="2907" xr:uid="{00000000-0005-0000-0000-0000390B0000}"/>
    <cellStyle name="S6 55" xfId="2908" xr:uid="{00000000-0005-0000-0000-00003A0B0000}"/>
    <cellStyle name="S6 56" xfId="2909" xr:uid="{00000000-0005-0000-0000-00003B0B0000}"/>
    <cellStyle name="S6 57" xfId="2910" xr:uid="{00000000-0005-0000-0000-00003C0B0000}"/>
    <cellStyle name="S6 58" xfId="2911" xr:uid="{00000000-0005-0000-0000-00003D0B0000}"/>
    <cellStyle name="S6 59" xfId="2912" xr:uid="{00000000-0005-0000-0000-00003E0B0000}"/>
    <cellStyle name="S6 6" xfId="2913" xr:uid="{00000000-0005-0000-0000-00003F0B0000}"/>
    <cellStyle name="S6 60" xfId="2914" xr:uid="{00000000-0005-0000-0000-0000400B0000}"/>
    <cellStyle name="S6 61" xfId="2915" xr:uid="{00000000-0005-0000-0000-0000410B0000}"/>
    <cellStyle name="S6 62" xfId="2916" xr:uid="{00000000-0005-0000-0000-0000420B0000}"/>
    <cellStyle name="S6 63" xfId="2917" xr:uid="{00000000-0005-0000-0000-0000430B0000}"/>
    <cellStyle name="S6 64" xfId="2918" xr:uid="{00000000-0005-0000-0000-0000440B0000}"/>
    <cellStyle name="S6 65" xfId="2919" xr:uid="{00000000-0005-0000-0000-0000450B0000}"/>
    <cellStyle name="S6 66" xfId="2920" xr:uid="{00000000-0005-0000-0000-0000460B0000}"/>
    <cellStyle name="S6 67" xfId="2921" xr:uid="{00000000-0005-0000-0000-0000470B0000}"/>
    <cellStyle name="S6 68" xfId="2922" xr:uid="{00000000-0005-0000-0000-0000480B0000}"/>
    <cellStyle name="S6 69" xfId="2923" xr:uid="{00000000-0005-0000-0000-0000490B0000}"/>
    <cellStyle name="S6 7" xfId="2924" xr:uid="{00000000-0005-0000-0000-00004A0B0000}"/>
    <cellStyle name="S6 70" xfId="2925" xr:uid="{00000000-0005-0000-0000-00004B0B0000}"/>
    <cellStyle name="S6 71" xfId="2926" xr:uid="{00000000-0005-0000-0000-00004C0B0000}"/>
    <cellStyle name="S6 72" xfId="2927" xr:uid="{00000000-0005-0000-0000-00004D0B0000}"/>
    <cellStyle name="S6 73" xfId="2928" xr:uid="{00000000-0005-0000-0000-00004E0B0000}"/>
    <cellStyle name="S6 74" xfId="2929" xr:uid="{00000000-0005-0000-0000-00004F0B0000}"/>
    <cellStyle name="S6 75" xfId="2930" xr:uid="{00000000-0005-0000-0000-0000500B0000}"/>
    <cellStyle name="S6 76" xfId="2931" xr:uid="{00000000-0005-0000-0000-0000510B0000}"/>
    <cellStyle name="S6 77" xfId="2932" xr:uid="{00000000-0005-0000-0000-0000520B0000}"/>
    <cellStyle name="S6 78" xfId="2933" xr:uid="{00000000-0005-0000-0000-0000530B0000}"/>
    <cellStyle name="S6 79" xfId="2934" xr:uid="{00000000-0005-0000-0000-0000540B0000}"/>
    <cellStyle name="S6 8" xfId="2935" xr:uid="{00000000-0005-0000-0000-0000550B0000}"/>
    <cellStyle name="S6 80" xfId="2936" xr:uid="{00000000-0005-0000-0000-0000560B0000}"/>
    <cellStyle name="S6 81" xfId="2937" xr:uid="{00000000-0005-0000-0000-0000570B0000}"/>
    <cellStyle name="S6 82" xfId="2938" xr:uid="{00000000-0005-0000-0000-0000580B0000}"/>
    <cellStyle name="S6 83" xfId="2939" xr:uid="{00000000-0005-0000-0000-0000590B0000}"/>
    <cellStyle name="S6 84" xfId="2940" xr:uid="{00000000-0005-0000-0000-00005A0B0000}"/>
    <cellStyle name="S6 85" xfId="2941" xr:uid="{00000000-0005-0000-0000-00005B0B0000}"/>
    <cellStyle name="S6 86" xfId="2942" xr:uid="{00000000-0005-0000-0000-00005C0B0000}"/>
    <cellStyle name="S6 87" xfId="2943" xr:uid="{00000000-0005-0000-0000-00005D0B0000}"/>
    <cellStyle name="S6 88" xfId="2944" xr:uid="{00000000-0005-0000-0000-00005E0B0000}"/>
    <cellStyle name="S6 89" xfId="2945" xr:uid="{00000000-0005-0000-0000-00005F0B0000}"/>
    <cellStyle name="S6 9" xfId="2946" xr:uid="{00000000-0005-0000-0000-0000600B0000}"/>
    <cellStyle name="S6 90" xfId="2947" xr:uid="{00000000-0005-0000-0000-0000610B0000}"/>
    <cellStyle name="S6 91" xfId="2948" xr:uid="{00000000-0005-0000-0000-0000620B0000}"/>
    <cellStyle name="S6 92" xfId="2949" xr:uid="{00000000-0005-0000-0000-0000630B0000}"/>
    <cellStyle name="S6 93" xfId="2950" xr:uid="{00000000-0005-0000-0000-0000640B0000}"/>
    <cellStyle name="S6 94" xfId="2951" xr:uid="{00000000-0005-0000-0000-0000650B0000}"/>
    <cellStyle name="S6 95" xfId="2952" xr:uid="{00000000-0005-0000-0000-0000660B0000}"/>
    <cellStyle name="S6 96" xfId="2953" xr:uid="{00000000-0005-0000-0000-0000670B0000}"/>
    <cellStyle name="S6 97" xfId="2954" xr:uid="{00000000-0005-0000-0000-0000680B0000}"/>
    <cellStyle name="S6 98" xfId="2955" xr:uid="{00000000-0005-0000-0000-0000690B0000}"/>
    <cellStyle name="S6 99" xfId="2956" xr:uid="{00000000-0005-0000-0000-00006A0B0000}"/>
    <cellStyle name="S7" xfId="2957" xr:uid="{00000000-0005-0000-0000-00006B0B0000}"/>
    <cellStyle name="S7 10" xfId="2958" xr:uid="{00000000-0005-0000-0000-00006C0B0000}"/>
    <cellStyle name="S7 100" xfId="2959" xr:uid="{00000000-0005-0000-0000-00006D0B0000}"/>
    <cellStyle name="S7 101" xfId="2960" xr:uid="{00000000-0005-0000-0000-00006E0B0000}"/>
    <cellStyle name="S7 102" xfId="2961" xr:uid="{00000000-0005-0000-0000-00006F0B0000}"/>
    <cellStyle name="S7 103" xfId="2962" xr:uid="{00000000-0005-0000-0000-0000700B0000}"/>
    <cellStyle name="S7 104" xfId="2963" xr:uid="{00000000-0005-0000-0000-0000710B0000}"/>
    <cellStyle name="S7 105" xfId="2964" xr:uid="{00000000-0005-0000-0000-0000720B0000}"/>
    <cellStyle name="S7 106" xfId="2965" xr:uid="{00000000-0005-0000-0000-0000730B0000}"/>
    <cellStyle name="S7 107" xfId="2966" xr:uid="{00000000-0005-0000-0000-0000740B0000}"/>
    <cellStyle name="S7 108" xfId="2967" xr:uid="{00000000-0005-0000-0000-0000750B0000}"/>
    <cellStyle name="S7 109" xfId="2968" xr:uid="{00000000-0005-0000-0000-0000760B0000}"/>
    <cellStyle name="S7 11" xfId="2969" xr:uid="{00000000-0005-0000-0000-0000770B0000}"/>
    <cellStyle name="S7 110" xfId="2970" xr:uid="{00000000-0005-0000-0000-0000780B0000}"/>
    <cellStyle name="S7 111" xfId="2971" xr:uid="{00000000-0005-0000-0000-0000790B0000}"/>
    <cellStyle name="S7 112" xfId="2972" xr:uid="{00000000-0005-0000-0000-00007A0B0000}"/>
    <cellStyle name="S7 113" xfId="2973" xr:uid="{00000000-0005-0000-0000-00007B0B0000}"/>
    <cellStyle name="S7 114" xfId="2974" xr:uid="{00000000-0005-0000-0000-00007C0B0000}"/>
    <cellStyle name="S7 115" xfId="2975" xr:uid="{00000000-0005-0000-0000-00007D0B0000}"/>
    <cellStyle name="S7 116" xfId="2976" xr:uid="{00000000-0005-0000-0000-00007E0B0000}"/>
    <cellStyle name="S7 117" xfId="2977" xr:uid="{00000000-0005-0000-0000-00007F0B0000}"/>
    <cellStyle name="S7 118" xfId="2978" xr:uid="{00000000-0005-0000-0000-0000800B0000}"/>
    <cellStyle name="S7 119" xfId="2979" xr:uid="{00000000-0005-0000-0000-0000810B0000}"/>
    <cellStyle name="S7 12" xfId="2980" xr:uid="{00000000-0005-0000-0000-0000820B0000}"/>
    <cellStyle name="S7 120" xfId="2981" xr:uid="{00000000-0005-0000-0000-0000830B0000}"/>
    <cellStyle name="S7 121" xfId="2982" xr:uid="{00000000-0005-0000-0000-0000840B0000}"/>
    <cellStyle name="S7 122" xfId="2983" xr:uid="{00000000-0005-0000-0000-0000850B0000}"/>
    <cellStyle name="S7 123" xfId="2984" xr:uid="{00000000-0005-0000-0000-0000860B0000}"/>
    <cellStyle name="S7 124" xfId="2985" xr:uid="{00000000-0005-0000-0000-0000870B0000}"/>
    <cellStyle name="S7 125" xfId="2986" xr:uid="{00000000-0005-0000-0000-0000880B0000}"/>
    <cellStyle name="S7 126" xfId="2987" xr:uid="{00000000-0005-0000-0000-0000890B0000}"/>
    <cellStyle name="S7 127" xfId="2988" xr:uid="{00000000-0005-0000-0000-00008A0B0000}"/>
    <cellStyle name="S7 128" xfId="2989" xr:uid="{00000000-0005-0000-0000-00008B0B0000}"/>
    <cellStyle name="S7 129" xfId="2990" xr:uid="{00000000-0005-0000-0000-00008C0B0000}"/>
    <cellStyle name="S7 13" xfId="2991" xr:uid="{00000000-0005-0000-0000-00008D0B0000}"/>
    <cellStyle name="S7 130" xfId="2992" xr:uid="{00000000-0005-0000-0000-00008E0B0000}"/>
    <cellStyle name="S7 131" xfId="2993" xr:uid="{00000000-0005-0000-0000-00008F0B0000}"/>
    <cellStyle name="S7 132" xfId="2994" xr:uid="{00000000-0005-0000-0000-0000900B0000}"/>
    <cellStyle name="S7 133" xfId="2995" xr:uid="{00000000-0005-0000-0000-0000910B0000}"/>
    <cellStyle name="S7 134" xfId="2996" xr:uid="{00000000-0005-0000-0000-0000920B0000}"/>
    <cellStyle name="S7 135" xfId="2997" xr:uid="{00000000-0005-0000-0000-0000930B0000}"/>
    <cellStyle name="S7 136" xfId="2998" xr:uid="{00000000-0005-0000-0000-0000940B0000}"/>
    <cellStyle name="S7 137" xfId="2999" xr:uid="{00000000-0005-0000-0000-0000950B0000}"/>
    <cellStyle name="S7 138" xfId="3000" xr:uid="{00000000-0005-0000-0000-0000960B0000}"/>
    <cellStyle name="S7 139" xfId="3001" xr:uid="{00000000-0005-0000-0000-0000970B0000}"/>
    <cellStyle name="S7 14" xfId="3002" xr:uid="{00000000-0005-0000-0000-0000980B0000}"/>
    <cellStyle name="S7 140" xfId="3003" xr:uid="{00000000-0005-0000-0000-0000990B0000}"/>
    <cellStyle name="S7 141" xfId="3004" xr:uid="{00000000-0005-0000-0000-00009A0B0000}"/>
    <cellStyle name="S7 142" xfId="3005" xr:uid="{00000000-0005-0000-0000-00009B0B0000}"/>
    <cellStyle name="S7 143" xfId="3006" xr:uid="{00000000-0005-0000-0000-00009C0B0000}"/>
    <cellStyle name="S7 144" xfId="3007" xr:uid="{00000000-0005-0000-0000-00009D0B0000}"/>
    <cellStyle name="S7 145" xfId="3008" xr:uid="{00000000-0005-0000-0000-00009E0B0000}"/>
    <cellStyle name="S7 146" xfId="3009" xr:uid="{00000000-0005-0000-0000-00009F0B0000}"/>
    <cellStyle name="S7 147" xfId="3010" xr:uid="{00000000-0005-0000-0000-0000A00B0000}"/>
    <cellStyle name="S7 148" xfId="3011" xr:uid="{00000000-0005-0000-0000-0000A10B0000}"/>
    <cellStyle name="S7 149" xfId="3012" xr:uid="{00000000-0005-0000-0000-0000A20B0000}"/>
    <cellStyle name="S7 15" xfId="3013" xr:uid="{00000000-0005-0000-0000-0000A30B0000}"/>
    <cellStyle name="S7 150" xfId="3014" xr:uid="{00000000-0005-0000-0000-0000A40B0000}"/>
    <cellStyle name="S7 151" xfId="3015" xr:uid="{00000000-0005-0000-0000-0000A50B0000}"/>
    <cellStyle name="S7 152" xfId="3016" xr:uid="{00000000-0005-0000-0000-0000A60B0000}"/>
    <cellStyle name="S7 153" xfId="3017" xr:uid="{00000000-0005-0000-0000-0000A70B0000}"/>
    <cellStyle name="S7 154" xfId="3018" xr:uid="{00000000-0005-0000-0000-0000A80B0000}"/>
    <cellStyle name="S7 155" xfId="3019" xr:uid="{00000000-0005-0000-0000-0000A90B0000}"/>
    <cellStyle name="S7 156" xfId="3020" xr:uid="{00000000-0005-0000-0000-0000AA0B0000}"/>
    <cellStyle name="S7 157" xfId="3021" xr:uid="{00000000-0005-0000-0000-0000AB0B0000}"/>
    <cellStyle name="S7 158" xfId="3022" xr:uid="{00000000-0005-0000-0000-0000AC0B0000}"/>
    <cellStyle name="S7 159" xfId="3023" xr:uid="{00000000-0005-0000-0000-0000AD0B0000}"/>
    <cellStyle name="S7 16" xfId="3024" xr:uid="{00000000-0005-0000-0000-0000AE0B0000}"/>
    <cellStyle name="S7 160" xfId="3025" xr:uid="{00000000-0005-0000-0000-0000AF0B0000}"/>
    <cellStyle name="S7 161" xfId="3026" xr:uid="{00000000-0005-0000-0000-0000B00B0000}"/>
    <cellStyle name="S7 162" xfId="3027" xr:uid="{00000000-0005-0000-0000-0000B10B0000}"/>
    <cellStyle name="S7 17" xfId="3028" xr:uid="{00000000-0005-0000-0000-0000B20B0000}"/>
    <cellStyle name="S7 18" xfId="3029" xr:uid="{00000000-0005-0000-0000-0000B30B0000}"/>
    <cellStyle name="S7 19" xfId="3030" xr:uid="{00000000-0005-0000-0000-0000B40B0000}"/>
    <cellStyle name="S7 2" xfId="3031" xr:uid="{00000000-0005-0000-0000-0000B50B0000}"/>
    <cellStyle name="S7 20" xfId="3032" xr:uid="{00000000-0005-0000-0000-0000B60B0000}"/>
    <cellStyle name="S7 21" xfId="3033" xr:uid="{00000000-0005-0000-0000-0000B70B0000}"/>
    <cellStyle name="S7 22" xfId="3034" xr:uid="{00000000-0005-0000-0000-0000B80B0000}"/>
    <cellStyle name="S7 23" xfId="3035" xr:uid="{00000000-0005-0000-0000-0000B90B0000}"/>
    <cellStyle name="S7 24" xfId="3036" xr:uid="{00000000-0005-0000-0000-0000BA0B0000}"/>
    <cellStyle name="S7 25" xfId="3037" xr:uid="{00000000-0005-0000-0000-0000BB0B0000}"/>
    <cellStyle name="S7 26" xfId="3038" xr:uid="{00000000-0005-0000-0000-0000BC0B0000}"/>
    <cellStyle name="S7 27" xfId="3039" xr:uid="{00000000-0005-0000-0000-0000BD0B0000}"/>
    <cellStyle name="S7 28" xfId="3040" xr:uid="{00000000-0005-0000-0000-0000BE0B0000}"/>
    <cellStyle name="S7 29" xfId="3041" xr:uid="{00000000-0005-0000-0000-0000BF0B0000}"/>
    <cellStyle name="S7 3" xfId="3042" xr:uid="{00000000-0005-0000-0000-0000C00B0000}"/>
    <cellStyle name="S7 30" xfId="3043" xr:uid="{00000000-0005-0000-0000-0000C10B0000}"/>
    <cellStyle name="S7 31" xfId="3044" xr:uid="{00000000-0005-0000-0000-0000C20B0000}"/>
    <cellStyle name="S7 32" xfId="3045" xr:uid="{00000000-0005-0000-0000-0000C30B0000}"/>
    <cellStyle name="S7 33" xfId="3046" xr:uid="{00000000-0005-0000-0000-0000C40B0000}"/>
    <cellStyle name="S7 34" xfId="3047" xr:uid="{00000000-0005-0000-0000-0000C50B0000}"/>
    <cellStyle name="S7 35" xfId="3048" xr:uid="{00000000-0005-0000-0000-0000C60B0000}"/>
    <cellStyle name="S7 36" xfId="3049" xr:uid="{00000000-0005-0000-0000-0000C70B0000}"/>
    <cellStyle name="S7 37" xfId="3050" xr:uid="{00000000-0005-0000-0000-0000C80B0000}"/>
    <cellStyle name="S7 38" xfId="3051" xr:uid="{00000000-0005-0000-0000-0000C90B0000}"/>
    <cellStyle name="S7 39" xfId="3052" xr:uid="{00000000-0005-0000-0000-0000CA0B0000}"/>
    <cellStyle name="S7 4" xfId="3053" xr:uid="{00000000-0005-0000-0000-0000CB0B0000}"/>
    <cellStyle name="S7 40" xfId="3054" xr:uid="{00000000-0005-0000-0000-0000CC0B0000}"/>
    <cellStyle name="S7 41" xfId="3055" xr:uid="{00000000-0005-0000-0000-0000CD0B0000}"/>
    <cellStyle name="S7 42" xfId="3056" xr:uid="{00000000-0005-0000-0000-0000CE0B0000}"/>
    <cellStyle name="S7 43" xfId="3057" xr:uid="{00000000-0005-0000-0000-0000CF0B0000}"/>
    <cellStyle name="S7 44" xfId="3058" xr:uid="{00000000-0005-0000-0000-0000D00B0000}"/>
    <cellStyle name="S7 45" xfId="3059" xr:uid="{00000000-0005-0000-0000-0000D10B0000}"/>
    <cellStyle name="S7 46" xfId="3060" xr:uid="{00000000-0005-0000-0000-0000D20B0000}"/>
    <cellStyle name="S7 47" xfId="3061" xr:uid="{00000000-0005-0000-0000-0000D30B0000}"/>
    <cellStyle name="S7 48" xfId="3062" xr:uid="{00000000-0005-0000-0000-0000D40B0000}"/>
    <cellStyle name="S7 49" xfId="3063" xr:uid="{00000000-0005-0000-0000-0000D50B0000}"/>
    <cellStyle name="S7 5" xfId="3064" xr:uid="{00000000-0005-0000-0000-0000D60B0000}"/>
    <cellStyle name="S7 50" xfId="3065" xr:uid="{00000000-0005-0000-0000-0000D70B0000}"/>
    <cellStyle name="S7 51" xfId="3066" xr:uid="{00000000-0005-0000-0000-0000D80B0000}"/>
    <cellStyle name="S7 52" xfId="3067" xr:uid="{00000000-0005-0000-0000-0000D90B0000}"/>
    <cellStyle name="S7 53" xfId="3068" xr:uid="{00000000-0005-0000-0000-0000DA0B0000}"/>
    <cellStyle name="S7 54" xfId="3069" xr:uid="{00000000-0005-0000-0000-0000DB0B0000}"/>
    <cellStyle name="S7 55" xfId="3070" xr:uid="{00000000-0005-0000-0000-0000DC0B0000}"/>
    <cellStyle name="S7 56" xfId="3071" xr:uid="{00000000-0005-0000-0000-0000DD0B0000}"/>
    <cellStyle name="S7 57" xfId="3072" xr:uid="{00000000-0005-0000-0000-0000DE0B0000}"/>
    <cellStyle name="S7 58" xfId="3073" xr:uid="{00000000-0005-0000-0000-0000DF0B0000}"/>
    <cellStyle name="S7 59" xfId="3074" xr:uid="{00000000-0005-0000-0000-0000E00B0000}"/>
    <cellStyle name="S7 6" xfId="3075" xr:uid="{00000000-0005-0000-0000-0000E10B0000}"/>
    <cellStyle name="S7 60" xfId="3076" xr:uid="{00000000-0005-0000-0000-0000E20B0000}"/>
    <cellStyle name="S7 61" xfId="3077" xr:uid="{00000000-0005-0000-0000-0000E30B0000}"/>
    <cellStyle name="S7 62" xfId="3078" xr:uid="{00000000-0005-0000-0000-0000E40B0000}"/>
    <cellStyle name="S7 63" xfId="3079" xr:uid="{00000000-0005-0000-0000-0000E50B0000}"/>
    <cellStyle name="S7 64" xfId="3080" xr:uid="{00000000-0005-0000-0000-0000E60B0000}"/>
    <cellStyle name="S7 65" xfId="3081" xr:uid="{00000000-0005-0000-0000-0000E70B0000}"/>
    <cellStyle name="S7 66" xfId="3082" xr:uid="{00000000-0005-0000-0000-0000E80B0000}"/>
    <cellStyle name="S7 67" xfId="3083" xr:uid="{00000000-0005-0000-0000-0000E90B0000}"/>
    <cellStyle name="S7 68" xfId="3084" xr:uid="{00000000-0005-0000-0000-0000EA0B0000}"/>
    <cellStyle name="S7 69" xfId="3085" xr:uid="{00000000-0005-0000-0000-0000EB0B0000}"/>
    <cellStyle name="S7 7" xfId="3086" xr:uid="{00000000-0005-0000-0000-0000EC0B0000}"/>
    <cellStyle name="S7 70" xfId="3087" xr:uid="{00000000-0005-0000-0000-0000ED0B0000}"/>
    <cellStyle name="S7 71" xfId="3088" xr:uid="{00000000-0005-0000-0000-0000EE0B0000}"/>
    <cellStyle name="S7 72" xfId="3089" xr:uid="{00000000-0005-0000-0000-0000EF0B0000}"/>
    <cellStyle name="S7 73" xfId="3090" xr:uid="{00000000-0005-0000-0000-0000F00B0000}"/>
    <cellStyle name="S7 74" xfId="3091" xr:uid="{00000000-0005-0000-0000-0000F10B0000}"/>
    <cellStyle name="S7 75" xfId="3092" xr:uid="{00000000-0005-0000-0000-0000F20B0000}"/>
    <cellStyle name="S7 76" xfId="3093" xr:uid="{00000000-0005-0000-0000-0000F30B0000}"/>
    <cellStyle name="S7 77" xfId="3094" xr:uid="{00000000-0005-0000-0000-0000F40B0000}"/>
    <cellStyle name="S7 78" xfId="3095" xr:uid="{00000000-0005-0000-0000-0000F50B0000}"/>
    <cellStyle name="S7 79" xfId="3096" xr:uid="{00000000-0005-0000-0000-0000F60B0000}"/>
    <cellStyle name="S7 8" xfId="3097" xr:uid="{00000000-0005-0000-0000-0000F70B0000}"/>
    <cellStyle name="S7 80" xfId="3098" xr:uid="{00000000-0005-0000-0000-0000F80B0000}"/>
    <cellStyle name="S7 81" xfId="3099" xr:uid="{00000000-0005-0000-0000-0000F90B0000}"/>
    <cellStyle name="S7 82" xfId="3100" xr:uid="{00000000-0005-0000-0000-0000FA0B0000}"/>
    <cellStyle name="S7 83" xfId="3101" xr:uid="{00000000-0005-0000-0000-0000FB0B0000}"/>
    <cellStyle name="S7 84" xfId="3102" xr:uid="{00000000-0005-0000-0000-0000FC0B0000}"/>
    <cellStyle name="S7 85" xfId="3103" xr:uid="{00000000-0005-0000-0000-0000FD0B0000}"/>
    <cellStyle name="S7 86" xfId="3104" xr:uid="{00000000-0005-0000-0000-0000FE0B0000}"/>
    <cellStyle name="S7 87" xfId="3105" xr:uid="{00000000-0005-0000-0000-0000FF0B0000}"/>
    <cellStyle name="S7 88" xfId="3106" xr:uid="{00000000-0005-0000-0000-0000000C0000}"/>
    <cellStyle name="S7 89" xfId="3107" xr:uid="{00000000-0005-0000-0000-0000010C0000}"/>
    <cellStyle name="S7 9" xfId="3108" xr:uid="{00000000-0005-0000-0000-0000020C0000}"/>
    <cellStyle name="S7 90" xfId="3109" xr:uid="{00000000-0005-0000-0000-0000030C0000}"/>
    <cellStyle name="S7 91" xfId="3110" xr:uid="{00000000-0005-0000-0000-0000040C0000}"/>
    <cellStyle name="S7 92" xfId="3111" xr:uid="{00000000-0005-0000-0000-0000050C0000}"/>
    <cellStyle name="S7 93" xfId="3112" xr:uid="{00000000-0005-0000-0000-0000060C0000}"/>
    <cellStyle name="S7 94" xfId="3113" xr:uid="{00000000-0005-0000-0000-0000070C0000}"/>
    <cellStyle name="S7 95" xfId="3114" xr:uid="{00000000-0005-0000-0000-0000080C0000}"/>
    <cellStyle name="S7 96" xfId="3115" xr:uid="{00000000-0005-0000-0000-0000090C0000}"/>
    <cellStyle name="S7 97" xfId="3116" xr:uid="{00000000-0005-0000-0000-00000A0C0000}"/>
    <cellStyle name="S7 98" xfId="3117" xr:uid="{00000000-0005-0000-0000-00000B0C0000}"/>
    <cellStyle name="S7 99" xfId="3118" xr:uid="{00000000-0005-0000-0000-00000C0C0000}"/>
    <cellStyle name="S8" xfId="3119" xr:uid="{00000000-0005-0000-0000-00000D0C0000}"/>
    <cellStyle name="S8 10" xfId="3120" xr:uid="{00000000-0005-0000-0000-00000E0C0000}"/>
    <cellStyle name="S8 100" xfId="3121" xr:uid="{00000000-0005-0000-0000-00000F0C0000}"/>
    <cellStyle name="S8 101" xfId="3122" xr:uid="{00000000-0005-0000-0000-0000100C0000}"/>
    <cellStyle name="S8 102" xfId="3123" xr:uid="{00000000-0005-0000-0000-0000110C0000}"/>
    <cellStyle name="S8 103" xfId="3124" xr:uid="{00000000-0005-0000-0000-0000120C0000}"/>
    <cellStyle name="S8 104" xfId="3125" xr:uid="{00000000-0005-0000-0000-0000130C0000}"/>
    <cellStyle name="S8 105" xfId="3126" xr:uid="{00000000-0005-0000-0000-0000140C0000}"/>
    <cellStyle name="S8 106" xfId="3127" xr:uid="{00000000-0005-0000-0000-0000150C0000}"/>
    <cellStyle name="S8 107" xfId="3128" xr:uid="{00000000-0005-0000-0000-0000160C0000}"/>
    <cellStyle name="S8 108" xfId="3129" xr:uid="{00000000-0005-0000-0000-0000170C0000}"/>
    <cellStyle name="S8 109" xfId="3130" xr:uid="{00000000-0005-0000-0000-0000180C0000}"/>
    <cellStyle name="S8 11" xfId="3131" xr:uid="{00000000-0005-0000-0000-0000190C0000}"/>
    <cellStyle name="S8 110" xfId="3132" xr:uid="{00000000-0005-0000-0000-00001A0C0000}"/>
    <cellStyle name="S8 111" xfId="3133" xr:uid="{00000000-0005-0000-0000-00001B0C0000}"/>
    <cellStyle name="S8 112" xfId="3134" xr:uid="{00000000-0005-0000-0000-00001C0C0000}"/>
    <cellStyle name="S8 113" xfId="3135" xr:uid="{00000000-0005-0000-0000-00001D0C0000}"/>
    <cellStyle name="S8 114" xfId="3136" xr:uid="{00000000-0005-0000-0000-00001E0C0000}"/>
    <cellStyle name="S8 115" xfId="3137" xr:uid="{00000000-0005-0000-0000-00001F0C0000}"/>
    <cellStyle name="S8 116" xfId="3138" xr:uid="{00000000-0005-0000-0000-0000200C0000}"/>
    <cellStyle name="S8 117" xfId="3139" xr:uid="{00000000-0005-0000-0000-0000210C0000}"/>
    <cellStyle name="S8 118" xfId="3140" xr:uid="{00000000-0005-0000-0000-0000220C0000}"/>
    <cellStyle name="S8 119" xfId="3141" xr:uid="{00000000-0005-0000-0000-0000230C0000}"/>
    <cellStyle name="S8 12" xfId="3142" xr:uid="{00000000-0005-0000-0000-0000240C0000}"/>
    <cellStyle name="S8 120" xfId="3143" xr:uid="{00000000-0005-0000-0000-0000250C0000}"/>
    <cellStyle name="S8 121" xfId="3144" xr:uid="{00000000-0005-0000-0000-0000260C0000}"/>
    <cellStyle name="S8 122" xfId="3145" xr:uid="{00000000-0005-0000-0000-0000270C0000}"/>
    <cellStyle name="S8 123" xfId="3146" xr:uid="{00000000-0005-0000-0000-0000280C0000}"/>
    <cellStyle name="S8 124" xfId="3147" xr:uid="{00000000-0005-0000-0000-0000290C0000}"/>
    <cellStyle name="S8 125" xfId="3148" xr:uid="{00000000-0005-0000-0000-00002A0C0000}"/>
    <cellStyle name="S8 126" xfId="3149" xr:uid="{00000000-0005-0000-0000-00002B0C0000}"/>
    <cellStyle name="S8 127" xfId="3150" xr:uid="{00000000-0005-0000-0000-00002C0C0000}"/>
    <cellStyle name="S8 128" xfId="3151" xr:uid="{00000000-0005-0000-0000-00002D0C0000}"/>
    <cellStyle name="S8 129" xfId="3152" xr:uid="{00000000-0005-0000-0000-00002E0C0000}"/>
    <cellStyle name="S8 13" xfId="3153" xr:uid="{00000000-0005-0000-0000-00002F0C0000}"/>
    <cellStyle name="S8 130" xfId="3154" xr:uid="{00000000-0005-0000-0000-0000300C0000}"/>
    <cellStyle name="S8 131" xfId="3155" xr:uid="{00000000-0005-0000-0000-0000310C0000}"/>
    <cellStyle name="S8 132" xfId="3156" xr:uid="{00000000-0005-0000-0000-0000320C0000}"/>
    <cellStyle name="S8 133" xfId="3157" xr:uid="{00000000-0005-0000-0000-0000330C0000}"/>
    <cellStyle name="S8 134" xfId="3158" xr:uid="{00000000-0005-0000-0000-0000340C0000}"/>
    <cellStyle name="S8 135" xfId="3159" xr:uid="{00000000-0005-0000-0000-0000350C0000}"/>
    <cellStyle name="S8 136" xfId="3160" xr:uid="{00000000-0005-0000-0000-0000360C0000}"/>
    <cellStyle name="S8 137" xfId="3161" xr:uid="{00000000-0005-0000-0000-0000370C0000}"/>
    <cellStyle name="S8 138" xfId="3162" xr:uid="{00000000-0005-0000-0000-0000380C0000}"/>
    <cellStyle name="S8 139" xfId="3163" xr:uid="{00000000-0005-0000-0000-0000390C0000}"/>
    <cellStyle name="S8 14" xfId="3164" xr:uid="{00000000-0005-0000-0000-00003A0C0000}"/>
    <cellStyle name="S8 140" xfId="3165" xr:uid="{00000000-0005-0000-0000-00003B0C0000}"/>
    <cellStyle name="S8 141" xfId="3166" xr:uid="{00000000-0005-0000-0000-00003C0C0000}"/>
    <cellStyle name="S8 142" xfId="3167" xr:uid="{00000000-0005-0000-0000-00003D0C0000}"/>
    <cellStyle name="S8 143" xfId="3168" xr:uid="{00000000-0005-0000-0000-00003E0C0000}"/>
    <cellStyle name="S8 144" xfId="3169" xr:uid="{00000000-0005-0000-0000-00003F0C0000}"/>
    <cellStyle name="S8 145" xfId="3170" xr:uid="{00000000-0005-0000-0000-0000400C0000}"/>
    <cellStyle name="S8 146" xfId="3171" xr:uid="{00000000-0005-0000-0000-0000410C0000}"/>
    <cellStyle name="S8 147" xfId="3172" xr:uid="{00000000-0005-0000-0000-0000420C0000}"/>
    <cellStyle name="S8 148" xfId="3173" xr:uid="{00000000-0005-0000-0000-0000430C0000}"/>
    <cellStyle name="S8 149" xfId="3174" xr:uid="{00000000-0005-0000-0000-0000440C0000}"/>
    <cellStyle name="S8 15" xfId="3175" xr:uid="{00000000-0005-0000-0000-0000450C0000}"/>
    <cellStyle name="S8 150" xfId="3176" xr:uid="{00000000-0005-0000-0000-0000460C0000}"/>
    <cellStyle name="S8 151" xfId="3177" xr:uid="{00000000-0005-0000-0000-0000470C0000}"/>
    <cellStyle name="S8 152" xfId="3178" xr:uid="{00000000-0005-0000-0000-0000480C0000}"/>
    <cellStyle name="S8 153" xfId="3179" xr:uid="{00000000-0005-0000-0000-0000490C0000}"/>
    <cellStyle name="S8 154" xfId="3180" xr:uid="{00000000-0005-0000-0000-00004A0C0000}"/>
    <cellStyle name="S8 155" xfId="3181" xr:uid="{00000000-0005-0000-0000-00004B0C0000}"/>
    <cellStyle name="S8 156" xfId="3182" xr:uid="{00000000-0005-0000-0000-00004C0C0000}"/>
    <cellStyle name="S8 157" xfId="3183" xr:uid="{00000000-0005-0000-0000-00004D0C0000}"/>
    <cellStyle name="S8 158" xfId="3184" xr:uid="{00000000-0005-0000-0000-00004E0C0000}"/>
    <cellStyle name="S8 159" xfId="3185" xr:uid="{00000000-0005-0000-0000-00004F0C0000}"/>
    <cellStyle name="S8 16" xfId="3186" xr:uid="{00000000-0005-0000-0000-0000500C0000}"/>
    <cellStyle name="S8 160" xfId="3187" xr:uid="{00000000-0005-0000-0000-0000510C0000}"/>
    <cellStyle name="S8 161" xfId="3188" xr:uid="{00000000-0005-0000-0000-0000520C0000}"/>
    <cellStyle name="S8 162" xfId="3189" xr:uid="{00000000-0005-0000-0000-0000530C0000}"/>
    <cellStyle name="S8 17" xfId="3190" xr:uid="{00000000-0005-0000-0000-0000540C0000}"/>
    <cellStyle name="S8 18" xfId="3191" xr:uid="{00000000-0005-0000-0000-0000550C0000}"/>
    <cellStyle name="S8 19" xfId="3192" xr:uid="{00000000-0005-0000-0000-0000560C0000}"/>
    <cellStyle name="S8 2" xfId="3193" xr:uid="{00000000-0005-0000-0000-0000570C0000}"/>
    <cellStyle name="S8 20" xfId="3194" xr:uid="{00000000-0005-0000-0000-0000580C0000}"/>
    <cellStyle name="S8 21" xfId="3195" xr:uid="{00000000-0005-0000-0000-0000590C0000}"/>
    <cellStyle name="S8 22" xfId="3196" xr:uid="{00000000-0005-0000-0000-00005A0C0000}"/>
    <cellStyle name="S8 23" xfId="3197" xr:uid="{00000000-0005-0000-0000-00005B0C0000}"/>
    <cellStyle name="S8 24" xfId="3198" xr:uid="{00000000-0005-0000-0000-00005C0C0000}"/>
    <cellStyle name="S8 25" xfId="3199" xr:uid="{00000000-0005-0000-0000-00005D0C0000}"/>
    <cellStyle name="S8 26" xfId="3200" xr:uid="{00000000-0005-0000-0000-00005E0C0000}"/>
    <cellStyle name="S8 27" xfId="3201" xr:uid="{00000000-0005-0000-0000-00005F0C0000}"/>
    <cellStyle name="S8 28" xfId="3202" xr:uid="{00000000-0005-0000-0000-0000600C0000}"/>
    <cellStyle name="S8 29" xfId="3203" xr:uid="{00000000-0005-0000-0000-0000610C0000}"/>
    <cellStyle name="S8 3" xfId="3204" xr:uid="{00000000-0005-0000-0000-0000620C0000}"/>
    <cellStyle name="S8 30" xfId="3205" xr:uid="{00000000-0005-0000-0000-0000630C0000}"/>
    <cellStyle name="S8 31" xfId="3206" xr:uid="{00000000-0005-0000-0000-0000640C0000}"/>
    <cellStyle name="S8 32" xfId="3207" xr:uid="{00000000-0005-0000-0000-0000650C0000}"/>
    <cellStyle name="S8 33" xfId="3208" xr:uid="{00000000-0005-0000-0000-0000660C0000}"/>
    <cellStyle name="S8 34" xfId="3209" xr:uid="{00000000-0005-0000-0000-0000670C0000}"/>
    <cellStyle name="S8 35" xfId="3210" xr:uid="{00000000-0005-0000-0000-0000680C0000}"/>
    <cellStyle name="S8 36" xfId="3211" xr:uid="{00000000-0005-0000-0000-0000690C0000}"/>
    <cellStyle name="S8 37" xfId="3212" xr:uid="{00000000-0005-0000-0000-00006A0C0000}"/>
    <cellStyle name="S8 38" xfId="3213" xr:uid="{00000000-0005-0000-0000-00006B0C0000}"/>
    <cellStyle name="S8 39" xfId="3214" xr:uid="{00000000-0005-0000-0000-00006C0C0000}"/>
    <cellStyle name="S8 4" xfId="3215" xr:uid="{00000000-0005-0000-0000-00006D0C0000}"/>
    <cellStyle name="S8 40" xfId="3216" xr:uid="{00000000-0005-0000-0000-00006E0C0000}"/>
    <cellStyle name="S8 41" xfId="3217" xr:uid="{00000000-0005-0000-0000-00006F0C0000}"/>
    <cellStyle name="S8 42" xfId="3218" xr:uid="{00000000-0005-0000-0000-0000700C0000}"/>
    <cellStyle name="S8 43" xfId="3219" xr:uid="{00000000-0005-0000-0000-0000710C0000}"/>
    <cellStyle name="S8 44" xfId="3220" xr:uid="{00000000-0005-0000-0000-0000720C0000}"/>
    <cellStyle name="S8 45" xfId="3221" xr:uid="{00000000-0005-0000-0000-0000730C0000}"/>
    <cellStyle name="S8 46" xfId="3222" xr:uid="{00000000-0005-0000-0000-0000740C0000}"/>
    <cellStyle name="S8 47" xfId="3223" xr:uid="{00000000-0005-0000-0000-0000750C0000}"/>
    <cellStyle name="S8 48" xfId="3224" xr:uid="{00000000-0005-0000-0000-0000760C0000}"/>
    <cellStyle name="S8 49" xfId="3225" xr:uid="{00000000-0005-0000-0000-0000770C0000}"/>
    <cellStyle name="S8 5" xfId="3226" xr:uid="{00000000-0005-0000-0000-0000780C0000}"/>
    <cellStyle name="S8 50" xfId="3227" xr:uid="{00000000-0005-0000-0000-0000790C0000}"/>
    <cellStyle name="S8 51" xfId="3228" xr:uid="{00000000-0005-0000-0000-00007A0C0000}"/>
    <cellStyle name="S8 52" xfId="3229" xr:uid="{00000000-0005-0000-0000-00007B0C0000}"/>
    <cellStyle name="S8 53" xfId="3230" xr:uid="{00000000-0005-0000-0000-00007C0C0000}"/>
    <cellStyle name="S8 54" xfId="3231" xr:uid="{00000000-0005-0000-0000-00007D0C0000}"/>
    <cellStyle name="S8 55" xfId="3232" xr:uid="{00000000-0005-0000-0000-00007E0C0000}"/>
    <cellStyle name="S8 56" xfId="3233" xr:uid="{00000000-0005-0000-0000-00007F0C0000}"/>
    <cellStyle name="S8 57" xfId="3234" xr:uid="{00000000-0005-0000-0000-0000800C0000}"/>
    <cellStyle name="S8 58" xfId="3235" xr:uid="{00000000-0005-0000-0000-0000810C0000}"/>
    <cellStyle name="S8 59" xfId="3236" xr:uid="{00000000-0005-0000-0000-0000820C0000}"/>
    <cellStyle name="S8 6" xfId="3237" xr:uid="{00000000-0005-0000-0000-0000830C0000}"/>
    <cellStyle name="S8 60" xfId="3238" xr:uid="{00000000-0005-0000-0000-0000840C0000}"/>
    <cellStyle name="S8 61" xfId="3239" xr:uid="{00000000-0005-0000-0000-0000850C0000}"/>
    <cellStyle name="S8 62" xfId="3240" xr:uid="{00000000-0005-0000-0000-0000860C0000}"/>
    <cellStyle name="S8 63" xfId="3241" xr:uid="{00000000-0005-0000-0000-0000870C0000}"/>
    <cellStyle name="S8 64" xfId="3242" xr:uid="{00000000-0005-0000-0000-0000880C0000}"/>
    <cellStyle name="S8 65" xfId="3243" xr:uid="{00000000-0005-0000-0000-0000890C0000}"/>
    <cellStyle name="S8 66" xfId="3244" xr:uid="{00000000-0005-0000-0000-00008A0C0000}"/>
    <cellStyle name="S8 67" xfId="3245" xr:uid="{00000000-0005-0000-0000-00008B0C0000}"/>
    <cellStyle name="S8 68" xfId="3246" xr:uid="{00000000-0005-0000-0000-00008C0C0000}"/>
    <cellStyle name="S8 69" xfId="3247" xr:uid="{00000000-0005-0000-0000-00008D0C0000}"/>
    <cellStyle name="S8 7" xfId="3248" xr:uid="{00000000-0005-0000-0000-00008E0C0000}"/>
    <cellStyle name="S8 70" xfId="3249" xr:uid="{00000000-0005-0000-0000-00008F0C0000}"/>
    <cellStyle name="S8 71" xfId="3250" xr:uid="{00000000-0005-0000-0000-0000900C0000}"/>
    <cellStyle name="S8 72" xfId="3251" xr:uid="{00000000-0005-0000-0000-0000910C0000}"/>
    <cellStyle name="S8 73" xfId="3252" xr:uid="{00000000-0005-0000-0000-0000920C0000}"/>
    <cellStyle name="S8 74" xfId="3253" xr:uid="{00000000-0005-0000-0000-0000930C0000}"/>
    <cellStyle name="S8 75" xfId="3254" xr:uid="{00000000-0005-0000-0000-0000940C0000}"/>
    <cellStyle name="S8 76" xfId="3255" xr:uid="{00000000-0005-0000-0000-0000950C0000}"/>
    <cellStyle name="S8 77" xfId="3256" xr:uid="{00000000-0005-0000-0000-0000960C0000}"/>
    <cellStyle name="S8 78" xfId="3257" xr:uid="{00000000-0005-0000-0000-0000970C0000}"/>
    <cellStyle name="S8 79" xfId="3258" xr:uid="{00000000-0005-0000-0000-0000980C0000}"/>
    <cellStyle name="S8 8" xfId="3259" xr:uid="{00000000-0005-0000-0000-0000990C0000}"/>
    <cellStyle name="S8 80" xfId="3260" xr:uid="{00000000-0005-0000-0000-00009A0C0000}"/>
    <cellStyle name="S8 81" xfId="3261" xr:uid="{00000000-0005-0000-0000-00009B0C0000}"/>
    <cellStyle name="S8 82" xfId="3262" xr:uid="{00000000-0005-0000-0000-00009C0C0000}"/>
    <cellStyle name="S8 83" xfId="3263" xr:uid="{00000000-0005-0000-0000-00009D0C0000}"/>
    <cellStyle name="S8 84" xfId="3264" xr:uid="{00000000-0005-0000-0000-00009E0C0000}"/>
    <cellStyle name="S8 85" xfId="3265" xr:uid="{00000000-0005-0000-0000-00009F0C0000}"/>
    <cellStyle name="S8 86" xfId="3266" xr:uid="{00000000-0005-0000-0000-0000A00C0000}"/>
    <cellStyle name="S8 87" xfId="3267" xr:uid="{00000000-0005-0000-0000-0000A10C0000}"/>
    <cellStyle name="S8 88" xfId="3268" xr:uid="{00000000-0005-0000-0000-0000A20C0000}"/>
    <cellStyle name="S8 89" xfId="3269" xr:uid="{00000000-0005-0000-0000-0000A30C0000}"/>
    <cellStyle name="S8 9" xfId="3270" xr:uid="{00000000-0005-0000-0000-0000A40C0000}"/>
    <cellStyle name="S8 90" xfId="3271" xr:uid="{00000000-0005-0000-0000-0000A50C0000}"/>
    <cellStyle name="S8 91" xfId="3272" xr:uid="{00000000-0005-0000-0000-0000A60C0000}"/>
    <cellStyle name="S8 92" xfId="3273" xr:uid="{00000000-0005-0000-0000-0000A70C0000}"/>
    <cellStyle name="S8 93" xfId="3274" xr:uid="{00000000-0005-0000-0000-0000A80C0000}"/>
    <cellStyle name="S8 94" xfId="3275" xr:uid="{00000000-0005-0000-0000-0000A90C0000}"/>
    <cellStyle name="S8 95" xfId="3276" xr:uid="{00000000-0005-0000-0000-0000AA0C0000}"/>
    <cellStyle name="S8 96" xfId="3277" xr:uid="{00000000-0005-0000-0000-0000AB0C0000}"/>
    <cellStyle name="S8 97" xfId="3278" xr:uid="{00000000-0005-0000-0000-0000AC0C0000}"/>
    <cellStyle name="S8 98" xfId="3279" xr:uid="{00000000-0005-0000-0000-0000AD0C0000}"/>
    <cellStyle name="S8 99" xfId="3280" xr:uid="{00000000-0005-0000-0000-0000AE0C0000}"/>
    <cellStyle name="S9" xfId="3281" xr:uid="{00000000-0005-0000-0000-0000AF0C0000}"/>
    <cellStyle name="S9 10" xfId="3282" xr:uid="{00000000-0005-0000-0000-0000B00C0000}"/>
    <cellStyle name="S9 100" xfId="3283" xr:uid="{00000000-0005-0000-0000-0000B10C0000}"/>
    <cellStyle name="S9 101" xfId="3284" xr:uid="{00000000-0005-0000-0000-0000B20C0000}"/>
    <cellStyle name="S9 102" xfId="3285" xr:uid="{00000000-0005-0000-0000-0000B30C0000}"/>
    <cellStyle name="S9 103" xfId="3286" xr:uid="{00000000-0005-0000-0000-0000B40C0000}"/>
    <cellStyle name="S9 104" xfId="3287" xr:uid="{00000000-0005-0000-0000-0000B50C0000}"/>
    <cellStyle name="S9 105" xfId="3288" xr:uid="{00000000-0005-0000-0000-0000B60C0000}"/>
    <cellStyle name="S9 106" xfId="3289" xr:uid="{00000000-0005-0000-0000-0000B70C0000}"/>
    <cellStyle name="S9 107" xfId="3290" xr:uid="{00000000-0005-0000-0000-0000B80C0000}"/>
    <cellStyle name="S9 108" xfId="3291" xr:uid="{00000000-0005-0000-0000-0000B90C0000}"/>
    <cellStyle name="S9 109" xfId="3292" xr:uid="{00000000-0005-0000-0000-0000BA0C0000}"/>
    <cellStyle name="S9 11" xfId="3293" xr:uid="{00000000-0005-0000-0000-0000BB0C0000}"/>
    <cellStyle name="S9 110" xfId="3294" xr:uid="{00000000-0005-0000-0000-0000BC0C0000}"/>
    <cellStyle name="S9 111" xfId="3295" xr:uid="{00000000-0005-0000-0000-0000BD0C0000}"/>
    <cellStyle name="S9 112" xfId="3296" xr:uid="{00000000-0005-0000-0000-0000BE0C0000}"/>
    <cellStyle name="S9 113" xfId="3297" xr:uid="{00000000-0005-0000-0000-0000BF0C0000}"/>
    <cellStyle name="S9 114" xfId="3298" xr:uid="{00000000-0005-0000-0000-0000C00C0000}"/>
    <cellStyle name="S9 115" xfId="3299" xr:uid="{00000000-0005-0000-0000-0000C10C0000}"/>
    <cellStyle name="S9 116" xfId="3300" xr:uid="{00000000-0005-0000-0000-0000C20C0000}"/>
    <cellStyle name="S9 117" xfId="3301" xr:uid="{00000000-0005-0000-0000-0000C30C0000}"/>
    <cellStyle name="S9 118" xfId="3302" xr:uid="{00000000-0005-0000-0000-0000C40C0000}"/>
    <cellStyle name="S9 119" xfId="3303" xr:uid="{00000000-0005-0000-0000-0000C50C0000}"/>
    <cellStyle name="S9 12" xfId="3304" xr:uid="{00000000-0005-0000-0000-0000C60C0000}"/>
    <cellStyle name="S9 120" xfId="3305" xr:uid="{00000000-0005-0000-0000-0000C70C0000}"/>
    <cellStyle name="S9 121" xfId="3306" xr:uid="{00000000-0005-0000-0000-0000C80C0000}"/>
    <cellStyle name="S9 122" xfId="3307" xr:uid="{00000000-0005-0000-0000-0000C90C0000}"/>
    <cellStyle name="S9 123" xfId="3308" xr:uid="{00000000-0005-0000-0000-0000CA0C0000}"/>
    <cellStyle name="S9 124" xfId="3309" xr:uid="{00000000-0005-0000-0000-0000CB0C0000}"/>
    <cellStyle name="S9 125" xfId="3310" xr:uid="{00000000-0005-0000-0000-0000CC0C0000}"/>
    <cellStyle name="S9 126" xfId="3311" xr:uid="{00000000-0005-0000-0000-0000CD0C0000}"/>
    <cellStyle name="S9 127" xfId="3312" xr:uid="{00000000-0005-0000-0000-0000CE0C0000}"/>
    <cellStyle name="S9 128" xfId="3313" xr:uid="{00000000-0005-0000-0000-0000CF0C0000}"/>
    <cellStyle name="S9 129" xfId="3314" xr:uid="{00000000-0005-0000-0000-0000D00C0000}"/>
    <cellStyle name="S9 13" xfId="3315" xr:uid="{00000000-0005-0000-0000-0000D10C0000}"/>
    <cellStyle name="S9 130" xfId="3316" xr:uid="{00000000-0005-0000-0000-0000D20C0000}"/>
    <cellStyle name="S9 131" xfId="3317" xr:uid="{00000000-0005-0000-0000-0000D30C0000}"/>
    <cellStyle name="S9 132" xfId="3318" xr:uid="{00000000-0005-0000-0000-0000D40C0000}"/>
    <cellStyle name="S9 133" xfId="3319" xr:uid="{00000000-0005-0000-0000-0000D50C0000}"/>
    <cellStyle name="S9 134" xfId="3320" xr:uid="{00000000-0005-0000-0000-0000D60C0000}"/>
    <cellStyle name="S9 135" xfId="3321" xr:uid="{00000000-0005-0000-0000-0000D70C0000}"/>
    <cellStyle name="S9 136" xfId="3322" xr:uid="{00000000-0005-0000-0000-0000D80C0000}"/>
    <cellStyle name="S9 137" xfId="3323" xr:uid="{00000000-0005-0000-0000-0000D90C0000}"/>
    <cellStyle name="S9 138" xfId="3324" xr:uid="{00000000-0005-0000-0000-0000DA0C0000}"/>
    <cellStyle name="S9 139" xfId="3325" xr:uid="{00000000-0005-0000-0000-0000DB0C0000}"/>
    <cellStyle name="S9 14" xfId="3326" xr:uid="{00000000-0005-0000-0000-0000DC0C0000}"/>
    <cellStyle name="S9 140" xfId="3327" xr:uid="{00000000-0005-0000-0000-0000DD0C0000}"/>
    <cellStyle name="S9 141" xfId="3328" xr:uid="{00000000-0005-0000-0000-0000DE0C0000}"/>
    <cellStyle name="S9 142" xfId="3329" xr:uid="{00000000-0005-0000-0000-0000DF0C0000}"/>
    <cellStyle name="S9 143" xfId="3330" xr:uid="{00000000-0005-0000-0000-0000E00C0000}"/>
    <cellStyle name="S9 144" xfId="3331" xr:uid="{00000000-0005-0000-0000-0000E10C0000}"/>
    <cellStyle name="S9 145" xfId="3332" xr:uid="{00000000-0005-0000-0000-0000E20C0000}"/>
    <cellStyle name="S9 146" xfId="3333" xr:uid="{00000000-0005-0000-0000-0000E30C0000}"/>
    <cellStyle name="S9 147" xfId="3334" xr:uid="{00000000-0005-0000-0000-0000E40C0000}"/>
    <cellStyle name="S9 148" xfId="3335" xr:uid="{00000000-0005-0000-0000-0000E50C0000}"/>
    <cellStyle name="S9 149" xfId="3336" xr:uid="{00000000-0005-0000-0000-0000E60C0000}"/>
    <cellStyle name="S9 15" xfId="3337" xr:uid="{00000000-0005-0000-0000-0000E70C0000}"/>
    <cellStyle name="S9 150" xfId="3338" xr:uid="{00000000-0005-0000-0000-0000E80C0000}"/>
    <cellStyle name="S9 151" xfId="3339" xr:uid="{00000000-0005-0000-0000-0000E90C0000}"/>
    <cellStyle name="S9 152" xfId="3340" xr:uid="{00000000-0005-0000-0000-0000EA0C0000}"/>
    <cellStyle name="S9 153" xfId="3341" xr:uid="{00000000-0005-0000-0000-0000EB0C0000}"/>
    <cellStyle name="S9 154" xfId="3342" xr:uid="{00000000-0005-0000-0000-0000EC0C0000}"/>
    <cellStyle name="S9 155" xfId="3343" xr:uid="{00000000-0005-0000-0000-0000ED0C0000}"/>
    <cellStyle name="S9 156" xfId="3344" xr:uid="{00000000-0005-0000-0000-0000EE0C0000}"/>
    <cellStyle name="S9 157" xfId="3345" xr:uid="{00000000-0005-0000-0000-0000EF0C0000}"/>
    <cellStyle name="S9 158" xfId="3346" xr:uid="{00000000-0005-0000-0000-0000F00C0000}"/>
    <cellStyle name="S9 159" xfId="3347" xr:uid="{00000000-0005-0000-0000-0000F10C0000}"/>
    <cellStyle name="S9 16" xfId="3348" xr:uid="{00000000-0005-0000-0000-0000F20C0000}"/>
    <cellStyle name="S9 160" xfId="3349" xr:uid="{00000000-0005-0000-0000-0000F30C0000}"/>
    <cellStyle name="S9 161" xfId="3350" xr:uid="{00000000-0005-0000-0000-0000F40C0000}"/>
    <cellStyle name="S9 162" xfId="3351" xr:uid="{00000000-0005-0000-0000-0000F50C0000}"/>
    <cellStyle name="S9 17" xfId="3352" xr:uid="{00000000-0005-0000-0000-0000F60C0000}"/>
    <cellStyle name="S9 18" xfId="3353" xr:uid="{00000000-0005-0000-0000-0000F70C0000}"/>
    <cellStyle name="S9 19" xfId="3354" xr:uid="{00000000-0005-0000-0000-0000F80C0000}"/>
    <cellStyle name="S9 2" xfId="3355" xr:uid="{00000000-0005-0000-0000-0000F90C0000}"/>
    <cellStyle name="S9 20" xfId="3356" xr:uid="{00000000-0005-0000-0000-0000FA0C0000}"/>
    <cellStyle name="S9 21" xfId="3357" xr:uid="{00000000-0005-0000-0000-0000FB0C0000}"/>
    <cellStyle name="S9 22" xfId="3358" xr:uid="{00000000-0005-0000-0000-0000FC0C0000}"/>
    <cellStyle name="S9 23" xfId="3359" xr:uid="{00000000-0005-0000-0000-0000FD0C0000}"/>
    <cellStyle name="S9 24" xfId="3360" xr:uid="{00000000-0005-0000-0000-0000FE0C0000}"/>
    <cellStyle name="S9 25" xfId="3361" xr:uid="{00000000-0005-0000-0000-0000FF0C0000}"/>
    <cellStyle name="S9 26" xfId="3362" xr:uid="{00000000-0005-0000-0000-0000000D0000}"/>
    <cellStyle name="S9 27" xfId="3363" xr:uid="{00000000-0005-0000-0000-0000010D0000}"/>
    <cellStyle name="S9 28" xfId="3364" xr:uid="{00000000-0005-0000-0000-0000020D0000}"/>
    <cellStyle name="S9 29" xfId="3365" xr:uid="{00000000-0005-0000-0000-0000030D0000}"/>
    <cellStyle name="S9 3" xfId="3366" xr:uid="{00000000-0005-0000-0000-0000040D0000}"/>
    <cellStyle name="S9 30" xfId="3367" xr:uid="{00000000-0005-0000-0000-0000050D0000}"/>
    <cellStyle name="S9 31" xfId="3368" xr:uid="{00000000-0005-0000-0000-0000060D0000}"/>
    <cellStyle name="S9 32" xfId="3369" xr:uid="{00000000-0005-0000-0000-0000070D0000}"/>
    <cellStyle name="S9 33" xfId="3370" xr:uid="{00000000-0005-0000-0000-0000080D0000}"/>
    <cellStyle name="S9 34" xfId="3371" xr:uid="{00000000-0005-0000-0000-0000090D0000}"/>
    <cellStyle name="S9 35" xfId="3372" xr:uid="{00000000-0005-0000-0000-00000A0D0000}"/>
    <cellStyle name="S9 36" xfId="3373" xr:uid="{00000000-0005-0000-0000-00000B0D0000}"/>
    <cellStyle name="S9 37" xfId="3374" xr:uid="{00000000-0005-0000-0000-00000C0D0000}"/>
    <cellStyle name="S9 38" xfId="3375" xr:uid="{00000000-0005-0000-0000-00000D0D0000}"/>
    <cellStyle name="S9 39" xfId="3376" xr:uid="{00000000-0005-0000-0000-00000E0D0000}"/>
    <cellStyle name="S9 4" xfId="3377" xr:uid="{00000000-0005-0000-0000-00000F0D0000}"/>
    <cellStyle name="S9 40" xfId="3378" xr:uid="{00000000-0005-0000-0000-0000100D0000}"/>
    <cellStyle name="S9 41" xfId="3379" xr:uid="{00000000-0005-0000-0000-0000110D0000}"/>
    <cellStyle name="S9 42" xfId="3380" xr:uid="{00000000-0005-0000-0000-0000120D0000}"/>
    <cellStyle name="S9 43" xfId="3381" xr:uid="{00000000-0005-0000-0000-0000130D0000}"/>
    <cellStyle name="S9 44" xfId="3382" xr:uid="{00000000-0005-0000-0000-0000140D0000}"/>
    <cellStyle name="S9 45" xfId="3383" xr:uid="{00000000-0005-0000-0000-0000150D0000}"/>
    <cellStyle name="S9 46" xfId="3384" xr:uid="{00000000-0005-0000-0000-0000160D0000}"/>
    <cellStyle name="S9 47" xfId="3385" xr:uid="{00000000-0005-0000-0000-0000170D0000}"/>
    <cellStyle name="S9 48" xfId="3386" xr:uid="{00000000-0005-0000-0000-0000180D0000}"/>
    <cellStyle name="S9 49" xfId="3387" xr:uid="{00000000-0005-0000-0000-0000190D0000}"/>
    <cellStyle name="S9 5" xfId="3388" xr:uid="{00000000-0005-0000-0000-00001A0D0000}"/>
    <cellStyle name="S9 50" xfId="3389" xr:uid="{00000000-0005-0000-0000-00001B0D0000}"/>
    <cellStyle name="S9 51" xfId="3390" xr:uid="{00000000-0005-0000-0000-00001C0D0000}"/>
    <cellStyle name="S9 52" xfId="3391" xr:uid="{00000000-0005-0000-0000-00001D0D0000}"/>
    <cellStyle name="S9 53" xfId="3392" xr:uid="{00000000-0005-0000-0000-00001E0D0000}"/>
    <cellStyle name="S9 54" xfId="3393" xr:uid="{00000000-0005-0000-0000-00001F0D0000}"/>
    <cellStyle name="S9 55" xfId="3394" xr:uid="{00000000-0005-0000-0000-0000200D0000}"/>
    <cellStyle name="S9 56" xfId="3395" xr:uid="{00000000-0005-0000-0000-0000210D0000}"/>
    <cellStyle name="S9 57" xfId="3396" xr:uid="{00000000-0005-0000-0000-0000220D0000}"/>
    <cellStyle name="S9 58" xfId="3397" xr:uid="{00000000-0005-0000-0000-0000230D0000}"/>
    <cellStyle name="S9 59" xfId="3398" xr:uid="{00000000-0005-0000-0000-0000240D0000}"/>
    <cellStyle name="S9 6" xfId="3399" xr:uid="{00000000-0005-0000-0000-0000250D0000}"/>
    <cellStyle name="S9 60" xfId="3400" xr:uid="{00000000-0005-0000-0000-0000260D0000}"/>
    <cellStyle name="S9 61" xfId="3401" xr:uid="{00000000-0005-0000-0000-0000270D0000}"/>
    <cellStyle name="S9 62" xfId="3402" xr:uid="{00000000-0005-0000-0000-0000280D0000}"/>
    <cellStyle name="S9 63" xfId="3403" xr:uid="{00000000-0005-0000-0000-0000290D0000}"/>
    <cellStyle name="S9 64" xfId="3404" xr:uid="{00000000-0005-0000-0000-00002A0D0000}"/>
    <cellStyle name="S9 65" xfId="3405" xr:uid="{00000000-0005-0000-0000-00002B0D0000}"/>
    <cellStyle name="S9 66" xfId="3406" xr:uid="{00000000-0005-0000-0000-00002C0D0000}"/>
    <cellStyle name="S9 67" xfId="3407" xr:uid="{00000000-0005-0000-0000-00002D0D0000}"/>
    <cellStyle name="S9 68" xfId="3408" xr:uid="{00000000-0005-0000-0000-00002E0D0000}"/>
    <cellStyle name="S9 69" xfId="3409" xr:uid="{00000000-0005-0000-0000-00002F0D0000}"/>
    <cellStyle name="S9 7" xfId="3410" xr:uid="{00000000-0005-0000-0000-0000300D0000}"/>
    <cellStyle name="S9 70" xfId="3411" xr:uid="{00000000-0005-0000-0000-0000310D0000}"/>
    <cellStyle name="S9 71" xfId="3412" xr:uid="{00000000-0005-0000-0000-0000320D0000}"/>
    <cellStyle name="S9 72" xfId="3413" xr:uid="{00000000-0005-0000-0000-0000330D0000}"/>
    <cellStyle name="S9 73" xfId="3414" xr:uid="{00000000-0005-0000-0000-0000340D0000}"/>
    <cellStyle name="S9 74" xfId="3415" xr:uid="{00000000-0005-0000-0000-0000350D0000}"/>
    <cellStyle name="S9 75" xfId="3416" xr:uid="{00000000-0005-0000-0000-0000360D0000}"/>
    <cellStyle name="S9 76" xfId="3417" xr:uid="{00000000-0005-0000-0000-0000370D0000}"/>
    <cellStyle name="S9 77" xfId="3418" xr:uid="{00000000-0005-0000-0000-0000380D0000}"/>
    <cellStyle name="S9 78" xfId="3419" xr:uid="{00000000-0005-0000-0000-0000390D0000}"/>
    <cellStyle name="S9 79" xfId="3420" xr:uid="{00000000-0005-0000-0000-00003A0D0000}"/>
    <cellStyle name="S9 8" xfId="3421" xr:uid="{00000000-0005-0000-0000-00003B0D0000}"/>
    <cellStyle name="S9 80" xfId="3422" xr:uid="{00000000-0005-0000-0000-00003C0D0000}"/>
    <cellStyle name="S9 81" xfId="3423" xr:uid="{00000000-0005-0000-0000-00003D0D0000}"/>
    <cellStyle name="S9 82" xfId="3424" xr:uid="{00000000-0005-0000-0000-00003E0D0000}"/>
    <cellStyle name="S9 83" xfId="3425" xr:uid="{00000000-0005-0000-0000-00003F0D0000}"/>
    <cellStyle name="S9 84" xfId="3426" xr:uid="{00000000-0005-0000-0000-0000400D0000}"/>
    <cellStyle name="S9 85" xfId="3427" xr:uid="{00000000-0005-0000-0000-0000410D0000}"/>
    <cellStyle name="S9 86" xfId="3428" xr:uid="{00000000-0005-0000-0000-0000420D0000}"/>
    <cellStyle name="S9 87" xfId="3429" xr:uid="{00000000-0005-0000-0000-0000430D0000}"/>
    <cellStyle name="S9 88" xfId="3430" xr:uid="{00000000-0005-0000-0000-0000440D0000}"/>
    <cellStyle name="S9 89" xfId="3431" xr:uid="{00000000-0005-0000-0000-0000450D0000}"/>
    <cellStyle name="S9 9" xfId="3432" xr:uid="{00000000-0005-0000-0000-0000460D0000}"/>
    <cellStyle name="S9 90" xfId="3433" xr:uid="{00000000-0005-0000-0000-0000470D0000}"/>
    <cellStyle name="S9 91" xfId="3434" xr:uid="{00000000-0005-0000-0000-0000480D0000}"/>
    <cellStyle name="S9 92" xfId="3435" xr:uid="{00000000-0005-0000-0000-0000490D0000}"/>
    <cellStyle name="S9 93" xfId="3436" xr:uid="{00000000-0005-0000-0000-00004A0D0000}"/>
    <cellStyle name="S9 94" xfId="3437" xr:uid="{00000000-0005-0000-0000-00004B0D0000}"/>
    <cellStyle name="S9 95" xfId="3438" xr:uid="{00000000-0005-0000-0000-00004C0D0000}"/>
    <cellStyle name="S9 96" xfId="3439" xr:uid="{00000000-0005-0000-0000-00004D0D0000}"/>
    <cellStyle name="S9 97" xfId="3440" xr:uid="{00000000-0005-0000-0000-00004E0D0000}"/>
    <cellStyle name="S9 98" xfId="3441" xr:uid="{00000000-0005-0000-0000-00004F0D0000}"/>
    <cellStyle name="S9 99" xfId="3442" xr:uid="{00000000-0005-0000-0000-0000500D0000}"/>
    <cellStyle name="Денежный" xfId="3953" builtinId="4"/>
    <cellStyle name="Денежный 2" xfId="4" xr:uid="{00000000-0005-0000-0000-0000510D0000}"/>
    <cellStyle name="Денежный 2 2" xfId="13" xr:uid="{00000000-0005-0000-0000-0000520D0000}"/>
    <cellStyle name="Денежный 2 2 2" xfId="19" xr:uid="{00000000-0005-0000-0000-0000530D0000}"/>
    <cellStyle name="Денежный 2 2 2 2" xfId="3478" xr:uid="{00000000-0005-0000-0000-0000540D0000}"/>
    <cellStyle name="Денежный 2 2 2 2 2" xfId="3532" xr:uid="{00000000-0005-0000-0000-0000550D0000}"/>
    <cellStyle name="Денежный 2 2 2 2 2 2" xfId="3665" xr:uid="{00000000-0005-0000-0000-0000560D0000}"/>
    <cellStyle name="Денежный 2 2 2 2 2 2 2" xfId="3926" xr:uid="{00000000-0005-0000-0000-0000570D0000}"/>
    <cellStyle name="Денежный 2 2 2 2 2 3" xfId="3796" xr:uid="{00000000-0005-0000-0000-0000580D0000}"/>
    <cellStyle name="Денежный 2 2 2 2 3" xfId="3611" xr:uid="{00000000-0005-0000-0000-0000590D0000}"/>
    <cellStyle name="Денежный 2 2 2 2 3 2" xfId="3872" xr:uid="{00000000-0005-0000-0000-00005A0D0000}"/>
    <cellStyle name="Денежный 2 2 2 2 4" xfId="3742" xr:uid="{00000000-0005-0000-0000-00005B0D0000}"/>
    <cellStyle name="Денежный 2 2 2 3" xfId="3489" xr:uid="{00000000-0005-0000-0000-00005C0D0000}"/>
    <cellStyle name="Денежный 2 2 2 3 2" xfId="3543" xr:uid="{00000000-0005-0000-0000-00005D0D0000}"/>
    <cellStyle name="Денежный 2 2 2 3 2 2" xfId="3676" xr:uid="{00000000-0005-0000-0000-00005E0D0000}"/>
    <cellStyle name="Денежный 2 2 2 3 2 2 2" xfId="3937" xr:uid="{00000000-0005-0000-0000-00005F0D0000}"/>
    <cellStyle name="Денежный 2 2 2 3 2 3" xfId="3807" xr:uid="{00000000-0005-0000-0000-0000600D0000}"/>
    <cellStyle name="Денежный 2 2 2 3 3" xfId="3622" xr:uid="{00000000-0005-0000-0000-0000610D0000}"/>
    <cellStyle name="Денежный 2 2 2 3 3 2" xfId="3883" xr:uid="{00000000-0005-0000-0000-0000620D0000}"/>
    <cellStyle name="Денежный 2 2 2 3 4" xfId="3753" xr:uid="{00000000-0005-0000-0000-0000630D0000}"/>
    <cellStyle name="Денежный 2 2 2 4" xfId="3513" xr:uid="{00000000-0005-0000-0000-0000640D0000}"/>
    <cellStyle name="Денежный 2 2 2 4 2" xfId="3646" xr:uid="{00000000-0005-0000-0000-0000650D0000}"/>
    <cellStyle name="Денежный 2 2 2 4 2 2" xfId="3907" xr:uid="{00000000-0005-0000-0000-0000660D0000}"/>
    <cellStyle name="Денежный 2 2 2 4 3" xfId="3777" xr:uid="{00000000-0005-0000-0000-0000670D0000}"/>
    <cellStyle name="Денежный 2 2 2 5" xfId="3459" xr:uid="{00000000-0005-0000-0000-0000680D0000}"/>
    <cellStyle name="Денежный 2 2 2 5 2" xfId="3592" xr:uid="{00000000-0005-0000-0000-0000690D0000}"/>
    <cellStyle name="Денежный 2 2 2 5 2 2" xfId="3853" xr:uid="{00000000-0005-0000-0000-00006A0D0000}"/>
    <cellStyle name="Денежный 2 2 2 5 3" xfId="3723" xr:uid="{00000000-0005-0000-0000-00006B0D0000}"/>
    <cellStyle name="Денежный 2 2 2 6" xfId="3570" xr:uid="{00000000-0005-0000-0000-00006C0D0000}"/>
    <cellStyle name="Денежный 2 2 2 6 2" xfId="3834" xr:uid="{00000000-0005-0000-0000-00006D0D0000}"/>
    <cellStyle name="Денежный 2 2 2 7" xfId="3704" xr:uid="{00000000-0005-0000-0000-00006E0D0000}"/>
    <cellStyle name="Денежный 2 2 3" xfId="3472" xr:uid="{00000000-0005-0000-0000-00006F0D0000}"/>
    <cellStyle name="Денежный 2 2 3 2" xfId="3526" xr:uid="{00000000-0005-0000-0000-0000700D0000}"/>
    <cellStyle name="Денежный 2 2 3 2 2" xfId="3659" xr:uid="{00000000-0005-0000-0000-0000710D0000}"/>
    <cellStyle name="Денежный 2 2 3 2 2 2" xfId="3920" xr:uid="{00000000-0005-0000-0000-0000720D0000}"/>
    <cellStyle name="Денежный 2 2 3 2 3" xfId="3790" xr:uid="{00000000-0005-0000-0000-0000730D0000}"/>
    <cellStyle name="Денежный 2 2 3 3" xfId="3605" xr:uid="{00000000-0005-0000-0000-0000740D0000}"/>
    <cellStyle name="Денежный 2 2 3 3 2" xfId="3866" xr:uid="{00000000-0005-0000-0000-0000750D0000}"/>
    <cellStyle name="Денежный 2 2 3 4" xfId="3736" xr:uid="{00000000-0005-0000-0000-0000760D0000}"/>
    <cellStyle name="Денежный 2 2 4" xfId="3488" xr:uid="{00000000-0005-0000-0000-0000770D0000}"/>
    <cellStyle name="Денежный 2 2 4 2" xfId="3542" xr:uid="{00000000-0005-0000-0000-0000780D0000}"/>
    <cellStyle name="Денежный 2 2 4 2 2" xfId="3675" xr:uid="{00000000-0005-0000-0000-0000790D0000}"/>
    <cellStyle name="Денежный 2 2 4 2 2 2" xfId="3936" xr:uid="{00000000-0005-0000-0000-00007A0D0000}"/>
    <cellStyle name="Денежный 2 2 4 2 3" xfId="3806" xr:uid="{00000000-0005-0000-0000-00007B0D0000}"/>
    <cellStyle name="Денежный 2 2 4 3" xfId="3621" xr:uid="{00000000-0005-0000-0000-00007C0D0000}"/>
    <cellStyle name="Денежный 2 2 4 3 2" xfId="3882" xr:uid="{00000000-0005-0000-0000-00007D0D0000}"/>
    <cellStyle name="Денежный 2 2 4 4" xfId="3752" xr:uid="{00000000-0005-0000-0000-00007E0D0000}"/>
    <cellStyle name="Денежный 2 2 5" xfId="3507" xr:uid="{00000000-0005-0000-0000-00007F0D0000}"/>
    <cellStyle name="Денежный 2 2 5 2" xfId="3640" xr:uid="{00000000-0005-0000-0000-0000800D0000}"/>
    <cellStyle name="Денежный 2 2 5 2 2" xfId="3901" xr:uid="{00000000-0005-0000-0000-0000810D0000}"/>
    <cellStyle name="Денежный 2 2 5 3" xfId="3771" xr:uid="{00000000-0005-0000-0000-0000820D0000}"/>
    <cellStyle name="Денежный 2 2 6" xfId="3453" xr:uid="{00000000-0005-0000-0000-0000830D0000}"/>
    <cellStyle name="Денежный 2 2 6 2" xfId="3586" xr:uid="{00000000-0005-0000-0000-0000840D0000}"/>
    <cellStyle name="Денежный 2 2 6 2 2" xfId="3847" xr:uid="{00000000-0005-0000-0000-0000850D0000}"/>
    <cellStyle name="Денежный 2 2 6 3" xfId="3717" xr:uid="{00000000-0005-0000-0000-0000860D0000}"/>
    <cellStyle name="Денежный 2 2 7" xfId="3564" xr:uid="{00000000-0005-0000-0000-0000870D0000}"/>
    <cellStyle name="Денежный 2 2 7 2" xfId="3828" xr:uid="{00000000-0005-0000-0000-0000880D0000}"/>
    <cellStyle name="Денежный 2 2 8" xfId="3698" xr:uid="{00000000-0005-0000-0000-0000890D0000}"/>
    <cellStyle name="Денежный 2 3" xfId="25" xr:uid="{00000000-0005-0000-0000-00008A0D0000}"/>
    <cellStyle name="Денежный 2 3 2" xfId="3483" xr:uid="{00000000-0005-0000-0000-00008B0D0000}"/>
    <cellStyle name="Денежный 2 3 2 2" xfId="3537" xr:uid="{00000000-0005-0000-0000-00008C0D0000}"/>
    <cellStyle name="Денежный 2 3 2 2 2" xfId="3670" xr:uid="{00000000-0005-0000-0000-00008D0D0000}"/>
    <cellStyle name="Денежный 2 3 2 2 2 2" xfId="3931" xr:uid="{00000000-0005-0000-0000-00008E0D0000}"/>
    <cellStyle name="Денежный 2 3 2 2 3" xfId="3801" xr:uid="{00000000-0005-0000-0000-00008F0D0000}"/>
    <cellStyle name="Денежный 2 3 2 3" xfId="3616" xr:uid="{00000000-0005-0000-0000-0000900D0000}"/>
    <cellStyle name="Денежный 2 3 2 3 2" xfId="3877" xr:uid="{00000000-0005-0000-0000-0000910D0000}"/>
    <cellStyle name="Денежный 2 3 2 4" xfId="3747" xr:uid="{00000000-0005-0000-0000-0000920D0000}"/>
    <cellStyle name="Денежный 2 3 3" xfId="3490" xr:uid="{00000000-0005-0000-0000-0000930D0000}"/>
    <cellStyle name="Денежный 2 3 3 2" xfId="3544" xr:uid="{00000000-0005-0000-0000-0000940D0000}"/>
    <cellStyle name="Денежный 2 3 3 2 2" xfId="3677" xr:uid="{00000000-0005-0000-0000-0000950D0000}"/>
    <cellStyle name="Денежный 2 3 3 2 2 2" xfId="3938" xr:uid="{00000000-0005-0000-0000-0000960D0000}"/>
    <cellStyle name="Денежный 2 3 3 2 3" xfId="3808" xr:uid="{00000000-0005-0000-0000-0000970D0000}"/>
    <cellStyle name="Денежный 2 3 3 3" xfId="3623" xr:uid="{00000000-0005-0000-0000-0000980D0000}"/>
    <cellStyle name="Денежный 2 3 3 3 2" xfId="3884" xr:uid="{00000000-0005-0000-0000-0000990D0000}"/>
    <cellStyle name="Денежный 2 3 3 4" xfId="3754" xr:uid="{00000000-0005-0000-0000-00009A0D0000}"/>
    <cellStyle name="Денежный 2 3 4" xfId="3518" xr:uid="{00000000-0005-0000-0000-00009B0D0000}"/>
    <cellStyle name="Денежный 2 3 4 2" xfId="3651" xr:uid="{00000000-0005-0000-0000-00009C0D0000}"/>
    <cellStyle name="Денежный 2 3 4 2 2" xfId="3912" xr:uid="{00000000-0005-0000-0000-00009D0D0000}"/>
    <cellStyle name="Денежный 2 3 4 3" xfId="3782" xr:uid="{00000000-0005-0000-0000-00009E0D0000}"/>
    <cellStyle name="Денежный 2 3 5" xfId="3464" xr:uid="{00000000-0005-0000-0000-00009F0D0000}"/>
    <cellStyle name="Денежный 2 3 5 2" xfId="3597" xr:uid="{00000000-0005-0000-0000-0000A00D0000}"/>
    <cellStyle name="Денежный 2 3 5 2 2" xfId="3858" xr:uid="{00000000-0005-0000-0000-0000A10D0000}"/>
    <cellStyle name="Денежный 2 3 5 3" xfId="3728" xr:uid="{00000000-0005-0000-0000-0000A20D0000}"/>
    <cellStyle name="Денежный 2 3 6" xfId="3575" xr:uid="{00000000-0005-0000-0000-0000A30D0000}"/>
    <cellStyle name="Денежный 2 3 6 2" xfId="3839" xr:uid="{00000000-0005-0000-0000-0000A40D0000}"/>
    <cellStyle name="Денежный 2 3 7" xfId="3709" xr:uid="{00000000-0005-0000-0000-0000A50D0000}"/>
    <cellStyle name="Денежный 2 4" xfId="10" xr:uid="{00000000-0005-0000-0000-0000A60D0000}"/>
    <cellStyle name="Денежный 2 5" xfId="3560" xr:uid="{00000000-0005-0000-0000-0000A70D0000}"/>
    <cellStyle name="Денежный 2 5 2" xfId="3824" xr:uid="{00000000-0005-0000-0000-0000A80D0000}"/>
    <cellStyle name="Денежный 2 6" xfId="3694" xr:uid="{00000000-0005-0000-0000-0000A90D0000}"/>
    <cellStyle name="Денежный 3" xfId="3" xr:uid="{00000000-0005-0000-0000-0000AA0D0000}"/>
    <cellStyle name="Денежный 3 2" xfId="18" xr:uid="{00000000-0005-0000-0000-0000AB0D0000}"/>
    <cellStyle name="Денежный 3 2 2" xfId="3477" xr:uid="{00000000-0005-0000-0000-0000AC0D0000}"/>
    <cellStyle name="Денежный 3 2 2 2" xfId="3531" xr:uid="{00000000-0005-0000-0000-0000AD0D0000}"/>
    <cellStyle name="Денежный 3 2 2 2 2" xfId="3664" xr:uid="{00000000-0005-0000-0000-0000AE0D0000}"/>
    <cellStyle name="Денежный 3 2 2 2 2 2" xfId="3925" xr:uid="{00000000-0005-0000-0000-0000AF0D0000}"/>
    <cellStyle name="Денежный 3 2 2 2 3" xfId="3795" xr:uid="{00000000-0005-0000-0000-0000B00D0000}"/>
    <cellStyle name="Денежный 3 2 2 3" xfId="3610" xr:uid="{00000000-0005-0000-0000-0000B10D0000}"/>
    <cellStyle name="Денежный 3 2 2 3 2" xfId="3871" xr:uid="{00000000-0005-0000-0000-0000B20D0000}"/>
    <cellStyle name="Денежный 3 2 2 4" xfId="3741" xr:uid="{00000000-0005-0000-0000-0000B30D0000}"/>
    <cellStyle name="Денежный 3 2 3" xfId="3492" xr:uid="{00000000-0005-0000-0000-0000B40D0000}"/>
    <cellStyle name="Денежный 3 2 3 2" xfId="3546" xr:uid="{00000000-0005-0000-0000-0000B50D0000}"/>
    <cellStyle name="Денежный 3 2 3 2 2" xfId="3679" xr:uid="{00000000-0005-0000-0000-0000B60D0000}"/>
    <cellStyle name="Денежный 3 2 3 2 2 2" xfId="3940" xr:uid="{00000000-0005-0000-0000-0000B70D0000}"/>
    <cellStyle name="Денежный 3 2 3 2 3" xfId="3810" xr:uid="{00000000-0005-0000-0000-0000B80D0000}"/>
    <cellStyle name="Денежный 3 2 3 3" xfId="3625" xr:uid="{00000000-0005-0000-0000-0000B90D0000}"/>
    <cellStyle name="Денежный 3 2 3 3 2" xfId="3886" xr:uid="{00000000-0005-0000-0000-0000BA0D0000}"/>
    <cellStyle name="Денежный 3 2 3 4" xfId="3756" xr:uid="{00000000-0005-0000-0000-0000BB0D0000}"/>
    <cellStyle name="Денежный 3 2 4" xfId="3512" xr:uid="{00000000-0005-0000-0000-0000BC0D0000}"/>
    <cellStyle name="Денежный 3 2 4 2" xfId="3645" xr:uid="{00000000-0005-0000-0000-0000BD0D0000}"/>
    <cellStyle name="Денежный 3 2 4 2 2" xfId="3906" xr:uid="{00000000-0005-0000-0000-0000BE0D0000}"/>
    <cellStyle name="Денежный 3 2 4 3" xfId="3776" xr:uid="{00000000-0005-0000-0000-0000BF0D0000}"/>
    <cellStyle name="Денежный 3 2 5" xfId="3458" xr:uid="{00000000-0005-0000-0000-0000C00D0000}"/>
    <cellStyle name="Денежный 3 2 5 2" xfId="3591" xr:uid="{00000000-0005-0000-0000-0000C10D0000}"/>
    <cellStyle name="Денежный 3 2 5 2 2" xfId="3852" xr:uid="{00000000-0005-0000-0000-0000C20D0000}"/>
    <cellStyle name="Денежный 3 2 5 3" xfId="3722" xr:uid="{00000000-0005-0000-0000-0000C30D0000}"/>
    <cellStyle name="Денежный 3 2 6" xfId="3569" xr:uid="{00000000-0005-0000-0000-0000C40D0000}"/>
    <cellStyle name="Денежный 3 2 6 2" xfId="3833" xr:uid="{00000000-0005-0000-0000-0000C50D0000}"/>
    <cellStyle name="Денежный 3 2 7" xfId="3703" xr:uid="{00000000-0005-0000-0000-0000C60D0000}"/>
    <cellStyle name="Денежный 3 3" xfId="3471" xr:uid="{00000000-0005-0000-0000-0000C70D0000}"/>
    <cellStyle name="Денежный 3 3 2" xfId="3525" xr:uid="{00000000-0005-0000-0000-0000C80D0000}"/>
    <cellStyle name="Денежный 3 3 2 2" xfId="3658" xr:uid="{00000000-0005-0000-0000-0000C90D0000}"/>
    <cellStyle name="Денежный 3 3 2 2 2" xfId="3919" xr:uid="{00000000-0005-0000-0000-0000CA0D0000}"/>
    <cellStyle name="Денежный 3 3 2 3" xfId="3789" xr:uid="{00000000-0005-0000-0000-0000CB0D0000}"/>
    <cellStyle name="Денежный 3 3 3" xfId="3604" xr:uid="{00000000-0005-0000-0000-0000CC0D0000}"/>
    <cellStyle name="Денежный 3 3 3 2" xfId="3865" xr:uid="{00000000-0005-0000-0000-0000CD0D0000}"/>
    <cellStyle name="Денежный 3 3 4" xfId="3735" xr:uid="{00000000-0005-0000-0000-0000CE0D0000}"/>
    <cellStyle name="Денежный 3 4" xfId="3491" xr:uid="{00000000-0005-0000-0000-0000CF0D0000}"/>
    <cellStyle name="Денежный 3 4 2" xfId="3545" xr:uid="{00000000-0005-0000-0000-0000D00D0000}"/>
    <cellStyle name="Денежный 3 4 2 2" xfId="3678" xr:uid="{00000000-0005-0000-0000-0000D10D0000}"/>
    <cellStyle name="Денежный 3 4 2 2 2" xfId="3939" xr:uid="{00000000-0005-0000-0000-0000D20D0000}"/>
    <cellStyle name="Денежный 3 4 2 3" xfId="3809" xr:uid="{00000000-0005-0000-0000-0000D30D0000}"/>
    <cellStyle name="Денежный 3 4 3" xfId="3624" xr:uid="{00000000-0005-0000-0000-0000D40D0000}"/>
    <cellStyle name="Денежный 3 4 3 2" xfId="3885" xr:uid="{00000000-0005-0000-0000-0000D50D0000}"/>
    <cellStyle name="Денежный 3 4 4" xfId="3755" xr:uid="{00000000-0005-0000-0000-0000D60D0000}"/>
    <cellStyle name="Денежный 3 5" xfId="3506" xr:uid="{00000000-0005-0000-0000-0000D70D0000}"/>
    <cellStyle name="Денежный 3 5 2" xfId="3639" xr:uid="{00000000-0005-0000-0000-0000D80D0000}"/>
    <cellStyle name="Денежный 3 5 2 2" xfId="3900" xr:uid="{00000000-0005-0000-0000-0000D90D0000}"/>
    <cellStyle name="Денежный 3 5 3" xfId="3770" xr:uid="{00000000-0005-0000-0000-0000DA0D0000}"/>
    <cellStyle name="Денежный 3 6" xfId="3452" xr:uid="{00000000-0005-0000-0000-0000DB0D0000}"/>
    <cellStyle name="Денежный 3 6 2" xfId="3585" xr:uid="{00000000-0005-0000-0000-0000DC0D0000}"/>
    <cellStyle name="Денежный 3 6 2 2" xfId="3846" xr:uid="{00000000-0005-0000-0000-0000DD0D0000}"/>
    <cellStyle name="Денежный 3 6 3" xfId="3716" xr:uid="{00000000-0005-0000-0000-0000DE0D0000}"/>
    <cellStyle name="Денежный 3 7" xfId="3559" xr:uid="{00000000-0005-0000-0000-0000DF0D0000}"/>
    <cellStyle name="Денежный 3 7 2" xfId="3823" xr:uid="{00000000-0005-0000-0000-0000E00D0000}"/>
    <cellStyle name="Денежный 3 8" xfId="3693" xr:uid="{00000000-0005-0000-0000-0000E10D0000}"/>
    <cellStyle name="Денежный 6" xfId="3952" xr:uid="{00000000-0005-0000-0000-0000E20D0000}"/>
    <cellStyle name="Обычный" xfId="0" builtinId="0"/>
    <cellStyle name="Обычный 10" xfId="3691" xr:uid="{00000000-0005-0000-0000-0000E40D0000}"/>
    <cellStyle name="Обычный 2" xfId="5" xr:uid="{00000000-0005-0000-0000-0000E50D0000}"/>
    <cellStyle name="Обычный 2 2" xfId="6" xr:uid="{00000000-0005-0000-0000-0000E60D0000}"/>
    <cellStyle name="Обычный 2 2 2" xfId="32" xr:uid="{00000000-0005-0000-0000-0000E70D0000}"/>
    <cellStyle name="Обычный 2 3" xfId="14" xr:uid="{00000000-0005-0000-0000-0000E80D0000}"/>
    <cellStyle name="Обычный 2 3 10" xfId="3699" xr:uid="{00000000-0005-0000-0000-0000E90D0000}"/>
    <cellStyle name="Обычный 2 3 2" xfId="20" xr:uid="{00000000-0005-0000-0000-0000EA0D0000}"/>
    <cellStyle name="Обычный 2 3 2 2" xfId="3479" xr:uid="{00000000-0005-0000-0000-0000EB0D0000}"/>
    <cellStyle name="Обычный 2 3 2 2 2" xfId="3533" xr:uid="{00000000-0005-0000-0000-0000EC0D0000}"/>
    <cellStyle name="Обычный 2 3 2 2 2 2" xfId="3666" xr:uid="{00000000-0005-0000-0000-0000ED0D0000}"/>
    <cellStyle name="Обычный 2 3 2 2 2 2 2" xfId="3927" xr:uid="{00000000-0005-0000-0000-0000EE0D0000}"/>
    <cellStyle name="Обычный 2 3 2 2 2 3" xfId="3797" xr:uid="{00000000-0005-0000-0000-0000EF0D0000}"/>
    <cellStyle name="Обычный 2 3 2 2 3" xfId="3612" xr:uid="{00000000-0005-0000-0000-0000F00D0000}"/>
    <cellStyle name="Обычный 2 3 2 2 3 2" xfId="3873" xr:uid="{00000000-0005-0000-0000-0000F10D0000}"/>
    <cellStyle name="Обычный 2 3 2 2 4" xfId="3743" xr:uid="{00000000-0005-0000-0000-0000F20D0000}"/>
    <cellStyle name="Обычный 2 3 2 3" xfId="3494" xr:uid="{00000000-0005-0000-0000-0000F30D0000}"/>
    <cellStyle name="Обычный 2 3 2 3 2" xfId="3548" xr:uid="{00000000-0005-0000-0000-0000F40D0000}"/>
    <cellStyle name="Обычный 2 3 2 3 2 2" xfId="3681" xr:uid="{00000000-0005-0000-0000-0000F50D0000}"/>
    <cellStyle name="Обычный 2 3 2 3 2 2 2" xfId="3942" xr:uid="{00000000-0005-0000-0000-0000F60D0000}"/>
    <cellStyle name="Обычный 2 3 2 3 2 3" xfId="3812" xr:uid="{00000000-0005-0000-0000-0000F70D0000}"/>
    <cellStyle name="Обычный 2 3 2 3 3" xfId="3627" xr:uid="{00000000-0005-0000-0000-0000F80D0000}"/>
    <cellStyle name="Обычный 2 3 2 3 3 2" xfId="3888" xr:uid="{00000000-0005-0000-0000-0000F90D0000}"/>
    <cellStyle name="Обычный 2 3 2 3 4" xfId="3758" xr:uid="{00000000-0005-0000-0000-0000FA0D0000}"/>
    <cellStyle name="Обычный 2 3 2 4" xfId="3514" xr:uid="{00000000-0005-0000-0000-0000FB0D0000}"/>
    <cellStyle name="Обычный 2 3 2 4 2" xfId="3647" xr:uid="{00000000-0005-0000-0000-0000FC0D0000}"/>
    <cellStyle name="Обычный 2 3 2 4 2 2" xfId="3908" xr:uid="{00000000-0005-0000-0000-0000FD0D0000}"/>
    <cellStyle name="Обычный 2 3 2 4 3" xfId="3778" xr:uid="{00000000-0005-0000-0000-0000FE0D0000}"/>
    <cellStyle name="Обычный 2 3 2 5" xfId="3460" xr:uid="{00000000-0005-0000-0000-0000FF0D0000}"/>
    <cellStyle name="Обычный 2 3 2 5 2" xfId="3593" xr:uid="{00000000-0005-0000-0000-0000000E0000}"/>
    <cellStyle name="Обычный 2 3 2 5 2 2" xfId="3854" xr:uid="{00000000-0005-0000-0000-0000010E0000}"/>
    <cellStyle name="Обычный 2 3 2 5 3" xfId="3724" xr:uid="{00000000-0005-0000-0000-0000020E0000}"/>
    <cellStyle name="Обычный 2 3 2 6" xfId="3571" xr:uid="{00000000-0005-0000-0000-0000030E0000}"/>
    <cellStyle name="Обычный 2 3 2 6 2" xfId="3835" xr:uid="{00000000-0005-0000-0000-0000040E0000}"/>
    <cellStyle name="Обычный 2 3 2 7" xfId="3705" xr:uid="{00000000-0005-0000-0000-0000050E0000}"/>
    <cellStyle name="Обычный 2 3 3" xfId="24" xr:uid="{00000000-0005-0000-0000-0000060E0000}"/>
    <cellStyle name="Обычный 2 3 3 2" xfId="3482" xr:uid="{00000000-0005-0000-0000-0000070E0000}"/>
    <cellStyle name="Обычный 2 3 3 2 2" xfId="3536" xr:uid="{00000000-0005-0000-0000-0000080E0000}"/>
    <cellStyle name="Обычный 2 3 3 2 2 2" xfId="3669" xr:uid="{00000000-0005-0000-0000-0000090E0000}"/>
    <cellStyle name="Обычный 2 3 3 2 2 2 2" xfId="3930" xr:uid="{00000000-0005-0000-0000-00000A0E0000}"/>
    <cellStyle name="Обычный 2 3 3 2 2 3" xfId="3800" xr:uid="{00000000-0005-0000-0000-00000B0E0000}"/>
    <cellStyle name="Обычный 2 3 3 2 3" xfId="3615" xr:uid="{00000000-0005-0000-0000-00000C0E0000}"/>
    <cellStyle name="Обычный 2 3 3 2 3 2" xfId="3876" xr:uid="{00000000-0005-0000-0000-00000D0E0000}"/>
    <cellStyle name="Обычный 2 3 3 2 4" xfId="3746" xr:uid="{00000000-0005-0000-0000-00000E0E0000}"/>
    <cellStyle name="Обычный 2 3 3 3" xfId="3495" xr:uid="{00000000-0005-0000-0000-00000F0E0000}"/>
    <cellStyle name="Обычный 2 3 3 3 2" xfId="3549" xr:uid="{00000000-0005-0000-0000-0000100E0000}"/>
    <cellStyle name="Обычный 2 3 3 3 2 2" xfId="3682" xr:uid="{00000000-0005-0000-0000-0000110E0000}"/>
    <cellStyle name="Обычный 2 3 3 3 2 2 2" xfId="3943" xr:uid="{00000000-0005-0000-0000-0000120E0000}"/>
    <cellStyle name="Обычный 2 3 3 3 2 3" xfId="3813" xr:uid="{00000000-0005-0000-0000-0000130E0000}"/>
    <cellStyle name="Обычный 2 3 3 3 3" xfId="3628" xr:uid="{00000000-0005-0000-0000-0000140E0000}"/>
    <cellStyle name="Обычный 2 3 3 3 3 2" xfId="3889" xr:uid="{00000000-0005-0000-0000-0000150E0000}"/>
    <cellStyle name="Обычный 2 3 3 3 4" xfId="3759" xr:uid="{00000000-0005-0000-0000-0000160E0000}"/>
    <cellStyle name="Обычный 2 3 3 4" xfId="3517" xr:uid="{00000000-0005-0000-0000-0000170E0000}"/>
    <cellStyle name="Обычный 2 3 3 4 2" xfId="3650" xr:uid="{00000000-0005-0000-0000-0000180E0000}"/>
    <cellStyle name="Обычный 2 3 3 4 2 2" xfId="3911" xr:uid="{00000000-0005-0000-0000-0000190E0000}"/>
    <cellStyle name="Обычный 2 3 3 4 3" xfId="3781" xr:uid="{00000000-0005-0000-0000-00001A0E0000}"/>
    <cellStyle name="Обычный 2 3 3 5" xfId="3463" xr:uid="{00000000-0005-0000-0000-00001B0E0000}"/>
    <cellStyle name="Обычный 2 3 3 5 2" xfId="3596" xr:uid="{00000000-0005-0000-0000-00001C0E0000}"/>
    <cellStyle name="Обычный 2 3 3 5 2 2" xfId="3857" xr:uid="{00000000-0005-0000-0000-00001D0E0000}"/>
    <cellStyle name="Обычный 2 3 3 5 3" xfId="3727" xr:uid="{00000000-0005-0000-0000-00001E0E0000}"/>
    <cellStyle name="Обычный 2 3 3 6" xfId="3574" xr:uid="{00000000-0005-0000-0000-00001F0E0000}"/>
    <cellStyle name="Обычный 2 3 3 6 2" xfId="3838" xr:uid="{00000000-0005-0000-0000-0000200E0000}"/>
    <cellStyle name="Обычный 2 3 3 7" xfId="3708" xr:uid="{00000000-0005-0000-0000-0000210E0000}"/>
    <cellStyle name="Обычный 2 3 4" xfId="3443" xr:uid="{00000000-0005-0000-0000-0000220E0000}"/>
    <cellStyle name="Обычный 2 3 5" xfId="3473" xr:uid="{00000000-0005-0000-0000-0000230E0000}"/>
    <cellStyle name="Обычный 2 3 5 2" xfId="3527" xr:uid="{00000000-0005-0000-0000-0000240E0000}"/>
    <cellStyle name="Обычный 2 3 5 2 2" xfId="3660" xr:uid="{00000000-0005-0000-0000-0000250E0000}"/>
    <cellStyle name="Обычный 2 3 5 2 2 2" xfId="3921" xr:uid="{00000000-0005-0000-0000-0000260E0000}"/>
    <cellStyle name="Обычный 2 3 5 2 3" xfId="3791" xr:uid="{00000000-0005-0000-0000-0000270E0000}"/>
    <cellStyle name="Обычный 2 3 5 3" xfId="3606" xr:uid="{00000000-0005-0000-0000-0000280E0000}"/>
    <cellStyle name="Обычный 2 3 5 3 2" xfId="3867" xr:uid="{00000000-0005-0000-0000-0000290E0000}"/>
    <cellStyle name="Обычный 2 3 5 4" xfId="3737" xr:uid="{00000000-0005-0000-0000-00002A0E0000}"/>
    <cellStyle name="Обычный 2 3 6" xfId="3493" xr:uid="{00000000-0005-0000-0000-00002B0E0000}"/>
    <cellStyle name="Обычный 2 3 6 2" xfId="3547" xr:uid="{00000000-0005-0000-0000-00002C0E0000}"/>
    <cellStyle name="Обычный 2 3 6 2 2" xfId="3680" xr:uid="{00000000-0005-0000-0000-00002D0E0000}"/>
    <cellStyle name="Обычный 2 3 6 2 2 2" xfId="3941" xr:uid="{00000000-0005-0000-0000-00002E0E0000}"/>
    <cellStyle name="Обычный 2 3 6 2 3" xfId="3811" xr:uid="{00000000-0005-0000-0000-00002F0E0000}"/>
    <cellStyle name="Обычный 2 3 6 3" xfId="3626" xr:uid="{00000000-0005-0000-0000-0000300E0000}"/>
    <cellStyle name="Обычный 2 3 6 3 2" xfId="3887" xr:uid="{00000000-0005-0000-0000-0000310E0000}"/>
    <cellStyle name="Обычный 2 3 6 4" xfId="3757" xr:uid="{00000000-0005-0000-0000-0000320E0000}"/>
    <cellStyle name="Обычный 2 3 7" xfId="3508" xr:uid="{00000000-0005-0000-0000-0000330E0000}"/>
    <cellStyle name="Обычный 2 3 7 2" xfId="3641" xr:uid="{00000000-0005-0000-0000-0000340E0000}"/>
    <cellStyle name="Обычный 2 3 7 2 2" xfId="3902" xr:uid="{00000000-0005-0000-0000-0000350E0000}"/>
    <cellStyle name="Обычный 2 3 7 3" xfId="3772" xr:uid="{00000000-0005-0000-0000-0000360E0000}"/>
    <cellStyle name="Обычный 2 3 8" xfId="3454" xr:uid="{00000000-0005-0000-0000-0000370E0000}"/>
    <cellStyle name="Обычный 2 3 8 2" xfId="3587" xr:uid="{00000000-0005-0000-0000-0000380E0000}"/>
    <cellStyle name="Обычный 2 3 8 2 2" xfId="3848" xr:uid="{00000000-0005-0000-0000-0000390E0000}"/>
    <cellStyle name="Обычный 2 3 8 3" xfId="3718" xr:uid="{00000000-0005-0000-0000-00003A0E0000}"/>
    <cellStyle name="Обычный 2 3 9" xfId="3565" xr:uid="{00000000-0005-0000-0000-00003B0E0000}"/>
    <cellStyle name="Обычный 2 3 9 2" xfId="3829" xr:uid="{00000000-0005-0000-0000-00003C0E0000}"/>
    <cellStyle name="Обычный 2 4" xfId="28" xr:uid="{00000000-0005-0000-0000-00003D0E0000}"/>
    <cellStyle name="Обычный 2 5" xfId="22" xr:uid="{00000000-0005-0000-0000-00003E0E0000}"/>
    <cellStyle name="Обычный 2 5 2" xfId="3481" xr:uid="{00000000-0005-0000-0000-00003F0E0000}"/>
    <cellStyle name="Обычный 2 5 2 2" xfId="3535" xr:uid="{00000000-0005-0000-0000-0000400E0000}"/>
    <cellStyle name="Обычный 2 5 2 2 2" xfId="3668" xr:uid="{00000000-0005-0000-0000-0000410E0000}"/>
    <cellStyle name="Обычный 2 5 2 2 2 2" xfId="3929" xr:uid="{00000000-0005-0000-0000-0000420E0000}"/>
    <cellStyle name="Обычный 2 5 2 2 3" xfId="3799" xr:uid="{00000000-0005-0000-0000-0000430E0000}"/>
    <cellStyle name="Обычный 2 5 2 3" xfId="3614" xr:uid="{00000000-0005-0000-0000-0000440E0000}"/>
    <cellStyle name="Обычный 2 5 2 3 2" xfId="3875" xr:uid="{00000000-0005-0000-0000-0000450E0000}"/>
    <cellStyle name="Обычный 2 5 2 4" xfId="3745" xr:uid="{00000000-0005-0000-0000-0000460E0000}"/>
    <cellStyle name="Обычный 2 5 3" xfId="3496" xr:uid="{00000000-0005-0000-0000-0000470E0000}"/>
    <cellStyle name="Обычный 2 5 3 2" xfId="3550" xr:uid="{00000000-0005-0000-0000-0000480E0000}"/>
    <cellStyle name="Обычный 2 5 3 2 2" xfId="3683" xr:uid="{00000000-0005-0000-0000-0000490E0000}"/>
    <cellStyle name="Обычный 2 5 3 2 2 2" xfId="3944" xr:uid="{00000000-0005-0000-0000-00004A0E0000}"/>
    <cellStyle name="Обычный 2 5 3 2 3" xfId="3814" xr:uid="{00000000-0005-0000-0000-00004B0E0000}"/>
    <cellStyle name="Обычный 2 5 3 3" xfId="3629" xr:uid="{00000000-0005-0000-0000-00004C0E0000}"/>
    <cellStyle name="Обычный 2 5 3 3 2" xfId="3890" xr:uid="{00000000-0005-0000-0000-00004D0E0000}"/>
    <cellStyle name="Обычный 2 5 3 4" xfId="3760" xr:uid="{00000000-0005-0000-0000-00004E0E0000}"/>
    <cellStyle name="Обычный 2 5 4" xfId="3516" xr:uid="{00000000-0005-0000-0000-00004F0E0000}"/>
    <cellStyle name="Обычный 2 5 4 2" xfId="3649" xr:uid="{00000000-0005-0000-0000-0000500E0000}"/>
    <cellStyle name="Обычный 2 5 4 2 2" xfId="3910" xr:uid="{00000000-0005-0000-0000-0000510E0000}"/>
    <cellStyle name="Обычный 2 5 4 3" xfId="3780" xr:uid="{00000000-0005-0000-0000-0000520E0000}"/>
    <cellStyle name="Обычный 2 5 5" xfId="3462" xr:uid="{00000000-0005-0000-0000-0000530E0000}"/>
    <cellStyle name="Обычный 2 5 5 2" xfId="3595" xr:uid="{00000000-0005-0000-0000-0000540E0000}"/>
    <cellStyle name="Обычный 2 5 5 2 2" xfId="3856" xr:uid="{00000000-0005-0000-0000-0000550E0000}"/>
    <cellStyle name="Обычный 2 5 5 3" xfId="3726" xr:uid="{00000000-0005-0000-0000-0000560E0000}"/>
    <cellStyle name="Обычный 2 5 6" xfId="3573" xr:uid="{00000000-0005-0000-0000-0000570E0000}"/>
    <cellStyle name="Обычный 2 5 6 2" xfId="3837" xr:uid="{00000000-0005-0000-0000-0000580E0000}"/>
    <cellStyle name="Обычный 2 5 7" xfId="3707" xr:uid="{00000000-0005-0000-0000-0000590E0000}"/>
    <cellStyle name="Обычный 2 6" xfId="31" xr:uid="{00000000-0005-0000-0000-00005A0E0000}"/>
    <cellStyle name="Обычный 2 7" xfId="3561" xr:uid="{00000000-0005-0000-0000-00005B0E0000}"/>
    <cellStyle name="Обычный 2 7 2" xfId="3825" xr:uid="{00000000-0005-0000-0000-00005C0E0000}"/>
    <cellStyle name="Обычный 2 8" xfId="3579" xr:uid="{00000000-0005-0000-0000-00005D0E0000}"/>
    <cellStyle name="Обычный 2 9" xfId="3695" xr:uid="{00000000-0005-0000-0000-00005E0E0000}"/>
    <cellStyle name="Обычный 3" xfId="2" xr:uid="{00000000-0005-0000-0000-00005F0E0000}"/>
    <cellStyle name="Обычный 3 10" xfId="3692" xr:uid="{00000000-0005-0000-0000-0000600E0000}"/>
    <cellStyle name="Обычный 3 2" xfId="16" xr:uid="{00000000-0005-0000-0000-0000610E0000}"/>
    <cellStyle name="Обычный 3 2 2" xfId="33" xr:uid="{00000000-0005-0000-0000-0000620E0000}"/>
    <cellStyle name="Обычный 3 2 2 2" xfId="3485" xr:uid="{00000000-0005-0000-0000-0000630E0000}"/>
    <cellStyle name="Обычный 3 2 2 2 2" xfId="3539" xr:uid="{00000000-0005-0000-0000-0000640E0000}"/>
    <cellStyle name="Обычный 3 2 2 2 2 2" xfId="3672" xr:uid="{00000000-0005-0000-0000-0000650E0000}"/>
    <cellStyle name="Обычный 3 2 2 2 2 2 2" xfId="3933" xr:uid="{00000000-0005-0000-0000-0000660E0000}"/>
    <cellStyle name="Обычный 3 2 2 2 2 3" xfId="3803" xr:uid="{00000000-0005-0000-0000-0000670E0000}"/>
    <cellStyle name="Обычный 3 2 2 2 3" xfId="3618" xr:uid="{00000000-0005-0000-0000-0000680E0000}"/>
    <cellStyle name="Обычный 3 2 2 2 3 2" xfId="3879" xr:uid="{00000000-0005-0000-0000-0000690E0000}"/>
    <cellStyle name="Обычный 3 2 2 2 4" xfId="3749" xr:uid="{00000000-0005-0000-0000-00006A0E0000}"/>
    <cellStyle name="Обычный 3 2 2 3" xfId="3520" xr:uid="{00000000-0005-0000-0000-00006B0E0000}"/>
    <cellStyle name="Обычный 3 2 2 3 2" xfId="3653" xr:uid="{00000000-0005-0000-0000-00006C0E0000}"/>
    <cellStyle name="Обычный 3 2 2 3 2 2" xfId="3914" xr:uid="{00000000-0005-0000-0000-00006D0E0000}"/>
    <cellStyle name="Обычный 3 2 2 3 3" xfId="3784" xr:uid="{00000000-0005-0000-0000-00006E0E0000}"/>
    <cellStyle name="Обычный 3 2 2 4" xfId="3466" xr:uid="{00000000-0005-0000-0000-00006F0E0000}"/>
    <cellStyle name="Обычный 3 2 2 4 2" xfId="3599" xr:uid="{00000000-0005-0000-0000-0000700E0000}"/>
    <cellStyle name="Обычный 3 2 2 4 2 2" xfId="3860" xr:uid="{00000000-0005-0000-0000-0000710E0000}"/>
    <cellStyle name="Обычный 3 2 2 4 3" xfId="3730" xr:uid="{00000000-0005-0000-0000-0000720E0000}"/>
    <cellStyle name="Обычный 3 2 2 5" xfId="3577" xr:uid="{00000000-0005-0000-0000-0000730E0000}"/>
    <cellStyle name="Обычный 3 2 2 5 2" xfId="3841" xr:uid="{00000000-0005-0000-0000-0000740E0000}"/>
    <cellStyle name="Обычный 3 2 2 6" xfId="3711" xr:uid="{00000000-0005-0000-0000-0000750E0000}"/>
    <cellStyle name="Обычный 3 2 3" xfId="3475" xr:uid="{00000000-0005-0000-0000-0000760E0000}"/>
    <cellStyle name="Обычный 3 2 3 2" xfId="3529" xr:uid="{00000000-0005-0000-0000-0000770E0000}"/>
    <cellStyle name="Обычный 3 2 3 2 2" xfId="3662" xr:uid="{00000000-0005-0000-0000-0000780E0000}"/>
    <cellStyle name="Обычный 3 2 3 2 2 2" xfId="3923" xr:uid="{00000000-0005-0000-0000-0000790E0000}"/>
    <cellStyle name="Обычный 3 2 3 2 3" xfId="3793" xr:uid="{00000000-0005-0000-0000-00007A0E0000}"/>
    <cellStyle name="Обычный 3 2 3 3" xfId="3608" xr:uid="{00000000-0005-0000-0000-00007B0E0000}"/>
    <cellStyle name="Обычный 3 2 3 3 2" xfId="3869" xr:uid="{00000000-0005-0000-0000-00007C0E0000}"/>
    <cellStyle name="Обычный 3 2 3 4" xfId="3739" xr:uid="{00000000-0005-0000-0000-00007D0E0000}"/>
    <cellStyle name="Обычный 3 2 4" xfId="3498" xr:uid="{00000000-0005-0000-0000-00007E0E0000}"/>
    <cellStyle name="Обычный 3 2 4 2" xfId="3552" xr:uid="{00000000-0005-0000-0000-00007F0E0000}"/>
    <cellStyle name="Обычный 3 2 4 2 2" xfId="3685" xr:uid="{00000000-0005-0000-0000-0000800E0000}"/>
    <cellStyle name="Обычный 3 2 4 2 2 2" xfId="3946" xr:uid="{00000000-0005-0000-0000-0000810E0000}"/>
    <cellStyle name="Обычный 3 2 4 2 3" xfId="3816" xr:uid="{00000000-0005-0000-0000-0000820E0000}"/>
    <cellStyle name="Обычный 3 2 4 3" xfId="3631" xr:uid="{00000000-0005-0000-0000-0000830E0000}"/>
    <cellStyle name="Обычный 3 2 4 3 2" xfId="3892" xr:uid="{00000000-0005-0000-0000-0000840E0000}"/>
    <cellStyle name="Обычный 3 2 4 4" xfId="3762" xr:uid="{00000000-0005-0000-0000-0000850E0000}"/>
    <cellStyle name="Обычный 3 2 5" xfId="3510" xr:uid="{00000000-0005-0000-0000-0000860E0000}"/>
    <cellStyle name="Обычный 3 2 5 2" xfId="3643" xr:uid="{00000000-0005-0000-0000-0000870E0000}"/>
    <cellStyle name="Обычный 3 2 5 2 2" xfId="3904" xr:uid="{00000000-0005-0000-0000-0000880E0000}"/>
    <cellStyle name="Обычный 3 2 5 3" xfId="3774" xr:uid="{00000000-0005-0000-0000-0000890E0000}"/>
    <cellStyle name="Обычный 3 2 6" xfId="3456" xr:uid="{00000000-0005-0000-0000-00008A0E0000}"/>
    <cellStyle name="Обычный 3 2 6 2" xfId="3589" xr:uid="{00000000-0005-0000-0000-00008B0E0000}"/>
    <cellStyle name="Обычный 3 2 6 2 2" xfId="3850" xr:uid="{00000000-0005-0000-0000-00008C0E0000}"/>
    <cellStyle name="Обычный 3 2 6 3" xfId="3720" xr:uid="{00000000-0005-0000-0000-00008D0E0000}"/>
    <cellStyle name="Обычный 3 2 7" xfId="3567" xr:uid="{00000000-0005-0000-0000-00008E0E0000}"/>
    <cellStyle name="Обычный 3 2 7 2" xfId="3831" xr:uid="{00000000-0005-0000-0000-00008F0E0000}"/>
    <cellStyle name="Обычный 3 2 8" xfId="3701" xr:uid="{00000000-0005-0000-0000-0000900E0000}"/>
    <cellStyle name="Обычный 3 3" xfId="30" xr:uid="{00000000-0005-0000-0000-0000910E0000}"/>
    <cellStyle name="Обычный 3 4" xfId="3469" xr:uid="{00000000-0005-0000-0000-0000920E0000}"/>
    <cellStyle name="Обычный 3 4 2" xfId="3523" xr:uid="{00000000-0005-0000-0000-0000930E0000}"/>
    <cellStyle name="Обычный 3 4 2 2" xfId="3656" xr:uid="{00000000-0005-0000-0000-0000940E0000}"/>
    <cellStyle name="Обычный 3 4 2 2 2" xfId="3917" xr:uid="{00000000-0005-0000-0000-0000950E0000}"/>
    <cellStyle name="Обычный 3 4 2 3" xfId="3787" xr:uid="{00000000-0005-0000-0000-0000960E0000}"/>
    <cellStyle name="Обычный 3 4 3" xfId="3602" xr:uid="{00000000-0005-0000-0000-0000970E0000}"/>
    <cellStyle name="Обычный 3 4 3 2" xfId="3863" xr:uid="{00000000-0005-0000-0000-0000980E0000}"/>
    <cellStyle name="Обычный 3 4 4" xfId="3733" xr:uid="{00000000-0005-0000-0000-0000990E0000}"/>
    <cellStyle name="Обычный 3 5" xfId="3497" xr:uid="{00000000-0005-0000-0000-00009A0E0000}"/>
    <cellStyle name="Обычный 3 5 2" xfId="3551" xr:uid="{00000000-0005-0000-0000-00009B0E0000}"/>
    <cellStyle name="Обычный 3 5 2 2" xfId="3684" xr:uid="{00000000-0005-0000-0000-00009C0E0000}"/>
    <cellStyle name="Обычный 3 5 2 2 2" xfId="3945" xr:uid="{00000000-0005-0000-0000-00009D0E0000}"/>
    <cellStyle name="Обычный 3 5 2 3" xfId="3815" xr:uid="{00000000-0005-0000-0000-00009E0E0000}"/>
    <cellStyle name="Обычный 3 5 3" xfId="3630" xr:uid="{00000000-0005-0000-0000-00009F0E0000}"/>
    <cellStyle name="Обычный 3 5 3 2" xfId="3891" xr:uid="{00000000-0005-0000-0000-0000A00E0000}"/>
    <cellStyle name="Обычный 3 5 4" xfId="3761" xr:uid="{00000000-0005-0000-0000-0000A10E0000}"/>
    <cellStyle name="Обычный 3 6" xfId="3504" xr:uid="{00000000-0005-0000-0000-0000A20E0000}"/>
    <cellStyle name="Обычный 3 6 2" xfId="3637" xr:uid="{00000000-0005-0000-0000-0000A30E0000}"/>
    <cellStyle name="Обычный 3 6 2 2" xfId="3898" xr:uid="{00000000-0005-0000-0000-0000A40E0000}"/>
    <cellStyle name="Обычный 3 6 3" xfId="3768" xr:uid="{00000000-0005-0000-0000-0000A50E0000}"/>
    <cellStyle name="Обычный 3 7" xfId="3450" xr:uid="{00000000-0005-0000-0000-0000A60E0000}"/>
    <cellStyle name="Обычный 3 7 2" xfId="3583" xr:uid="{00000000-0005-0000-0000-0000A70E0000}"/>
    <cellStyle name="Обычный 3 7 2 2" xfId="3844" xr:uid="{00000000-0005-0000-0000-0000A80E0000}"/>
    <cellStyle name="Обычный 3 7 3" xfId="3714" xr:uid="{00000000-0005-0000-0000-0000A90E0000}"/>
    <cellStyle name="Обычный 3 8" xfId="3558" xr:uid="{00000000-0005-0000-0000-0000AA0E0000}"/>
    <cellStyle name="Обычный 3 8 2" xfId="3822" xr:uid="{00000000-0005-0000-0000-0000AB0E0000}"/>
    <cellStyle name="Обычный 3 9" xfId="3580" xr:uid="{00000000-0005-0000-0000-0000AC0E0000}"/>
    <cellStyle name="Обычный 4" xfId="7" xr:uid="{00000000-0005-0000-0000-0000AD0E0000}"/>
    <cellStyle name="Обычный 4 2" xfId="3444" xr:uid="{00000000-0005-0000-0000-0000AE0E0000}"/>
    <cellStyle name="Обычный 5" xfId="12" xr:uid="{00000000-0005-0000-0000-0000AF0E0000}"/>
    <cellStyle name="Обычный 5 2" xfId="17" xr:uid="{00000000-0005-0000-0000-0000B00E0000}"/>
    <cellStyle name="Обычный 5 2 2" xfId="3476" xr:uid="{00000000-0005-0000-0000-0000B10E0000}"/>
    <cellStyle name="Обычный 5 2 2 2" xfId="3530" xr:uid="{00000000-0005-0000-0000-0000B20E0000}"/>
    <cellStyle name="Обычный 5 2 2 2 2" xfId="3663" xr:uid="{00000000-0005-0000-0000-0000B30E0000}"/>
    <cellStyle name="Обычный 5 2 2 2 2 2" xfId="3924" xr:uid="{00000000-0005-0000-0000-0000B40E0000}"/>
    <cellStyle name="Обычный 5 2 2 2 3" xfId="3794" xr:uid="{00000000-0005-0000-0000-0000B50E0000}"/>
    <cellStyle name="Обычный 5 2 2 3" xfId="3609" xr:uid="{00000000-0005-0000-0000-0000B60E0000}"/>
    <cellStyle name="Обычный 5 2 2 3 2" xfId="3870" xr:uid="{00000000-0005-0000-0000-0000B70E0000}"/>
    <cellStyle name="Обычный 5 2 2 4" xfId="3740" xr:uid="{00000000-0005-0000-0000-0000B80E0000}"/>
    <cellStyle name="Обычный 5 2 3" xfId="3500" xr:uid="{00000000-0005-0000-0000-0000B90E0000}"/>
    <cellStyle name="Обычный 5 2 3 2" xfId="3554" xr:uid="{00000000-0005-0000-0000-0000BA0E0000}"/>
    <cellStyle name="Обычный 5 2 3 2 2" xfId="3687" xr:uid="{00000000-0005-0000-0000-0000BB0E0000}"/>
    <cellStyle name="Обычный 5 2 3 2 2 2" xfId="3948" xr:uid="{00000000-0005-0000-0000-0000BC0E0000}"/>
    <cellStyle name="Обычный 5 2 3 2 3" xfId="3818" xr:uid="{00000000-0005-0000-0000-0000BD0E0000}"/>
    <cellStyle name="Обычный 5 2 3 3" xfId="3633" xr:uid="{00000000-0005-0000-0000-0000BE0E0000}"/>
    <cellStyle name="Обычный 5 2 3 3 2" xfId="3894" xr:uid="{00000000-0005-0000-0000-0000BF0E0000}"/>
    <cellStyle name="Обычный 5 2 3 4" xfId="3764" xr:uid="{00000000-0005-0000-0000-0000C00E0000}"/>
    <cellStyle name="Обычный 5 2 4" xfId="3511" xr:uid="{00000000-0005-0000-0000-0000C10E0000}"/>
    <cellStyle name="Обычный 5 2 4 2" xfId="3644" xr:uid="{00000000-0005-0000-0000-0000C20E0000}"/>
    <cellStyle name="Обычный 5 2 4 2 2" xfId="3905" xr:uid="{00000000-0005-0000-0000-0000C30E0000}"/>
    <cellStyle name="Обычный 5 2 4 3" xfId="3775" xr:uid="{00000000-0005-0000-0000-0000C40E0000}"/>
    <cellStyle name="Обычный 5 2 5" xfId="3457" xr:uid="{00000000-0005-0000-0000-0000C50E0000}"/>
    <cellStyle name="Обычный 5 2 5 2" xfId="3590" xr:uid="{00000000-0005-0000-0000-0000C60E0000}"/>
    <cellStyle name="Обычный 5 2 5 2 2" xfId="3851" xr:uid="{00000000-0005-0000-0000-0000C70E0000}"/>
    <cellStyle name="Обычный 5 2 5 3" xfId="3721" xr:uid="{00000000-0005-0000-0000-0000C80E0000}"/>
    <cellStyle name="Обычный 5 2 6" xfId="3568" xr:uid="{00000000-0005-0000-0000-0000C90E0000}"/>
    <cellStyle name="Обычный 5 2 6 2" xfId="3832" xr:uid="{00000000-0005-0000-0000-0000CA0E0000}"/>
    <cellStyle name="Обычный 5 2 7" xfId="3702" xr:uid="{00000000-0005-0000-0000-0000CB0E0000}"/>
    <cellStyle name="Обычный 5 3" xfId="3445" xr:uid="{00000000-0005-0000-0000-0000CC0E0000}"/>
    <cellStyle name="Обычный 5 4" xfId="3470" xr:uid="{00000000-0005-0000-0000-0000CD0E0000}"/>
    <cellStyle name="Обычный 5 4 2" xfId="3524" xr:uid="{00000000-0005-0000-0000-0000CE0E0000}"/>
    <cellStyle name="Обычный 5 4 2 2" xfId="3657" xr:uid="{00000000-0005-0000-0000-0000CF0E0000}"/>
    <cellStyle name="Обычный 5 4 2 2 2" xfId="3918" xr:uid="{00000000-0005-0000-0000-0000D00E0000}"/>
    <cellStyle name="Обычный 5 4 2 3" xfId="3788" xr:uid="{00000000-0005-0000-0000-0000D10E0000}"/>
    <cellStyle name="Обычный 5 4 3" xfId="3603" xr:uid="{00000000-0005-0000-0000-0000D20E0000}"/>
    <cellStyle name="Обычный 5 4 3 2" xfId="3864" xr:uid="{00000000-0005-0000-0000-0000D30E0000}"/>
    <cellStyle name="Обычный 5 4 4" xfId="3734" xr:uid="{00000000-0005-0000-0000-0000D40E0000}"/>
    <cellStyle name="Обычный 5 5" xfId="3499" xr:uid="{00000000-0005-0000-0000-0000D50E0000}"/>
    <cellStyle name="Обычный 5 5 2" xfId="3553" xr:uid="{00000000-0005-0000-0000-0000D60E0000}"/>
    <cellStyle name="Обычный 5 5 2 2" xfId="3686" xr:uid="{00000000-0005-0000-0000-0000D70E0000}"/>
    <cellStyle name="Обычный 5 5 2 2 2" xfId="3947" xr:uid="{00000000-0005-0000-0000-0000D80E0000}"/>
    <cellStyle name="Обычный 5 5 2 3" xfId="3817" xr:uid="{00000000-0005-0000-0000-0000D90E0000}"/>
    <cellStyle name="Обычный 5 5 3" xfId="3632" xr:uid="{00000000-0005-0000-0000-0000DA0E0000}"/>
    <cellStyle name="Обычный 5 5 3 2" xfId="3893" xr:uid="{00000000-0005-0000-0000-0000DB0E0000}"/>
    <cellStyle name="Обычный 5 5 4" xfId="3763" xr:uid="{00000000-0005-0000-0000-0000DC0E0000}"/>
    <cellStyle name="Обычный 5 6" xfId="3505" xr:uid="{00000000-0005-0000-0000-0000DD0E0000}"/>
    <cellStyle name="Обычный 5 6 2" xfId="3638" xr:uid="{00000000-0005-0000-0000-0000DE0E0000}"/>
    <cellStyle name="Обычный 5 6 2 2" xfId="3899" xr:uid="{00000000-0005-0000-0000-0000DF0E0000}"/>
    <cellStyle name="Обычный 5 6 3" xfId="3769" xr:uid="{00000000-0005-0000-0000-0000E00E0000}"/>
    <cellStyle name="Обычный 5 7" xfId="3451" xr:uid="{00000000-0005-0000-0000-0000E10E0000}"/>
    <cellStyle name="Обычный 5 7 2" xfId="3584" xr:uid="{00000000-0005-0000-0000-0000E20E0000}"/>
    <cellStyle name="Обычный 5 7 2 2" xfId="3845" xr:uid="{00000000-0005-0000-0000-0000E30E0000}"/>
    <cellStyle name="Обычный 5 7 3" xfId="3715" xr:uid="{00000000-0005-0000-0000-0000E40E0000}"/>
    <cellStyle name="Обычный 5 8" xfId="3563" xr:uid="{00000000-0005-0000-0000-0000E50E0000}"/>
    <cellStyle name="Обычный 5 8 2" xfId="3827" xr:uid="{00000000-0005-0000-0000-0000E60E0000}"/>
    <cellStyle name="Обычный 5 9" xfId="3697" xr:uid="{00000000-0005-0000-0000-0000E70E0000}"/>
    <cellStyle name="Обычный 6" xfId="3446" xr:uid="{00000000-0005-0000-0000-0000E80E0000}"/>
    <cellStyle name="Обычный 7" xfId="3447" xr:uid="{00000000-0005-0000-0000-0000E90E0000}"/>
    <cellStyle name="Обычный 7 2" xfId="3486" xr:uid="{00000000-0005-0000-0000-0000EA0E0000}"/>
    <cellStyle name="Обычный 7 2 2" xfId="3540" xr:uid="{00000000-0005-0000-0000-0000EB0E0000}"/>
    <cellStyle name="Обычный 7 2 2 2" xfId="3673" xr:uid="{00000000-0005-0000-0000-0000EC0E0000}"/>
    <cellStyle name="Обычный 7 2 2 2 2" xfId="3934" xr:uid="{00000000-0005-0000-0000-0000ED0E0000}"/>
    <cellStyle name="Обычный 7 2 2 3" xfId="3804" xr:uid="{00000000-0005-0000-0000-0000EE0E0000}"/>
    <cellStyle name="Обычный 7 2 3" xfId="3619" xr:uid="{00000000-0005-0000-0000-0000EF0E0000}"/>
    <cellStyle name="Обычный 7 2 3 2" xfId="3880" xr:uid="{00000000-0005-0000-0000-0000F00E0000}"/>
    <cellStyle name="Обычный 7 2 4" xfId="3750" xr:uid="{00000000-0005-0000-0000-0000F10E0000}"/>
    <cellStyle name="Обычный 7 3" xfId="3521" xr:uid="{00000000-0005-0000-0000-0000F20E0000}"/>
    <cellStyle name="Обычный 7 3 2" xfId="3654" xr:uid="{00000000-0005-0000-0000-0000F30E0000}"/>
    <cellStyle name="Обычный 7 3 2 2" xfId="3915" xr:uid="{00000000-0005-0000-0000-0000F40E0000}"/>
    <cellStyle name="Обычный 7 3 3" xfId="3785" xr:uid="{00000000-0005-0000-0000-0000F50E0000}"/>
    <cellStyle name="Обычный 7 4" xfId="3467" xr:uid="{00000000-0005-0000-0000-0000F60E0000}"/>
    <cellStyle name="Обычный 7 4 2" xfId="3600" xr:uid="{00000000-0005-0000-0000-0000F70E0000}"/>
    <cellStyle name="Обычный 7 4 2 2" xfId="3861" xr:uid="{00000000-0005-0000-0000-0000F80E0000}"/>
    <cellStyle name="Обычный 7 4 3" xfId="3731" xr:uid="{00000000-0005-0000-0000-0000F90E0000}"/>
    <cellStyle name="Обычный 7 5" xfId="3581" xr:uid="{00000000-0005-0000-0000-0000FA0E0000}"/>
    <cellStyle name="Обычный 7 5 2" xfId="3842" xr:uid="{00000000-0005-0000-0000-0000FB0E0000}"/>
    <cellStyle name="Обычный 7 6" xfId="3712" xr:uid="{00000000-0005-0000-0000-0000FC0E0000}"/>
    <cellStyle name="Обычный 8" xfId="3448" xr:uid="{00000000-0005-0000-0000-0000FD0E0000}"/>
    <cellStyle name="Обычный 8 2" xfId="3487" xr:uid="{00000000-0005-0000-0000-0000FE0E0000}"/>
    <cellStyle name="Обычный 8 2 2" xfId="3541" xr:uid="{00000000-0005-0000-0000-0000FF0E0000}"/>
    <cellStyle name="Обычный 8 2 2 2" xfId="3674" xr:uid="{00000000-0005-0000-0000-0000000F0000}"/>
    <cellStyle name="Обычный 8 2 2 2 2" xfId="3935" xr:uid="{00000000-0005-0000-0000-0000010F0000}"/>
    <cellStyle name="Обычный 8 2 2 3" xfId="3805" xr:uid="{00000000-0005-0000-0000-0000020F0000}"/>
    <cellStyle name="Обычный 8 2 3" xfId="3620" xr:uid="{00000000-0005-0000-0000-0000030F0000}"/>
    <cellStyle name="Обычный 8 2 3 2" xfId="3881" xr:uid="{00000000-0005-0000-0000-0000040F0000}"/>
    <cellStyle name="Обычный 8 2 4" xfId="3751" xr:uid="{00000000-0005-0000-0000-0000050F0000}"/>
    <cellStyle name="Обычный 8 3" xfId="3522" xr:uid="{00000000-0005-0000-0000-0000060F0000}"/>
    <cellStyle name="Обычный 8 3 2" xfId="3655" xr:uid="{00000000-0005-0000-0000-0000070F0000}"/>
    <cellStyle name="Обычный 8 3 2 2" xfId="3916" xr:uid="{00000000-0005-0000-0000-0000080F0000}"/>
    <cellStyle name="Обычный 8 3 3" xfId="3786" xr:uid="{00000000-0005-0000-0000-0000090F0000}"/>
    <cellStyle name="Обычный 8 4" xfId="3468" xr:uid="{00000000-0005-0000-0000-00000A0F0000}"/>
    <cellStyle name="Обычный 8 4 2" xfId="3601" xr:uid="{00000000-0005-0000-0000-00000B0F0000}"/>
    <cellStyle name="Обычный 8 4 2 2" xfId="3862" xr:uid="{00000000-0005-0000-0000-00000C0F0000}"/>
    <cellStyle name="Обычный 8 4 3" xfId="3732" xr:uid="{00000000-0005-0000-0000-00000D0F0000}"/>
    <cellStyle name="Обычный 8 5" xfId="3582" xr:uid="{00000000-0005-0000-0000-00000E0F0000}"/>
    <cellStyle name="Обычный 8 5 2" xfId="3843" xr:uid="{00000000-0005-0000-0000-00000F0F0000}"/>
    <cellStyle name="Обычный 8 6" xfId="3713" xr:uid="{00000000-0005-0000-0000-0000100F0000}"/>
    <cellStyle name="Обычный 9" xfId="29" xr:uid="{00000000-0005-0000-0000-0000110F0000}"/>
    <cellStyle name="Обычный_OT-AV" xfId="3955" xr:uid="{8B54AB1E-1167-4385-BDCF-5935F831AA3B}"/>
    <cellStyle name="Обычный_Лист 1" xfId="9" xr:uid="{00000000-0005-0000-0000-0000120F0000}"/>
    <cellStyle name="Процентный" xfId="1" builtinId="5"/>
    <cellStyle name="Финансовый" xfId="3449" builtinId="3"/>
    <cellStyle name="Финансовый 2" xfId="8" xr:uid="{00000000-0005-0000-0000-0000150F0000}"/>
    <cellStyle name="Финансовый 2 2" xfId="27" xr:uid="{00000000-0005-0000-0000-0000160F0000}"/>
    <cellStyle name="Финансовый 2 2 2" xfId="3484" xr:uid="{00000000-0005-0000-0000-0000170F0000}"/>
    <cellStyle name="Финансовый 2 2 2 2" xfId="3538" xr:uid="{00000000-0005-0000-0000-0000180F0000}"/>
    <cellStyle name="Финансовый 2 2 2 2 2" xfId="3671" xr:uid="{00000000-0005-0000-0000-0000190F0000}"/>
    <cellStyle name="Финансовый 2 2 2 2 2 2" xfId="3932" xr:uid="{00000000-0005-0000-0000-00001A0F0000}"/>
    <cellStyle name="Финансовый 2 2 2 2 3" xfId="3802" xr:uid="{00000000-0005-0000-0000-00001B0F0000}"/>
    <cellStyle name="Финансовый 2 2 2 3" xfId="3617" xr:uid="{00000000-0005-0000-0000-00001C0F0000}"/>
    <cellStyle name="Финансовый 2 2 2 3 2" xfId="3878" xr:uid="{00000000-0005-0000-0000-00001D0F0000}"/>
    <cellStyle name="Финансовый 2 2 2 4" xfId="3748" xr:uid="{00000000-0005-0000-0000-00001E0F0000}"/>
    <cellStyle name="Финансовый 2 2 3" xfId="3501" xr:uid="{00000000-0005-0000-0000-00001F0F0000}"/>
    <cellStyle name="Финансовый 2 2 3 2" xfId="3555" xr:uid="{00000000-0005-0000-0000-0000200F0000}"/>
    <cellStyle name="Финансовый 2 2 3 2 2" xfId="3688" xr:uid="{00000000-0005-0000-0000-0000210F0000}"/>
    <cellStyle name="Финансовый 2 2 3 2 2 2" xfId="3949" xr:uid="{00000000-0005-0000-0000-0000220F0000}"/>
    <cellStyle name="Финансовый 2 2 3 2 3" xfId="3819" xr:uid="{00000000-0005-0000-0000-0000230F0000}"/>
    <cellStyle name="Финансовый 2 2 3 3" xfId="3634" xr:uid="{00000000-0005-0000-0000-0000240F0000}"/>
    <cellStyle name="Финансовый 2 2 3 3 2" xfId="3895" xr:uid="{00000000-0005-0000-0000-0000250F0000}"/>
    <cellStyle name="Финансовый 2 2 3 4" xfId="3765" xr:uid="{00000000-0005-0000-0000-0000260F0000}"/>
    <cellStyle name="Финансовый 2 2 4" xfId="3519" xr:uid="{00000000-0005-0000-0000-0000270F0000}"/>
    <cellStyle name="Финансовый 2 2 4 2" xfId="3652" xr:uid="{00000000-0005-0000-0000-0000280F0000}"/>
    <cellStyle name="Финансовый 2 2 4 2 2" xfId="3913" xr:uid="{00000000-0005-0000-0000-0000290F0000}"/>
    <cellStyle name="Финансовый 2 2 4 3" xfId="3783" xr:uid="{00000000-0005-0000-0000-00002A0F0000}"/>
    <cellStyle name="Финансовый 2 2 5" xfId="3465" xr:uid="{00000000-0005-0000-0000-00002B0F0000}"/>
    <cellStyle name="Финансовый 2 2 5 2" xfId="3598" xr:uid="{00000000-0005-0000-0000-00002C0F0000}"/>
    <cellStyle name="Финансовый 2 2 5 2 2" xfId="3859" xr:uid="{00000000-0005-0000-0000-00002D0F0000}"/>
    <cellStyle name="Финансовый 2 2 5 3" xfId="3729" xr:uid="{00000000-0005-0000-0000-00002E0F0000}"/>
    <cellStyle name="Финансовый 2 2 6" xfId="3576" xr:uid="{00000000-0005-0000-0000-00002F0F0000}"/>
    <cellStyle name="Финансовый 2 2 6 2" xfId="3840" xr:uid="{00000000-0005-0000-0000-0000300F0000}"/>
    <cellStyle name="Финансовый 2 2 7" xfId="3710" xr:uid="{00000000-0005-0000-0000-0000310F0000}"/>
    <cellStyle name="Финансовый 2 3" xfId="11" xr:uid="{00000000-0005-0000-0000-0000320F0000}"/>
    <cellStyle name="Финансовый 2 4" xfId="3562" xr:uid="{00000000-0005-0000-0000-0000330F0000}"/>
    <cellStyle name="Финансовый 2 4 2" xfId="3826" xr:uid="{00000000-0005-0000-0000-0000340F0000}"/>
    <cellStyle name="Финансовый 2 5" xfId="3696" xr:uid="{00000000-0005-0000-0000-0000350F0000}"/>
    <cellStyle name="Финансовый 3" xfId="15" xr:uid="{00000000-0005-0000-0000-0000360F0000}"/>
    <cellStyle name="Финансовый 3 2" xfId="21" xr:uid="{00000000-0005-0000-0000-0000370F0000}"/>
    <cellStyle name="Финансовый 3 2 2" xfId="3480" xr:uid="{00000000-0005-0000-0000-0000380F0000}"/>
    <cellStyle name="Финансовый 3 2 2 2" xfId="3534" xr:uid="{00000000-0005-0000-0000-0000390F0000}"/>
    <cellStyle name="Финансовый 3 2 2 2 2" xfId="3667" xr:uid="{00000000-0005-0000-0000-00003A0F0000}"/>
    <cellStyle name="Финансовый 3 2 2 2 2 2" xfId="3928" xr:uid="{00000000-0005-0000-0000-00003B0F0000}"/>
    <cellStyle name="Финансовый 3 2 2 2 3" xfId="3798" xr:uid="{00000000-0005-0000-0000-00003C0F0000}"/>
    <cellStyle name="Финансовый 3 2 2 3" xfId="3613" xr:uid="{00000000-0005-0000-0000-00003D0F0000}"/>
    <cellStyle name="Финансовый 3 2 2 3 2" xfId="3874" xr:uid="{00000000-0005-0000-0000-00003E0F0000}"/>
    <cellStyle name="Финансовый 3 2 2 4" xfId="3744" xr:uid="{00000000-0005-0000-0000-00003F0F0000}"/>
    <cellStyle name="Финансовый 3 2 3" xfId="3503" xr:uid="{00000000-0005-0000-0000-0000400F0000}"/>
    <cellStyle name="Финансовый 3 2 3 2" xfId="3557" xr:uid="{00000000-0005-0000-0000-0000410F0000}"/>
    <cellStyle name="Финансовый 3 2 3 2 2" xfId="3690" xr:uid="{00000000-0005-0000-0000-0000420F0000}"/>
    <cellStyle name="Финансовый 3 2 3 2 2 2" xfId="3951" xr:uid="{00000000-0005-0000-0000-0000430F0000}"/>
    <cellStyle name="Финансовый 3 2 3 2 3" xfId="3821" xr:uid="{00000000-0005-0000-0000-0000440F0000}"/>
    <cellStyle name="Финансовый 3 2 3 3" xfId="3636" xr:uid="{00000000-0005-0000-0000-0000450F0000}"/>
    <cellStyle name="Финансовый 3 2 3 3 2" xfId="3897" xr:uid="{00000000-0005-0000-0000-0000460F0000}"/>
    <cellStyle name="Финансовый 3 2 3 4" xfId="3767" xr:uid="{00000000-0005-0000-0000-0000470F0000}"/>
    <cellStyle name="Финансовый 3 2 4" xfId="3515" xr:uid="{00000000-0005-0000-0000-0000480F0000}"/>
    <cellStyle name="Финансовый 3 2 4 2" xfId="3648" xr:uid="{00000000-0005-0000-0000-0000490F0000}"/>
    <cellStyle name="Финансовый 3 2 4 2 2" xfId="3909" xr:uid="{00000000-0005-0000-0000-00004A0F0000}"/>
    <cellStyle name="Финансовый 3 2 4 3" xfId="3779" xr:uid="{00000000-0005-0000-0000-00004B0F0000}"/>
    <cellStyle name="Финансовый 3 2 5" xfId="3461" xr:uid="{00000000-0005-0000-0000-00004C0F0000}"/>
    <cellStyle name="Финансовый 3 2 5 2" xfId="3594" xr:uid="{00000000-0005-0000-0000-00004D0F0000}"/>
    <cellStyle name="Финансовый 3 2 5 2 2" xfId="3855" xr:uid="{00000000-0005-0000-0000-00004E0F0000}"/>
    <cellStyle name="Финансовый 3 2 5 3" xfId="3725" xr:uid="{00000000-0005-0000-0000-00004F0F0000}"/>
    <cellStyle name="Финансовый 3 2 6" xfId="3572" xr:uid="{00000000-0005-0000-0000-0000500F0000}"/>
    <cellStyle name="Финансовый 3 2 6 2" xfId="3836" xr:uid="{00000000-0005-0000-0000-0000510F0000}"/>
    <cellStyle name="Финансовый 3 2 7" xfId="3706" xr:uid="{00000000-0005-0000-0000-0000520F0000}"/>
    <cellStyle name="Финансовый 3 3" xfId="26" xr:uid="{00000000-0005-0000-0000-0000530F0000}"/>
    <cellStyle name="Финансовый 3 3 2" xfId="3954" xr:uid="{E8B8604A-E429-46AF-BAFF-312E9D90FBBE}"/>
    <cellStyle name="Финансовый 3 4" xfId="3474" xr:uid="{00000000-0005-0000-0000-0000540F0000}"/>
    <cellStyle name="Финансовый 3 4 2" xfId="3528" xr:uid="{00000000-0005-0000-0000-0000550F0000}"/>
    <cellStyle name="Финансовый 3 4 2 2" xfId="3661" xr:uid="{00000000-0005-0000-0000-0000560F0000}"/>
    <cellStyle name="Финансовый 3 4 2 2 2" xfId="3922" xr:uid="{00000000-0005-0000-0000-0000570F0000}"/>
    <cellStyle name="Финансовый 3 4 2 3" xfId="3792" xr:uid="{00000000-0005-0000-0000-0000580F0000}"/>
    <cellStyle name="Финансовый 3 4 3" xfId="3607" xr:uid="{00000000-0005-0000-0000-0000590F0000}"/>
    <cellStyle name="Финансовый 3 4 3 2" xfId="3868" xr:uid="{00000000-0005-0000-0000-00005A0F0000}"/>
    <cellStyle name="Финансовый 3 4 4" xfId="3738" xr:uid="{00000000-0005-0000-0000-00005B0F0000}"/>
    <cellStyle name="Финансовый 3 5" xfId="3502" xr:uid="{00000000-0005-0000-0000-00005C0F0000}"/>
    <cellStyle name="Финансовый 3 5 2" xfId="3556" xr:uid="{00000000-0005-0000-0000-00005D0F0000}"/>
    <cellStyle name="Финансовый 3 5 2 2" xfId="3689" xr:uid="{00000000-0005-0000-0000-00005E0F0000}"/>
    <cellStyle name="Финансовый 3 5 2 2 2" xfId="3950" xr:uid="{00000000-0005-0000-0000-00005F0F0000}"/>
    <cellStyle name="Финансовый 3 5 2 3" xfId="3820" xr:uid="{00000000-0005-0000-0000-0000600F0000}"/>
    <cellStyle name="Финансовый 3 5 3" xfId="3635" xr:uid="{00000000-0005-0000-0000-0000610F0000}"/>
    <cellStyle name="Финансовый 3 5 3 2" xfId="3896" xr:uid="{00000000-0005-0000-0000-0000620F0000}"/>
    <cellStyle name="Финансовый 3 5 4" xfId="3766" xr:uid="{00000000-0005-0000-0000-0000630F0000}"/>
    <cellStyle name="Финансовый 3 6" xfId="3509" xr:uid="{00000000-0005-0000-0000-0000640F0000}"/>
    <cellStyle name="Финансовый 3 6 2" xfId="3642" xr:uid="{00000000-0005-0000-0000-0000650F0000}"/>
    <cellStyle name="Финансовый 3 6 2 2" xfId="3903" xr:uid="{00000000-0005-0000-0000-0000660F0000}"/>
    <cellStyle name="Финансовый 3 6 3" xfId="3773" xr:uid="{00000000-0005-0000-0000-0000670F0000}"/>
    <cellStyle name="Финансовый 3 7" xfId="3455" xr:uid="{00000000-0005-0000-0000-0000680F0000}"/>
    <cellStyle name="Финансовый 3 7 2" xfId="3588" xr:uid="{00000000-0005-0000-0000-0000690F0000}"/>
    <cellStyle name="Финансовый 3 7 2 2" xfId="3849" xr:uid="{00000000-0005-0000-0000-00006A0F0000}"/>
    <cellStyle name="Финансовый 3 7 3" xfId="3719" xr:uid="{00000000-0005-0000-0000-00006B0F0000}"/>
    <cellStyle name="Финансовый 3 8" xfId="3566" xr:uid="{00000000-0005-0000-0000-00006C0F0000}"/>
    <cellStyle name="Финансовый 3 8 2" xfId="3830" xr:uid="{00000000-0005-0000-0000-00006D0F0000}"/>
    <cellStyle name="Финансовый 3 9" xfId="3700" xr:uid="{00000000-0005-0000-0000-00006E0F0000}"/>
    <cellStyle name="Финансовый 4" xfId="23" xr:uid="{00000000-0005-0000-0000-00006F0F0000}"/>
    <cellStyle name="Финансовый 5" xfId="3578" xr:uid="{00000000-0005-0000-0000-0000700F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2"/>
  <sheetViews>
    <sheetView zoomScale="78" zoomScaleNormal="78" workbookViewId="0">
      <selection activeCell="B26" sqref="B26"/>
    </sheetView>
  </sheetViews>
  <sheetFormatPr defaultRowHeight="15"/>
  <cols>
    <col min="1" max="1" width="33.28515625" customWidth="1"/>
    <col min="2" max="2" width="135.85546875" customWidth="1"/>
    <col min="3" max="3" width="42" customWidth="1"/>
  </cols>
  <sheetData>
    <row r="1" spans="1:3" ht="15.75">
      <c r="C1" s="11" t="s">
        <v>418</v>
      </c>
    </row>
    <row r="2" spans="1:3" ht="15.75">
      <c r="C2" s="12"/>
    </row>
    <row r="3" spans="1:3" ht="15.75">
      <c r="C3" s="11" t="s">
        <v>419</v>
      </c>
    </row>
    <row r="4" spans="1:3" ht="15.75">
      <c r="C4" s="11" t="s">
        <v>420</v>
      </c>
    </row>
    <row r="5" spans="1:3" ht="15.75">
      <c r="C5" s="11"/>
    </row>
    <row r="6" spans="1:3" ht="15.75">
      <c r="C6" s="11"/>
    </row>
    <row r="7" spans="1:3" ht="15.75">
      <c r="C7" s="13" t="s">
        <v>421</v>
      </c>
    </row>
    <row r="8" spans="1:3" ht="15.75">
      <c r="C8" s="13"/>
    </row>
    <row r="9" spans="1:3" ht="15.75">
      <c r="C9" s="13" t="s">
        <v>422</v>
      </c>
    </row>
    <row r="11" spans="1:3" ht="15.75">
      <c r="A11" s="465" t="s">
        <v>49</v>
      </c>
      <c r="B11" s="465"/>
      <c r="C11" s="465"/>
    </row>
    <row r="12" spans="1:3" ht="15.75">
      <c r="A12" s="465" t="s">
        <v>60</v>
      </c>
      <c r="B12" s="465"/>
      <c r="C12" s="465"/>
    </row>
    <row r="13" spans="1:3" ht="15.75">
      <c r="A13" s="471" t="s">
        <v>50</v>
      </c>
      <c r="B13" s="471"/>
      <c r="C13" s="471"/>
    </row>
    <row r="14" spans="1:3" ht="15.75">
      <c r="A14" s="6"/>
      <c r="B14" s="6" t="s">
        <v>61</v>
      </c>
      <c r="C14" s="6"/>
    </row>
    <row r="15" spans="1:3" ht="15.75">
      <c r="A15" s="465" t="s">
        <v>423</v>
      </c>
      <c r="B15" s="465"/>
      <c r="C15" s="465"/>
    </row>
    <row r="16" spans="1:3" ht="15.75">
      <c r="A16" s="5"/>
      <c r="B16" s="5"/>
      <c r="C16" s="5"/>
    </row>
    <row r="17" spans="1:3" ht="15.75">
      <c r="A17" s="472" t="s">
        <v>51</v>
      </c>
      <c r="B17" s="472"/>
      <c r="C17" s="472"/>
    </row>
    <row r="18" spans="1:3" ht="15.75">
      <c r="A18" s="464" t="s">
        <v>52</v>
      </c>
      <c r="B18" s="464"/>
      <c r="C18" s="464"/>
    </row>
    <row r="19" spans="1:3" ht="15.75">
      <c r="A19" s="8"/>
      <c r="B19" s="8"/>
      <c r="C19" s="8"/>
    </row>
    <row r="20" spans="1:3" ht="15.75">
      <c r="A20" s="465" t="s">
        <v>53</v>
      </c>
      <c r="B20" s="465"/>
      <c r="C20" s="465"/>
    </row>
    <row r="21" spans="1:3" ht="15.75">
      <c r="A21" s="5"/>
      <c r="B21" s="5"/>
      <c r="C21" s="5"/>
    </row>
    <row r="22" spans="1:3" ht="15.75">
      <c r="A22" s="465" t="s">
        <v>54</v>
      </c>
      <c r="B22" s="465"/>
      <c r="C22" s="465"/>
    </row>
    <row r="23" spans="1:3" ht="15.75">
      <c r="A23" s="5"/>
      <c r="C23" s="5"/>
    </row>
    <row r="24" spans="1:3" ht="58.5" customHeight="1">
      <c r="A24" s="9" t="s">
        <v>55</v>
      </c>
      <c r="B24" s="9" t="s">
        <v>56</v>
      </c>
      <c r="C24" s="5"/>
    </row>
    <row r="25" spans="1:3" ht="15.75">
      <c r="A25" s="10">
        <v>1</v>
      </c>
      <c r="B25" s="10">
        <v>2</v>
      </c>
      <c r="C25" s="5"/>
    </row>
    <row r="26" spans="1:3" ht="243.75" customHeight="1">
      <c r="A26" s="227" t="s">
        <v>57</v>
      </c>
      <c r="B26" s="59" t="s">
        <v>1196</v>
      </c>
      <c r="C26" s="14"/>
    </row>
    <row r="27" spans="1:3" ht="237.75" customHeight="1">
      <c r="A27" s="227" t="s">
        <v>58</v>
      </c>
      <c r="B27" s="64" t="s">
        <v>547</v>
      </c>
      <c r="C27" s="14"/>
    </row>
    <row r="28" spans="1:3" ht="39.75" customHeight="1">
      <c r="A28" s="466" t="s">
        <v>59</v>
      </c>
      <c r="B28" s="469" t="s">
        <v>548</v>
      </c>
      <c r="C28" s="470"/>
    </row>
    <row r="29" spans="1:3" ht="46.5" customHeight="1">
      <c r="A29" s="467"/>
      <c r="B29" s="469"/>
      <c r="C29" s="470"/>
    </row>
    <row r="30" spans="1:3" ht="37.5" customHeight="1">
      <c r="A30" s="467"/>
      <c r="B30" s="469"/>
      <c r="C30" s="470"/>
    </row>
    <row r="31" spans="1:3" ht="43.5" customHeight="1">
      <c r="A31" s="467"/>
      <c r="B31" s="469"/>
      <c r="C31" s="470"/>
    </row>
    <row r="32" spans="1:3" ht="40.5" customHeight="1">
      <c r="A32" s="468"/>
      <c r="B32" s="469"/>
      <c r="C32" s="470"/>
    </row>
  </sheetData>
  <mergeCells count="11">
    <mergeCell ref="A11:C11"/>
    <mergeCell ref="A12:C12"/>
    <mergeCell ref="A13:C13"/>
    <mergeCell ref="A15:C15"/>
    <mergeCell ref="A17:C17"/>
    <mergeCell ref="A18:C18"/>
    <mergeCell ref="A20:C20"/>
    <mergeCell ref="A22:C22"/>
    <mergeCell ref="A28:A32"/>
    <mergeCell ref="B28:B32"/>
    <mergeCell ref="C28:C32"/>
  </mergeCell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0"/>
  <sheetViews>
    <sheetView tabSelected="1" view="pageBreakPreview" zoomScale="66" zoomScaleNormal="78" zoomScaleSheetLayoutView="66" workbookViewId="0">
      <pane ySplit="5" topLeftCell="A52" activePane="bottomLeft" state="frozen"/>
      <selection pane="bottomLeft" activeCell="A45" sqref="A45:J57"/>
    </sheetView>
  </sheetViews>
  <sheetFormatPr defaultColWidth="9.140625" defaultRowHeight="15.75"/>
  <cols>
    <col min="1" max="1" width="9.5703125" style="4" customWidth="1"/>
    <col min="2" max="2" width="59.140625" style="4" customWidth="1"/>
    <col min="3" max="3" width="16.42578125" style="4" customWidth="1"/>
    <col min="4" max="4" width="21.28515625" style="4" customWidth="1"/>
    <col min="5" max="5" width="21.42578125" style="4" customWidth="1"/>
    <col min="6" max="6" width="30.42578125" style="4" customWidth="1"/>
    <col min="7" max="7" width="59.7109375" style="4" customWidth="1"/>
    <col min="8" max="8" width="25.5703125" style="4" customWidth="1"/>
    <col min="9" max="9" width="36.140625" style="4" customWidth="1"/>
    <col min="10" max="10" width="53" style="4" customWidth="1"/>
    <col min="11" max="16384" width="9.140625" style="4"/>
  </cols>
  <sheetData>
    <row r="1" spans="1:10">
      <c r="A1" s="464" t="s">
        <v>11</v>
      </c>
      <c r="B1" s="464"/>
      <c r="C1" s="464"/>
      <c r="D1" s="464"/>
      <c r="E1" s="464"/>
      <c r="F1" s="464"/>
      <c r="G1" s="464"/>
      <c r="H1" s="464"/>
      <c r="I1" s="464"/>
      <c r="J1" s="464"/>
    </row>
    <row r="2" spans="1:10">
      <c r="A2" s="7"/>
    </row>
    <row r="3" spans="1:10" ht="33" customHeight="1">
      <c r="A3" s="477" t="s">
        <v>0</v>
      </c>
      <c r="B3" s="477" t="s">
        <v>25</v>
      </c>
      <c r="C3" s="477" t="s">
        <v>1</v>
      </c>
      <c r="D3" s="477" t="s">
        <v>2</v>
      </c>
      <c r="E3" s="477"/>
      <c r="F3" s="477" t="s">
        <v>28</v>
      </c>
      <c r="G3" s="477" t="s">
        <v>23</v>
      </c>
      <c r="H3" s="475" t="s">
        <v>19</v>
      </c>
      <c r="I3" s="477" t="s">
        <v>29</v>
      </c>
      <c r="J3" s="477" t="s">
        <v>432</v>
      </c>
    </row>
    <row r="4" spans="1:10" ht="55.5" customHeight="1">
      <c r="A4" s="477"/>
      <c r="B4" s="477"/>
      <c r="C4" s="477"/>
      <c r="D4" s="15" t="s">
        <v>26</v>
      </c>
      <c r="E4" s="15" t="s">
        <v>27</v>
      </c>
      <c r="F4" s="477"/>
      <c r="G4" s="477"/>
      <c r="H4" s="476"/>
      <c r="I4" s="477"/>
      <c r="J4" s="477"/>
    </row>
    <row r="5" spans="1:10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5">
        <v>7</v>
      </c>
      <c r="H5" s="15">
        <v>8</v>
      </c>
      <c r="I5" s="15">
        <v>9</v>
      </c>
      <c r="J5" s="15">
        <v>10</v>
      </c>
    </row>
    <row r="6" spans="1:10">
      <c r="A6" s="478" t="s">
        <v>3</v>
      </c>
      <c r="B6" s="479"/>
      <c r="C6" s="479"/>
      <c r="D6" s="479"/>
      <c r="E6" s="478"/>
      <c r="F6" s="478"/>
      <c r="G6" s="478"/>
      <c r="H6" s="478"/>
      <c r="I6" s="478"/>
      <c r="J6" s="478"/>
    </row>
    <row r="7" spans="1:10" ht="64.5" customHeight="1">
      <c r="A7" s="51">
        <v>1</v>
      </c>
      <c r="B7" s="18" t="s">
        <v>63</v>
      </c>
      <c r="C7" s="18" t="s">
        <v>64</v>
      </c>
      <c r="D7" s="24">
        <v>161.41</v>
      </c>
      <c r="E7" s="33">
        <v>183.2</v>
      </c>
      <c r="F7" s="23">
        <f>E7/D7*100</f>
        <v>113.49978316089462</v>
      </c>
      <c r="G7" s="18" t="s">
        <v>226</v>
      </c>
      <c r="H7" s="18" t="s">
        <v>70</v>
      </c>
      <c r="I7" s="18" t="s">
        <v>343</v>
      </c>
      <c r="J7" s="18" t="s">
        <v>169</v>
      </c>
    </row>
    <row r="8" spans="1:10" ht="48.75" customHeight="1">
      <c r="A8" s="51">
        <v>2</v>
      </c>
      <c r="B8" s="18" t="s">
        <v>165</v>
      </c>
      <c r="C8" s="18" t="s">
        <v>163</v>
      </c>
      <c r="D8" s="52">
        <v>2.65</v>
      </c>
      <c r="E8" s="34">
        <v>2.6659999999999999</v>
      </c>
      <c r="F8" s="23">
        <f>E8/D8*100</f>
        <v>100.60377358490567</v>
      </c>
      <c r="G8" s="18" t="s">
        <v>226</v>
      </c>
      <c r="H8" s="18" t="s">
        <v>71</v>
      </c>
      <c r="I8" s="18" t="s">
        <v>338</v>
      </c>
      <c r="J8" s="18" t="s">
        <v>164</v>
      </c>
    </row>
    <row r="9" spans="1:10" ht="293.25" customHeight="1">
      <c r="A9" s="51">
        <v>3</v>
      </c>
      <c r="B9" s="18" t="s">
        <v>427</v>
      </c>
      <c r="C9" s="18" t="s">
        <v>150</v>
      </c>
      <c r="D9" s="18">
        <v>6.08</v>
      </c>
      <c r="E9" s="18">
        <v>6.08</v>
      </c>
      <c r="F9" s="23">
        <f t="shared" ref="F9:F19" si="0">E9/D9*100</f>
        <v>100</v>
      </c>
      <c r="G9" s="18" t="s">
        <v>228</v>
      </c>
      <c r="H9" s="56" t="s">
        <v>416</v>
      </c>
      <c r="I9" s="18" t="s">
        <v>338</v>
      </c>
      <c r="J9" s="18" t="s">
        <v>153</v>
      </c>
    </row>
    <row r="10" spans="1:10" ht="293.25" customHeight="1">
      <c r="A10" s="51">
        <v>4</v>
      </c>
      <c r="B10" s="18" t="s">
        <v>346</v>
      </c>
      <c r="C10" s="18" t="s">
        <v>151</v>
      </c>
      <c r="D10" s="18">
        <v>0.38</v>
      </c>
      <c r="E10" s="18">
        <v>0.38</v>
      </c>
      <c r="F10" s="23">
        <f t="shared" si="0"/>
        <v>100</v>
      </c>
      <c r="G10" s="18" t="s">
        <v>228</v>
      </c>
      <c r="H10" s="56" t="s">
        <v>416</v>
      </c>
      <c r="I10" s="18" t="s">
        <v>338</v>
      </c>
      <c r="J10" s="18" t="s">
        <v>153</v>
      </c>
    </row>
    <row r="11" spans="1:10" ht="99.75" customHeight="1">
      <c r="A11" s="51">
        <v>5</v>
      </c>
      <c r="B11" s="18" t="s">
        <v>166</v>
      </c>
      <c r="C11" s="18" t="s">
        <v>150</v>
      </c>
      <c r="D11" s="18">
        <v>0.63</v>
      </c>
      <c r="E11" s="34">
        <v>0.73</v>
      </c>
      <c r="F11" s="23">
        <f t="shared" si="0"/>
        <v>115.87301587301586</v>
      </c>
      <c r="G11" s="18" t="s">
        <v>226</v>
      </c>
      <c r="H11" s="18" t="s">
        <v>167</v>
      </c>
      <c r="I11" s="18" t="s">
        <v>338</v>
      </c>
      <c r="J11" s="18" t="s">
        <v>72</v>
      </c>
    </row>
    <row r="12" spans="1:10" ht="62.25" customHeight="1">
      <c r="A12" s="51">
        <v>6</v>
      </c>
      <c r="B12" s="18" t="s">
        <v>168</v>
      </c>
      <c r="C12" s="18" t="s">
        <v>151</v>
      </c>
      <c r="D12" s="18">
        <v>4.9000000000000002E-2</v>
      </c>
      <c r="E12" s="34">
        <v>0.06</v>
      </c>
      <c r="F12" s="23">
        <f t="shared" si="0"/>
        <v>122.44897959183672</v>
      </c>
      <c r="G12" s="18" t="s">
        <v>226</v>
      </c>
      <c r="H12" s="18" t="s">
        <v>167</v>
      </c>
      <c r="I12" s="18" t="s">
        <v>338</v>
      </c>
      <c r="J12" s="18" t="s">
        <v>72</v>
      </c>
    </row>
    <row r="13" spans="1:10" ht="93" customHeight="1">
      <c r="A13" s="51">
        <v>7</v>
      </c>
      <c r="B13" s="18" t="s">
        <v>67</v>
      </c>
      <c r="C13" s="18" t="s">
        <v>62</v>
      </c>
      <c r="D13" s="18">
        <v>45.52</v>
      </c>
      <c r="E13" s="18">
        <v>45.53</v>
      </c>
      <c r="F13" s="23">
        <f t="shared" si="0"/>
        <v>100.02196836555359</v>
      </c>
      <c r="G13" s="18" t="s">
        <v>228</v>
      </c>
      <c r="H13" s="18" t="s">
        <v>70</v>
      </c>
      <c r="I13" s="18" t="s">
        <v>342</v>
      </c>
      <c r="J13" s="18" t="s">
        <v>72</v>
      </c>
    </row>
    <row r="14" spans="1:10" ht="132.75" customHeight="1">
      <c r="A14" s="51">
        <v>8</v>
      </c>
      <c r="B14" s="18" t="s">
        <v>68</v>
      </c>
      <c r="C14" s="18" t="s">
        <v>62</v>
      </c>
      <c r="D14" s="17">
        <v>85</v>
      </c>
      <c r="E14" s="23">
        <v>85</v>
      </c>
      <c r="F14" s="23">
        <f t="shared" si="0"/>
        <v>100</v>
      </c>
      <c r="G14" s="18" t="s">
        <v>228</v>
      </c>
      <c r="H14" s="18" t="s">
        <v>70</v>
      </c>
      <c r="I14" s="49" t="s">
        <v>336</v>
      </c>
      <c r="J14" s="18" t="s">
        <v>72</v>
      </c>
    </row>
    <row r="15" spans="1:10" ht="95.25" customHeight="1">
      <c r="A15" s="51">
        <v>9</v>
      </c>
      <c r="B15" s="18" t="s">
        <v>69</v>
      </c>
      <c r="C15" s="18" t="s">
        <v>62</v>
      </c>
      <c r="D15" s="18">
        <v>96.5</v>
      </c>
      <c r="E15" s="21">
        <v>95.34</v>
      </c>
      <c r="F15" s="23">
        <f t="shared" si="0"/>
        <v>98.797927461139906</v>
      </c>
      <c r="G15" s="18" t="s">
        <v>569</v>
      </c>
      <c r="H15" s="26" t="s">
        <v>70</v>
      </c>
      <c r="I15" s="55" t="s">
        <v>341</v>
      </c>
      <c r="J15" s="45" t="s">
        <v>72</v>
      </c>
    </row>
    <row r="16" spans="1:10" ht="148.5" customHeight="1">
      <c r="A16" s="51">
        <v>10</v>
      </c>
      <c r="B16" s="18" t="s">
        <v>152</v>
      </c>
      <c r="C16" s="18" t="s">
        <v>62</v>
      </c>
      <c r="D16" s="17">
        <v>60</v>
      </c>
      <c r="E16" s="33">
        <v>53.5</v>
      </c>
      <c r="F16" s="23">
        <f t="shared" si="0"/>
        <v>89.166666666666671</v>
      </c>
      <c r="G16" s="48" t="s">
        <v>362</v>
      </c>
      <c r="H16" s="18" t="s">
        <v>70</v>
      </c>
      <c r="I16" s="50" t="s">
        <v>340</v>
      </c>
      <c r="J16" s="18" t="s">
        <v>170</v>
      </c>
    </row>
    <row r="17" spans="1:10" ht="95.25" customHeight="1">
      <c r="A17" s="51">
        <v>11</v>
      </c>
      <c r="B17" s="49" t="s">
        <v>65</v>
      </c>
      <c r="C17" s="49" t="s">
        <v>66</v>
      </c>
      <c r="D17" s="21">
        <v>26.97</v>
      </c>
      <c r="E17" s="419" t="s">
        <v>1087</v>
      </c>
      <c r="F17" s="418"/>
      <c r="G17" s="400"/>
      <c r="H17" s="18" t="s">
        <v>71</v>
      </c>
      <c r="I17" s="18" t="s">
        <v>339</v>
      </c>
      <c r="J17" s="18" t="s">
        <v>171</v>
      </c>
    </row>
    <row r="18" spans="1:10" ht="42.75" customHeight="1">
      <c r="A18" s="51">
        <v>12</v>
      </c>
      <c r="B18" s="53" t="s">
        <v>348</v>
      </c>
      <c r="C18" s="53" t="s">
        <v>349</v>
      </c>
      <c r="D18" s="34">
        <v>0.29399999999999998</v>
      </c>
      <c r="E18" s="21">
        <v>0.46700000000000003</v>
      </c>
      <c r="F18" s="23">
        <f t="shared" si="0"/>
        <v>158.84353741496599</v>
      </c>
      <c r="G18" s="18" t="s">
        <v>226</v>
      </c>
      <c r="H18" s="18" t="s">
        <v>70</v>
      </c>
      <c r="I18" s="18" t="s">
        <v>338</v>
      </c>
      <c r="J18" s="18" t="s">
        <v>458</v>
      </c>
    </row>
    <row r="19" spans="1:10" ht="63">
      <c r="A19" s="51">
        <v>13</v>
      </c>
      <c r="B19" s="53" t="s">
        <v>361</v>
      </c>
      <c r="C19" s="53" t="s">
        <v>349</v>
      </c>
      <c r="D19" s="33">
        <v>7</v>
      </c>
      <c r="E19" s="21">
        <v>13.9</v>
      </c>
      <c r="F19" s="23">
        <f t="shared" si="0"/>
        <v>198.57142857142858</v>
      </c>
      <c r="G19" s="18" t="s">
        <v>226</v>
      </c>
      <c r="H19" s="18" t="s">
        <v>347</v>
      </c>
      <c r="I19" s="18" t="s">
        <v>338</v>
      </c>
      <c r="J19" s="18" t="s">
        <v>10</v>
      </c>
    </row>
    <row r="20" spans="1:10" ht="15.75" customHeight="1">
      <c r="A20" s="476" t="s">
        <v>73</v>
      </c>
      <c r="B20" s="476"/>
      <c r="C20" s="480"/>
      <c r="D20" s="480"/>
      <c r="E20" s="480"/>
      <c r="F20" s="476"/>
      <c r="G20" s="476"/>
      <c r="H20" s="476"/>
      <c r="I20" s="477"/>
      <c r="J20" s="477"/>
    </row>
    <row r="21" spans="1:10" ht="126">
      <c r="A21" s="37" t="s">
        <v>121</v>
      </c>
      <c r="B21" s="18" t="s">
        <v>172</v>
      </c>
      <c r="C21" s="18" t="s">
        <v>105</v>
      </c>
      <c r="D21" s="18">
        <v>696</v>
      </c>
      <c r="E21" s="21">
        <v>698</v>
      </c>
      <c r="F21" s="33">
        <f t="shared" ref="F21:F25" si="1">E21/D21*100</f>
        <v>100.28735632183907</v>
      </c>
      <c r="G21" s="18" t="s">
        <v>226</v>
      </c>
      <c r="H21" s="18" t="s">
        <v>70</v>
      </c>
      <c r="I21" s="18" t="s">
        <v>338</v>
      </c>
      <c r="J21" s="18" t="s">
        <v>72</v>
      </c>
    </row>
    <row r="22" spans="1:10" ht="84.75" customHeight="1">
      <c r="A22" s="37" t="s">
        <v>160</v>
      </c>
      <c r="B22" s="18" t="s">
        <v>173</v>
      </c>
      <c r="C22" s="18" t="s">
        <v>105</v>
      </c>
      <c r="D22" s="18">
        <v>907</v>
      </c>
      <c r="E22" s="21">
        <v>912</v>
      </c>
      <c r="F22" s="33">
        <f t="shared" si="1"/>
        <v>100.55126791620728</v>
      </c>
      <c r="G22" s="18" t="s">
        <v>226</v>
      </c>
      <c r="H22" s="18" t="s">
        <v>70</v>
      </c>
      <c r="I22" s="18" t="s">
        <v>338</v>
      </c>
      <c r="J22" s="18" t="s">
        <v>72</v>
      </c>
    </row>
    <row r="23" spans="1:10" ht="204.75">
      <c r="A23" s="37" t="s">
        <v>123</v>
      </c>
      <c r="B23" s="18" t="s">
        <v>345</v>
      </c>
      <c r="C23" s="18" t="s">
        <v>105</v>
      </c>
      <c r="D23" s="18">
        <v>52</v>
      </c>
      <c r="E23" s="21">
        <v>52</v>
      </c>
      <c r="F23" s="33">
        <f t="shared" si="1"/>
        <v>100</v>
      </c>
      <c r="G23" s="18" t="s">
        <v>228</v>
      </c>
      <c r="H23" s="18" t="s">
        <v>70</v>
      </c>
      <c r="I23" s="18" t="s">
        <v>338</v>
      </c>
      <c r="J23" s="18" t="s">
        <v>72</v>
      </c>
    </row>
    <row r="24" spans="1:10" ht="31.5">
      <c r="A24" s="37" t="s">
        <v>124</v>
      </c>
      <c r="B24" s="18" t="s">
        <v>430</v>
      </c>
      <c r="C24" s="18" t="s">
        <v>431</v>
      </c>
      <c r="D24" s="18">
        <v>5.1999999999999998E-2</v>
      </c>
      <c r="E24" s="21">
        <v>5.2999999999999999E-2</v>
      </c>
      <c r="F24" s="33">
        <f t="shared" si="1"/>
        <v>101.92307692307692</v>
      </c>
      <c r="G24" s="18" t="s">
        <v>226</v>
      </c>
      <c r="H24" s="18" t="s">
        <v>70</v>
      </c>
      <c r="I24" s="18" t="s">
        <v>338</v>
      </c>
      <c r="J24" s="18" t="s">
        <v>449</v>
      </c>
    </row>
    <row r="25" spans="1:10" ht="78.75">
      <c r="A25" s="37" t="s">
        <v>174</v>
      </c>
      <c r="B25" s="18" t="s">
        <v>193</v>
      </c>
      <c r="C25" s="18" t="s">
        <v>105</v>
      </c>
      <c r="D25" s="18">
        <v>1365</v>
      </c>
      <c r="E25" s="21">
        <v>1366</v>
      </c>
      <c r="F25" s="33">
        <f t="shared" si="1"/>
        <v>100.07326007326007</v>
      </c>
      <c r="G25" s="18" t="s">
        <v>226</v>
      </c>
      <c r="H25" s="18" t="s">
        <v>70</v>
      </c>
      <c r="I25" s="18" t="s">
        <v>338</v>
      </c>
      <c r="J25" s="18" t="s">
        <v>72</v>
      </c>
    </row>
    <row r="26" spans="1:10" ht="141.75">
      <c r="A26" s="37" t="s">
        <v>175</v>
      </c>
      <c r="B26" s="18" t="s">
        <v>350</v>
      </c>
      <c r="C26" s="18" t="s">
        <v>105</v>
      </c>
      <c r="D26" s="18">
        <v>954</v>
      </c>
      <c r="E26" s="21">
        <v>967</v>
      </c>
      <c r="F26" s="33">
        <f t="shared" ref="F26:F30" si="2">E26/D26*100</f>
        <v>101.36268343815513</v>
      </c>
      <c r="G26" s="18" t="s">
        <v>226</v>
      </c>
      <c r="H26" s="18" t="s">
        <v>70</v>
      </c>
      <c r="I26" s="18" t="s">
        <v>338</v>
      </c>
      <c r="J26" s="18" t="s">
        <v>72</v>
      </c>
    </row>
    <row r="27" spans="1:10" ht="83.25" customHeight="1">
      <c r="A27" s="37" t="s">
        <v>176</v>
      </c>
      <c r="B27" s="18" t="s">
        <v>429</v>
      </c>
      <c r="C27" s="18" t="s">
        <v>105</v>
      </c>
      <c r="D27" s="18">
        <v>1427</v>
      </c>
      <c r="E27" s="21">
        <v>1439</v>
      </c>
      <c r="F27" s="23">
        <f t="shared" si="2"/>
        <v>100.84092501751927</v>
      </c>
      <c r="G27" s="18" t="s">
        <v>226</v>
      </c>
      <c r="H27" s="18" t="s">
        <v>70</v>
      </c>
      <c r="I27" s="18" t="s">
        <v>336</v>
      </c>
      <c r="J27" s="18" t="s">
        <v>72</v>
      </c>
    </row>
    <row r="28" spans="1:10" ht="72.75" customHeight="1">
      <c r="A28" s="37" t="s">
        <v>177</v>
      </c>
      <c r="B28" s="18" t="s">
        <v>194</v>
      </c>
      <c r="C28" s="18" t="s">
        <v>105</v>
      </c>
      <c r="D28" s="18">
        <v>184</v>
      </c>
      <c r="E28" s="21">
        <v>192</v>
      </c>
      <c r="F28" s="23">
        <f t="shared" si="2"/>
        <v>104.34782608695652</v>
      </c>
      <c r="G28" s="18" t="s">
        <v>226</v>
      </c>
      <c r="H28" s="18" t="s">
        <v>70</v>
      </c>
      <c r="I28" s="18" t="s">
        <v>336</v>
      </c>
      <c r="J28" s="18" t="s">
        <v>72</v>
      </c>
    </row>
    <row r="29" spans="1:10" ht="68.25" customHeight="1">
      <c r="A29" s="37" t="s">
        <v>178</v>
      </c>
      <c r="B29" s="18" t="s">
        <v>195</v>
      </c>
      <c r="C29" s="18" t="s">
        <v>105</v>
      </c>
      <c r="D29" s="18">
        <v>525</v>
      </c>
      <c r="E29" s="21">
        <v>565</v>
      </c>
      <c r="F29" s="23">
        <f t="shared" si="2"/>
        <v>107.61904761904762</v>
      </c>
      <c r="G29" s="18" t="s">
        <v>226</v>
      </c>
      <c r="H29" s="18" t="s">
        <v>70</v>
      </c>
      <c r="I29" s="18" t="s">
        <v>338</v>
      </c>
      <c r="J29" s="18" t="s">
        <v>72</v>
      </c>
    </row>
    <row r="30" spans="1:10" ht="55.5" customHeight="1">
      <c r="A30" s="37" t="s">
        <v>179</v>
      </c>
      <c r="B30" s="18" t="s">
        <v>196</v>
      </c>
      <c r="C30" s="18" t="s">
        <v>105</v>
      </c>
      <c r="D30" s="21">
        <v>716</v>
      </c>
      <c r="E30" s="21">
        <v>760</v>
      </c>
      <c r="F30" s="23">
        <f t="shared" si="2"/>
        <v>106.14525139664805</v>
      </c>
      <c r="G30" s="18" t="s">
        <v>226</v>
      </c>
      <c r="H30" s="18" t="s">
        <v>70</v>
      </c>
      <c r="I30" s="18" t="s">
        <v>338</v>
      </c>
      <c r="J30" s="18" t="s">
        <v>72</v>
      </c>
    </row>
    <row r="31" spans="1:10" ht="183.75" customHeight="1">
      <c r="A31" s="37" t="s">
        <v>180</v>
      </c>
      <c r="B31" s="18" t="s">
        <v>351</v>
      </c>
      <c r="C31" s="18" t="s">
        <v>105</v>
      </c>
      <c r="D31" s="21">
        <v>46</v>
      </c>
      <c r="E31" s="21">
        <v>46</v>
      </c>
      <c r="F31" s="23">
        <f t="shared" ref="F31:F49" si="3">E31/D31*100</f>
        <v>100</v>
      </c>
      <c r="G31" s="18" t="s">
        <v>228</v>
      </c>
      <c r="H31" s="18" t="s">
        <v>70</v>
      </c>
      <c r="I31" s="18" t="s">
        <v>338</v>
      </c>
      <c r="J31" s="18" t="s">
        <v>72</v>
      </c>
    </row>
    <row r="32" spans="1:10" ht="55.5" customHeight="1">
      <c r="A32" s="37" t="s">
        <v>181</v>
      </c>
      <c r="B32" s="18" t="s">
        <v>197</v>
      </c>
      <c r="C32" s="18" t="s">
        <v>105</v>
      </c>
      <c r="D32" s="18">
        <v>1000</v>
      </c>
      <c r="E32" s="21">
        <v>1036</v>
      </c>
      <c r="F32" s="23">
        <f t="shared" si="3"/>
        <v>103.60000000000001</v>
      </c>
      <c r="G32" s="18" t="s">
        <v>226</v>
      </c>
      <c r="H32" s="18" t="s">
        <v>70</v>
      </c>
      <c r="I32" s="18" t="s">
        <v>338</v>
      </c>
      <c r="J32" s="18" t="s">
        <v>72</v>
      </c>
    </row>
    <row r="33" spans="1:10" ht="122.25" customHeight="1">
      <c r="A33" s="37" t="s">
        <v>182</v>
      </c>
      <c r="B33" s="18" t="s">
        <v>352</v>
      </c>
      <c r="C33" s="18" t="s">
        <v>105</v>
      </c>
      <c r="D33" s="18">
        <v>751</v>
      </c>
      <c r="E33" s="21">
        <v>784</v>
      </c>
      <c r="F33" s="23">
        <f t="shared" si="3"/>
        <v>104.39414114513981</v>
      </c>
      <c r="G33" s="18" t="s">
        <v>226</v>
      </c>
      <c r="H33" s="18" t="s">
        <v>70</v>
      </c>
      <c r="I33" s="18" t="s">
        <v>338</v>
      </c>
      <c r="J33" s="18" t="s">
        <v>72</v>
      </c>
    </row>
    <row r="34" spans="1:10" ht="47.25">
      <c r="A34" s="37" t="s">
        <v>183</v>
      </c>
      <c r="B34" s="18" t="s">
        <v>450</v>
      </c>
      <c r="C34" s="18" t="s">
        <v>105</v>
      </c>
      <c r="D34" s="54">
        <v>933</v>
      </c>
      <c r="E34" s="54">
        <v>1037</v>
      </c>
      <c r="F34" s="23">
        <f t="shared" si="3"/>
        <v>111.14683815648445</v>
      </c>
      <c r="G34" s="18" t="s">
        <v>226</v>
      </c>
      <c r="H34" s="18" t="s">
        <v>70</v>
      </c>
      <c r="I34" s="18" t="s">
        <v>338</v>
      </c>
      <c r="J34" s="18"/>
    </row>
    <row r="35" spans="1:10" ht="47.25">
      <c r="A35" s="37" t="s">
        <v>184</v>
      </c>
      <c r="B35" s="18" t="s">
        <v>198</v>
      </c>
      <c r="C35" s="18" t="s">
        <v>105</v>
      </c>
      <c r="D35" s="54">
        <v>147</v>
      </c>
      <c r="E35" s="54">
        <v>151</v>
      </c>
      <c r="F35" s="23">
        <f t="shared" si="3"/>
        <v>102.72108843537416</v>
      </c>
      <c r="G35" s="18" t="s">
        <v>226</v>
      </c>
      <c r="H35" s="18" t="s">
        <v>70</v>
      </c>
      <c r="I35" s="18" t="s">
        <v>338</v>
      </c>
      <c r="J35" s="18"/>
    </row>
    <row r="36" spans="1:10" ht="84" customHeight="1">
      <c r="A36" s="37" t="s">
        <v>185</v>
      </c>
      <c r="B36" s="18" t="s">
        <v>199</v>
      </c>
      <c r="C36" s="18" t="s">
        <v>105</v>
      </c>
      <c r="D36" s="54">
        <v>254</v>
      </c>
      <c r="E36" s="54">
        <v>254</v>
      </c>
      <c r="F36" s="23">
        <f t="shared" si="3"/>
        <v>100</v>
      </c>
      <c r="G36" s="18" t="s">
        <v>228</v>
      </c>
      <c r="H36" s="18" t="s">
        <v>70</v>
      </c>
      <c r="I36" s="18" t="s">
        <v>338</v>
      </c>
      <c r="J36" s="18" t="s">
        <v>72</v>
      </c>
    </row>
    <row r="37" spans="1:10" ht="77.25" customHeight="1">
      <c r="A37" s="37" t="s">
        <v>186</v>
      </c>
      <c r="B37" s="18" t="s">
        <v>203</v>
      </c>
      <c r="C37" s="18" t="s">
        <v>105</v>
      </c>
      <c r="D37" s="54">
        <v>301</v>
      </c>
      <c r="E37" s="54">
        <v>301</v>
      </c>
      <c r="F37" s="23">
        <f t="shared" si="3"/>
        <v>100</v>
      </c>
      <c r="G37" s="18" t="s">
        <v>228</v>
      </c>
      <c r="H37" s="18" t="s">
        <v>70</v>
      </c>
      <c r="I37" s="18" t="s">
        <v>344</v>
      </c>
      <c r="J37" s="18" t="s">
        <v>72</v>
      </c>
    </row>
    <row r="38" spans="1:10" ht="71.25" customHeight="1">
      <c r="A38" s="37" t="s">
        <v>187</v>
      </c>
      <c r="B38" s="18" t="s">
        <v>156</v>
      </c>
      <c r="C38" s="26" t="s">
        <v>206</v>
      </c>
      <c r="D38" s="17">
        <v>21.9</v>
      </c>
      <c r="E38" s="417">
        <v>21.536999999999999</v>
      </c>
      <c r="F38" s="418">
        <f>E38/D38*100</f>
        <v>98.342465753424662</v>
      </c>
      <c r="G38" s="400" t="s">
        <v>1099</v>
      </c>
      <c r="H38" s="18" t="s">
        <v>71</v>
      </c>
      <c r="I38" s="18" t="s">
        <v>338</v>
      </c>
      <c r="J38" s="18" t="s">
        <v>72</v>
      </c>
    </row>
    <row r="39" spans="1:10" ht="66" customHeight="1">
      <c r="A39" s="37" t="s">
        <v>188</v>
      </c>
      <c r="B39" s="18" t="s">
        <v>78</v>
      </c>
      <c r="C39" s="26" t="s">
        <v>206</v>
      </c>
      <c r="D39" s="17">
        <v>38</v>
      </c>
      <c r="E39" s="21">
        <v>42.9</v>
      </c>
      <c r="F39" s="23">
        <f>E39/D39*100</f>
        <v>112.89473684210527</v>
      </c>
      <c r="G39" s="18" t="s">
        <v>226</v>
      </c>
      <c r="H39" s="18" t="s">
        <v>84</v>
      </c>
      <c r="I39" s="18" t="s">
        <v>338</v>
      </c>
      <c r="J39" s="18" t="s">
        <v>72</v>
      </c>
    </row>
    <row r="40" spans="1:10" ht="101.25" customHeight="1">
      <c r="A40" s="37" t="s">
        <v>189</v>
      </c>
      <c r="B40" s="18" t="s">
        <v>79</v>
      </c>
      <c r="C40" s="26" t="s">
        <v>206</v>
      </c>
      <c r="D40" s="17">
        <v>25.3</v>
      </c>
      <c r="E40" s="23">
        <v>27.2</v>
      </c>
      <c r="F40" s="23">
        <f t="shared" si="3"/>
        <v>107.50988142292491</v>
      </c>
      <c r="G40" s="18" t="s">
        <v>226</v>
      </c>
      <c r="H40" s="18" t="s">
        <v>84</v>
      </c>
      <c r="I40" s="18" t="s">
        <v>338</v>
      </c>
      <c r="J40" s="18" t="s">
        <v>72</v>
      </c>
    </row>
    <row r="41" spans="1:10" ht="110.25">
      <c r="A41" s="37" t="s">
        <v>190</v>
      </c>
      <c r="B41" s="18" t="s">
        <v>353</v>
      </c>
      <c r="C41" s="26" t="s">
        <v>206</v>
      </c>
      <c r="D41" s="18">
        <v>0.4</v>
      </c>
      <c r="E41" s="18">
        <v>0.4</v>
      </c>
      <c r="F41" s="23">
        <f t="shared" si="3"/>
        <v>100</v>
      </c>
      <c r="G41" s="18" t="s">
        <v>228</v>
      </c>
      <c r="H41" s="18" t="s">
        <v>84</v>
      </c>
      <c r="I41" s="18" t="s">
        <v>338</v>
      </c>
      <c r="J41" s="18" t="s">
        <v>72</v>
      </c>
    </row>
    <row r="42" spans="1:10" ht="99" customHeight="1">
      <c r="A42" s="37" t="s">
        <v>191</v>
      </c>
      <c r="B42" s="18" t="s">
        <v>354</v>
      </c>
      <c r="C42" s="26" t="s">
        <v>206</v>
      </c>
      <c r="D42" s="18">
        <v>0.2</v>
      </c>
      <c r="E42" s="18">
        <v>0.2</v>
      </c>
      <c r="F42" s="23">
        <f t="shared" si="3"/>
        <v>100</v>
      </c>
      <c r="G42" s="18" t="s">
        <v>228</v>
      </c>
      <c r="H42" s="18" t="s">
        <v>84</v>
      </c>
      <c r="I42" s="18" t="s">
        <v>338</v>
      </c>
      <c r="J42" s="18" t="s">
        <v>72</v>
      </c>
    </row>
    <row r="43" spans="1:10" ht="36.75" customHeight="1">
      <c r="A43" s="37" t="s">
        <v>192</v>
      </c>
      <c r="B43" s="18" t="s">
        <v>80</v>
      </c>
      <c r="C43" s="18" t="s">
        <v>105</v>
      </c>
      <c r="D43" s="21">
        <v>1466</v>
      </c>
      <c r="E43" s="21">
        <v>1844</v>
      </c>
      <c r="F43" s="23">
        <f t="shared" si="3"/>
        <v>125.78444747612552</v>
      </c>
      <c r="G43" s="18" t="s">
        <v>226</v>
      </c>
      <c r="H43" s="18" t="s">
        <v>70</v>
      </c>
      <c r="I43" s="18" t="s">
        <v>338</v>
      </c>
      <c r="J43" s="18" t="s">
        <v>72</v>
      </c>
    </row>
    <row r="44" spans="1:10" ht="63">
      <c r="A44" s="37" t="s">
        <v>200</v>
      </c>
      <c r="B44" s="18" t="s">
        <v>81</v>
      </c>
      <c r="C44" s="18" t="s">
        <v>204</v>
      </c>
      <c r="D44" s="21">
        <v>730</v>
      </c>
      <c r="E44" s="176">
        <v>700</v>
      </c>
      <c r="F44" s="23">
        <f t="shared" si="3"/>
        <v>95.890410958904098</v>
      </c>
      <c r="G44" s="18" t="s">
        <v>788</v>
      </c>
      <c r="H44" s="18" t="s">
        <v>70</v>
      </c>
      <c r="I44" s="18" t="s">
        <v>338</v>
      </c>
      <c r="J44" s="18" t="s">
        <v>72</v>
      </c>
    </row>
    <row r="45" spans="1:10" ht="78.75" customHeight="1">
      <c r="A45" s="37" t="s">
        <v>201</v>
      </c>
      <c r="B45" s="18" t="s">
        <v>456</v>
      </c>
      <c r="C45" s="26" t="s">
        <v>431</v>
      </c>
      <c r="D45" s="21">
        <v>4.4999999999999998E-2</v>
      </c>
      <c r="E45" s="176">
        <v>4.1000000000000002E-2</v>
      </c>
      <c r="F45" s="23">
        <f>E45/D45*100</f>
        <v>91.111111111111114</v>
      </c>
      <c r="G45" s="18" t="s">
        <v>1200</v>
      </c>
      <c r="H45" s="18" t="s">
        <v>70</v>
      </c>
      <c r="I45" s="18" t="s">
        <v>338</v>
      </c>
      <c r="J45" s="18" t="s">
        <v>457</v>
      </c>
    </row>
    <row r="46" spans="1:10" ht="89.25" customHeight="1">
      <c r="A46" s="37" t="s">
        <v>202</v>
      </c>
      <c r="B46" s="18" t="s">
        <v>207</v>
      </c>
      <c r="C46" s="26" t="s">
        <v>62</v>
      </c>
      <c r="D46" s="21">
        <v>10</v>
      </c>
      <c r="E46" s="21">
        <v>5</v>
      </c>
      <c r="F46" s="23">
        <f>D46/E46*100</f>
        <v>200</v>
      </c>
      <c r="G46" s="18" t="s">
        <v>226</v>
      </c>
      <c r="H46" s="18" t="s">
        <v>70</v>
      </c>
      <c r="I46" s="18" t="s">
        <v>338</v>
      </c>
      <c r="J46" s="18" t="s">
        <v>72</v>
      </c>
    </row>
    <row r="47" spans="1:10" ht="126">
      <c r="A47" s="37" t="s">
        <v>428</v>
      </c>
      <c r="B47" s="18" t="s">
        <v>455</v>
      </c>
      <c r="C47" s="26" t="s">
        <v>204</v>
      </c>
      <c r="D47" s="21" t="s">
        <v>10</v>
      </c>
      <c r="E47" s="21" t="s">
        <v>10</v>
      </c>
      <c r="F47" s="21" t="s">
        <v>10</v>
      </c>
      <c r="G47" s="21" t="s">
        <v>10</v>
      </c>
      <c r="H47" s="18" t="s">
        <v>70</v>
      </c>
      <c r="I47" s="18" t="s">
        <v>338</v>
      </c>
      <c r="J47" s="18" t="s">
        <v>72</v>
      </c>
    </row>
    <row r="48" spans="1:10" ht="90" customHeight="1">
      <c r="A48" s="37" t="s">
        <v>451</v>
      </c>
      <c r="B48" s="18" t="s">
        <v>453</v>
      </c>
      <c r="C48" s="26" t="s">
        <v>213</v>
      </c>
      <c r="D48" s="21">
        <v>322</v>
      </c>
      <c r="E48" s="385">
        <v>251</v>
      </c>
      <c r="F48" s="23">
        <f t="shared" si="3"/>
        <v>77.950310559006212</v>
      </c>
      <c r="G48" s="400" t="s">
        <v>1195</v>
      </c>
      <c r="H48" s="18" t="s">
        <v>454</v>
      </c>
      <c r="I48" s="18" t="s">
        <v>338</v>
      </c>
      <c r="J48" s="18" t="s">
        <v>72</v>
      </c>
    </row>
    <row r="49" spans="1:10" ht="49.5" customHeight="1">
      <c r="A49" s="37" t="s">
        <v>452</v>
      </c>
      <c r="B49" s="18" t="s">
        <v>82</v>
      </c>
      <c r="C49" s="26" t="s">
        <v>205</v>
      </c>
      <c r="D49" s="21">
        <v>15</v>
      </c>
      <c r="E49" s="176">
        <v>14</v>
      </c>
      <c r="F49" s="23">
        <f t="shared" si="3"/>
        <v>93.333333333333329</v>
      </c>
      <c r="G49" s="18" t="s">
        <v>571</v>
      </c>
      <c r="H49" s="18" t="s">
        <v>70</v>
      </c>
      <c r="I49" s="18" t="s">
        <v>338</v>
      </c>
      <c r="J49" s="18" t="s">
        <v>72</v>
      </c>
    </row>
    <row r="50" spans="1:10">
      <c r="A50" s="477" t="s">
        <v>118</v>
      </c>
      <c r="B50" s="476"/>
      <c r="C50" s="476"/>
      <c r="D50" s="476"/>
      <c r="E50" s="477"/>
      <c r="F50" s="477"/>
      <c r="G50" s="477"/>
      <c r="H50" s="477"/>
      <c r="I50" s="477"/>
      <c r="J50" s="477"/>
    </row>
    <row r="51" spans="1:10" ht="99" customHeight="1">
      <c r="A51" s="21" t="s">
        <v>98</v>
      </c>
      <c r="B51" s="18" t="s">
        <v>355</v>
      </c>
      <c r="C51" s="21" t="s">
        <v>213</v>
      </c>
      <c r="D51" s="21">
        <v>1900</v>
      </c>
      <c r="E51" s="21">
        <v>1917</v>
      </c>
      <c r="F51" s="23">
        <f t="shared" ref="F51:F55" si="4">E51/D51*100</f>
        <v>100.89473684210526</v>
      </c>
      <c r="G51" s="18" t="s">
        <v>226</v>
      </c>
      <c r="H51" s="18" t="s">
        <v>70</v>
      </c>
      <c r="I51" s="18" t="s">
        <v>337</v>
      </c>
      <c r="J51" s="18" t="s">
        <v>72</v>
      </c>
    </row>
    <row r="52" spans="1:10" ht="120" customHeight="1">
      <c r="A52" s="57" t="s">
        <v>99</v>
      </c>
      <c r="B52" s="18" t="s">
        <v>212</v>
      </c>
      <c r="C52" s="21" t="s">
        <v>62</v>
      </c>
      <c r="D52" s="23">
        <v>50</v>
      </c>
      <c r="E52" s="23">
        <v>50.74</v>
      </c>
      <c r="F52" s="23">
        <f>E52/D52*100</f>
        <v>101.48000000000002</v>
      </c>
      <c r="G52" s="18" t="s">
        <v>226</v>
      </c>
      <c r="H52" s="18" t="s">
        <v>70</v>
      </c>
      <c r="I52" s="18" t="s">
        <v>337</v>
      </c>
      <c r="J52" s="18" t="s">
        <v>72</v>
      </c>
    </row>
    <row r="53" spans="1:10" ht="108" customHeight="1">
      <c r="A53" s="21" t="s">
        <v>100</v>
      </c>
      <c r="B53" s="18" t="s">
        <v>211</v>
      </c>
      <c r="C53" s="21" t="s">
        <v>62</v>
      </c>
      <c r="D53" s="23">
        <v>53</v>
      </c>
      <c r="E53" s="23">
        <v>63</v>
      </c>
      <c r="F53" s="23">
        <f t="shared" si="4"/>
        <v>118.86792452830188</v>
      </c>
      <c r="G53" s="18" t="s">
        <v>226</v>
      </c>
      <c r="H53" s="18" t="s">
        <v>119</v>
      </c>
      <c r="I53" s="18" t="s">
        <v>336</v>
      </c>
      <c r="J53" s="18" t="s">
        <v>72</v>
      </c>
    </row>
    <row r="54" spans="1:10" ht="252">
      <c r="A54" s="21" t="s">
        <v>112</v>
      </c>
      <c r="B54" s="18" t="s">
        <v>210</v>
      </c>
      <c r="C54" s="21" t="s">
        <v>62</v>
      </c>
      <c r="D54" s="23">
        <v>75</v>
      </c>
      <c r="E54" s="21">
        <v>76.5</v>
      </c>
      <c r="F54" s="23">
        <f t="shared" si="4"/>
        <v>102</v>
      </c>
      <c r="G54" s="18" t="s">
        <v>226</v>
      </c>
      <c r="H54" s="18" t="s">
        <v>119</v>
      </c>
      <c r="I54" s="18" t="s">
        <v>336</v>
      </c>
      <c r="J54" s="18" t="s">
        <v>72</v>
      </c>
    </row>
    <row r="55" spans="1:10" ht="118.5" customHeight="1">
      <c r="A55" s="21" t="s">
        <v>209</v>
      </c>
      <c r="B55" s="18" t="s">
        <v>208</v>
      </c>
      <c r="C55" s="21" t="s">
        <v>62</v>
      </c>
      <c r="D55" s="23">
        <v>100</v>
      </c>
      <c r="E55" s="23">
        <v>100</v>
      </c>
      <c r="F55" s="23">
        <f t="shared" si="4"/>
        <v>100</v>
      </c>
      <c r="G55" s="18" t="s">
        <v>228</v>
      </c>
      <c r="H55" s="18" t="s">
        <v>70</v>
      </c>
      <c r="I55" s="18" t="s">
        <v>336</v>
      </c>
      <c r="J55" s="18" t="s">
        <v>72</v>
      </c>
    </row>
    <row r="56" spans="1:10">
      <c r="A56" s="481" t="s">
        <v>113</v>
      </c>
      <c r="B56" s="482"/>
      <c r="C56" s="482"/>
      <c r="D56" s="482"/>
      <c r="E56" s="482"/>
      <c r="F56" s="482"/>
      <c r="G56" s="482"/>
      <c r="H56" s="482"/>
      <c r="I56" s="482"/>
      <c r="J56" s="482"/>
    </row>
    <row r="57" spans="1:10" ht="33" customHeight="1">
      <c r="A57" s="21" t="s">
        <v>114</v>
      </c>
      <c r="B57" s="18" t="s">
        <v>115</v>
      </c>
      <c r="C57" s="21" t="s">
        <v>213</v>
      </c>
      <c r="D57" s="38">
        <v>0.44</v>
      </c>
      <c r="E57" s="38">
        <v>0.44</v>
      </c>
      <c r="F57" s="23">
        <f t="shared" ref="F57:F58" si="5">E57/D57*100</f>
        <v>100</v>
      </c>
      <c r="G57" s="18" t="s">
        <v>228</v>
      </c>
      <c r="H57" s="18" t="s">
        <v>70</v>
      </c>
      <c r="I57" s="18" t="s">
        <v>336</v>
      </c>
      <c r="J57" s="18" t="s">
        <v>72</v>
      </c>
    </row>
    <row r="58" spans="1:10" ht="149.25" customHeight="1">
      <c r="A58" s="21" t="s">
        <v>116</v>
      </c>
      <c r="B58" s="18" t="s">
        <v>117</v>
      </c>
      <c r="C58" s="21" t="s">
        <v>62</v>
      </c>
      <c r="D58" s="39">
        <v>41.7</v>
      </c>
      <c r="E58" s="39">
        <v>41.8</v>
      </c>
      <c r="F58" s="23">
        <f t="shared" si="5"/>
        <v>100.2398081534772</v>
      </c>
      <c r="G58" s="18" t="s">
        <v>226</v>
      </c>
      <c r="H58" s="18" t="s">
        <v>70</v>
      </c>
      <c r="I58" s="18" t="s">
        <v>336</v>
      </c>
      <c r="J58" s="18" t="s">
        <v>72</v>
      </c>
    </row>
    <row r="59" spans="1:10" ht="192" customHeight="1">
      <c r="A59" s="21" t="s">
        <v>459</v>
      </c>
      <c r="B59" s="48" t="s">
        <v>460</v>
      </c>
      <c r="C59" s="21" t="s">
        <v>62</v>
      </c>
      <c r="D59" s="39">
        <v>100</v>
      </c>
      <c r="E59" s="39">
        <v>0</v>
      </c>
      <c r="F59" s="39">
        <v>0</v>
      </c>
      <c r="G59" s="249" t="s">
        <v>570</v>
      </c>
      <c r="H59" s="18" t="s">
        <v>70</v>
      </c>
      <c r="I59" s="18" t="s">
        <v>338</v>
      </c>
      <c r="J59" s="18" t="s">
        <v>72</v>
      </c>
    </row>
    <row r="60" spans="1:10" ht="87" customHeight="1">
      <c r="A60" s="420" t="s">
        <v>1088</v>
      </c>
      <c r="B60" s="473" t="s">
        <v>1089</v>
      </c>
      <c r="C60" s="474"/>
      <c r="D60" s="474"/>
      <c r="E60" s="474"/>
      <c r="F60" s="474"/>
      <c r="G60" s="474"/>
      <c r="H60" s="474"/>
      <c r="I60" s="474"/>
      <c r="J60" s="474"/>
    </row>
  </sheetData>
  <mergeCells count="15">
    <mergeCell ref="B60:J60"/>
    <mergeCell ref="A1:J1"/>
    <mergeCell ref="H3:H4"/>
    <mergeCell ref="J3:J4"/>
    <mergeCell ref="A6:J6"/>
    <mergeCell ref="A20:J20"/>
    <mergeCell ref="A56:J56"/>
    <mergeCell ref="A50:J50"/>
    <mergeCell ref="B3:B4"/>
    <mergeCell ref="A3:A4"/>
    <mergeCell ref="C3:C4"/>
    <mergeCell ref="D3:E3"/>
    <mergeCell ref="F3:F4"/>
    <mergeCell ref="G3:G4"/>
    <mergeCell ref="I3:I4"/>
  </mergeCells>
  <phoneticPr fontId="42" type="noConversion"/>
  <pageMargins left="0.7" right="0.7" top="0.75" bottom="0.75" header="0.3" footer="0.3"/>
  <pageSetup paperSize="8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V23"/>
  <sheetViews>
    <sheetView view="pageBreakPreview" zoomScale="60" zoomScaleNormal="55" workbookViewId="0">
      <selection activeCell="B4" sqref="B4:B5"/>
    </sheetView>
  </sheetViews>
  <sheetFormatPr defaultColWidth="9.140625" defaultRowHeight="15.75"/>
  <cols>
    <col min="1" max="1" width="5.42578125" style="1" customWidth="1"/>
    <col min="2" max="2" width="29.7109375" style="1" customWidth="1"/>
    <col min="3" max="3" width="17.42578125" style="1" customWidth="1"/>
    <col min="4" max="4" width="17.7109375" style="1" customWidth="1"/>
    <col min="5" max="5" width="17.42578125" style="1" customWidth="1"/>
    <col min="6" max="6" width="18.28515625" style="1" customWidth="1"/>
    <col min="7" max="7" width="15.85546875" style="1" customWidth="1"/>
    <col min="8" max="8" width="11.140625" style="1" customWidth="1"/>
    <col min="9" max="9" width="17.7109375" style="1" customWidth="1"/>
    <col min="10" max="10" width="15.85546875" style="1" customWidth="1"/>
    <col min="11" max="12" width="18.85546875" style="1" customWidth="1"/>
    <col min="13" max="13" width="17.140625" style="1" customWidth="1"/>
    <col min="14" max="14" width="19.85546875" style="1" customWidth="1"/>
    <col min="15" max="15" width="15.140625" style="1" customWidth="1"/>
    <col min="16" max="16" width="13.42578125" style="1" customWidth="1"/>
    <col min="17" max="17" width="12.42578125" style="1" customWidth="1"/>
    <col min="18" max="18" width="15.28515625" style="1" customWidth="1"/>
    <col min="19" max="19" width="16.7109375" style="1" customWidth="1"/>
    <col min="20" max="20" width="15.140625" style="1" customWidth="1"/>
    <col min="21" max="21" width="12.7109375" style="1" customWidth="1"/>
    <col min="22" max="22" width="13.7109375" style="1" customWidth="1"/>
    <col min="23" max="16384" width="9.140625" style="1"/>
  </cols>
  <sheetData>
    <row r="2" spans="1:22" ht="36" customHeight="1">
      <c r="A2" s="485" t="s">
        <v>12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</row>
    <row r="3" spans="1:22" ht="28.5" customHeight="1">
      <c r="A3" s="484" t="s">
        <v>13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</row>
    <row r="4" spans="1:22" ht="31.5" customHeight="1">
      <c r="A4" s="477" t="s">
        <v>0</v>
      </c>
      <c r="B4" s="477" t="s">
        <v>30</v>
      </c>
      <c r="C4" s="477" t="s">
        <v>14</v>
      </c>
      <c r="D4" s="477"/>
      <c r="E4" s="477"/>
      <c r="F4" s="477" t="s">
        <v>15</v>
      </c>
      <c r="G4" s="477"/>
      <c r="H4" s="477"/>
      <c r="I4" s="477" t="s">
        <v>16</v>
      </c>
      <c r="J4" s="477"/>
      <c r="K4" s="477"/>
      <c r="L4" s="477" t="s">
        <v>17</v>
      </c>
      <c r="M4" s="477"/>
      <c r="N4" s="477"/>
    </row>
    <row r="5" spans="1:22" ht="99" customHeight="1">
      <c r="A5" s="477"/>
      <c r="B5" s="477"/>
      <c r="C5" s="15" t="s">
        <v>31</v>
      </c>
      <c r="D5" s="15" t="s">
        <v>32</v>
      </c>
      <c r="E5" s="15" t="s">
        <v>33</v>
      </c>
      <c r="F5" s="15" t="s">
        <v>31</v>
      </c>
      <c r="G5" s="15" t="s">
        <v>32</v>
      </c>
      <c r="H5" s="15" t="s">
        <v>33</v>
      </c>
      <c r="I5" s="15" t="s">
        <v>31</v>
      </c>
      <c r="J5" s="15" t="s">
        <v>32</v>
      </c>
      <c r="K5" s="15" t="s">
        <v>33</v>
      </c>
      <c r="L5" s="15" t="s">
        <v>31</v>
      </c>
      <c r="M5" s="15" t="s">
        <v>32</v>
      </c>
      <c r="N5" s="15" t="s">
        <v>33</v>
      </c>
    </row>
    <row r="6" spans="1:22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</row>
    <row r="7" spans="1:22">
      <c r="A7" s="22">
        <v>1</v>
      </c>
      <c r="B7" s="462" t="s">
        <v>4</v>
      </c>
      <c r="C7" s="418">
        <v>119253572.80000001</v>
      </c>
      <c r="D7" s="418">
        <v>115438049.25949</v>
      </c>
      <c r="E7" s="418">
        <v>96.80049540577788</v>
      </c>
      <c r="F7" s="418">
        <v>91193694.800000027</v>
      </c>
      <c r="G7" s="418">
        <v>90829449.80216001</v>
      </c>
      <c r="H7" s="418">
        <v>99.600580940777917</v>
      </c>
      <c r="I7" s="418">
        <v>395367.8</v>
      </c>
      <c r="J7" s="418">
        <v>395338.26703999995</v>
      </c>
      <c r="K7" s="418">
        <v>99.992530256636968</v>
      </c>
      <c r="L7" s="418">
        <v>27664510.199999999</v>
      </c>
      <c r="M7" s="418">
        <v>24213261.19029</v>
      </c>
      <c r="N7" s="418">
        <v>87.524633601826793</v>
      </c>
    </row>
    <row r="8" spans="1:22" ht="49.5" customHeight="1">
      <c r="A8" s="21">
        <v>2</v>
      </c>
      <c r="B8" s="463" t="s">
        <v>83</v>
      </c>
      <c r="C8" s="418">
        <v>42087929.100000001</v>
      </c>
      <c r="D8" s="418">
        <v>41906179.508319996</v>
      </c>
      <c r="E8" s="418">
        <v>99.568166941052922</v>
      </c>
      <c r="F8" s="418">
        <v>39790880.300000004</v>
      </c>
      <c r="G8" s="418">
        <v>39609160.241279997</v>
      </c>
      <c r="H8" s="418">
        <v>99.543312293294477</v>
      </c>
      <c r="I8" s="418">
        <v>395367.8</v>
      </c>
      <c r="J8" s="418">
        <v>395338.26703999995</v>
      </c>
      <c r="K8" s="418">
        <v>99.992530256636968</v>
      </c>
      <c r="L8" s="418">
        <v>1901681</v>
      </c>
      <c r="M8" s="418">
        <v>1901681</v>
      </c>
      <c r="N8" s="418">
        <v>100</v>
      </c>
    </row>
    <row r="9" spans="1:22" ht="64.5" customHeight="1">
      <c r="A9" s="21">
        <v>3</v>
      </c>
      <c r="B9" s="463" t="s">
        <v>86</v>
      </c>
      <c r="C9" s="418">
        <v>49889233.700000018</v>
      </c>
      <c r="D9" s="418">
        <v>46255801.070750013</v>
      </c>
      <c r="E9" s="418">
        <v>92.717000523401495</v>
      </c>
      <c r="F9" s="418">
        <v>24126404.500000019</v>
      </c>
      <c r="G9" s="418">
        <v>23944220.880460013</v>
      </c>
      <c r="H9" s="418">
        <v>99.244878699020376</v>
      </c>
      <c r="I9" s="418">
        <v>0</v>
      </c>
      <c r="J9" s="418">
        <v>0</v>
      </c>
      <c r="K9" s="418" t="s">
        <v>10</v>
      </c>
      <c r="L9" s="418">
        <v>25762829.199999999</v>
      </c>
      <c r="M9" s="418">
        <v>22311580.19029</v>
      </c>
      <c r="N9" s="418">
        <v>86.603765514580985</v>
      </c>
    </row>
    <row r="10" spans="1:22" ht="78.75">
      <c r="A10" s="21">
        <v>4</v>
      </c>
      <c r="B10" s="463" t="s">
        <v>91</v>
      </c>
      <c r="C10" s="418">
        <v>27276410</v>
      </c>
      <c r="D10" s="418">
        <v>27276068.68042</v>
      </c>
      <c r="E10" s="418">
        <v>99.998748663845433</v>
      </c>
      <c r="F10" s="417">
        <v>27276410</v>
      </c>
      <c r="G10" s="417">
        <v>27276068.68042</v>
      </c>
      <c r="H10" s="418">
        <v>99.998748663845433</v>
      </c>
      <c r="I10" s="418">
        <v>0</v>
      </c>
      <c r="J10" s="418">
        <v>0</v>
      </c>
      <c r="K10" s="418" t="s">
        <v>10</v>
      </c>
      <c r="L10" s="418">
        <v>0</v>
      </c>
      <c r="M10" s="418">
        <v>0</v>
      </c>
      <c r="N10" s="418" t="s">
        <v>10</v>
      </c>
    </row>
    <row r="12" spans="1:22" ht="24" customHeight="1">
      <c r="A12" s="487" t="s">
        <v>444</v>
      </c>
      <c r="B12" s="487"/>
      <c r="C12" s="487"/>
      <c r="D12" s="487"/>
      <c r="E12" s="487"/>
      <c r="F12" s="487"/>
      <c r="G12" s="487"/>
      <c r="H12" s="487"/>
      <c r="I12" s="487"/>
      <c r="J12" s="487"/>
      <c r="K12" s="487"/>
      <c r="L12" s="487"/>
      <c r="M12" s="487"/>
      <c r="N12" s="487"/>
    </row>
    <row r="13" spans="1:22" ht="21" customHeight="1">
      <c r="A13" s="475" t="s">
        <v>0</v>
      </c>
      <c r="B13" s="477" t="s">
        <v>30</v>
      </c>
      <c r="C13" s="477" t="s">
        <v>20</v>
      </c>
      <c r="D13" s="477"/>
      <c r="E13" s="477"/>
      <c r="F13" s="477"/>
      <c r="G13" s="477"/>
      <c r="H13" s="477"/>
      <c r="I13" s="477"/>
      <c r="J13" s="477"/>
      <c r="K13" s="477"/>
      <c r="L13" s="477"/>
      <c r="M13" s="477"/>
      <c r="N13" s="477"/>
      <c r="O13" s="477"/>
      <c r="P13" s="477"/>
      <c r="Q13" s="477"/>
      <c r="R13" s="477"/>
      <c r="S13" s="486" t="s">
        <v>21</v>
      </c>
      <c r="T13" s="486"/>
      <c r="U13" s="486"/>
      <c r="V13" s="486"/>
    </row>
    <row r="14" spans="1:22" ht="90" customHeight="1">
      <c r="A14" s="480"/>
      <c r="B14" s="477"/>
      <c r="C14" s="477" t="s">
        <v>445</v>
      </c>
      <c r="D14" s="477"/>
      <c r="E14" s="477"/>
      <c r="F14" s="477"/>
      <c r="G14" s="477" t="s">
        <v>447</v>
      </c>
      <c r="H14" s="477"/>
      <c r="I14" s="477"/>
      <c r="J14" s="477"/>
      <c r="K14" s="477" t="s">
        <v>446</v>
      </c>
      <c r="L14" s="477"/>
      <c r="M14" s="477"/>
      <c r="N14" s="477"/>
      <c r="O14" s="477" t="s">
        <v>448</v>
      </c>
      <c r="P14" s="477"/>
      <c r="Q14" s="477"/>
      <c r="R14" s="477"/>
      <c r="S14" s="486"/>
      <c r="T14" s="486"/>
      <c r="U14" s="486"/>
      <c r="V14" s="486"/>
    </row>
    <row r="15" spans="1:22" ht="147.6" customHeight="1">
      <c r="A15" s="476"/>
      <c r="B15" s="477"/>
      <c r="C15" s="15" t="s">
        <v>31</v>
      </c>
      <c r="D15" s="15" t="s">
        <v>32</v>
      </c>
      <c r="E15" s="15" t="s">
        <v>33</v>
      </c>
      <c r="F15" s="15" t="s">
        <v>34</v>
      </c>
      <c r="G15" s="15" t="s">
        <v>31</v>
      </c>
      <c r="H15" s="15" t="s">
        <v>32</v>
      </c>
      <c r="I15" s="15" t="s">
        <v>33</v>
      </c>
      <c r="J15" s="15" t="s">
        <v>34</v>
      </c>
      <c r="K15" s="15" t="s">
        <v>31</v>
      </c>
      <c r="L15" s="15" t="s">
        <v>32</v>
      </c>
      <c r="M15" s="15" t="s">
        <v>33</v>
      </c>
      <c r="N15" s="15" t="s">
        <v>34</v>
      </c>
      <c r="O15" s="15" t="s">
        <v>31</v>
      </c>
      <c r="P15" s="15" t="s">
        <v>32</v>
      </c>
      <c r="Q15" s="15" t="s">
        <v>33</v>
      </c>
      <c r="R15" s="15" t="s">
        <v>34</v>
      </c>
      <c r="S15" s="15" t="s">
        <v>31</v>
      </c>
      <c r="T15" s="15" t="s">
        <v>32</v>
      </c>
      <c r="U15" s="15" t="s">
        <v>33</v>
      </c>
      <c r="V15" s="15" t="s">
        <v>34</v>
      </c>
    </row>
    <row r="16" spans="1:22" ht="13.5" customHeight="1">
      <c r="A16" s="15">
        <v>1</v>
      </c>
      <c r="B16" s="15">
        <v>2</v>
      </c>
      <c r="C16" s="15">
        <v>3</v>
      </c>
      <c r="D16" s="15">
        <v>4</v>
      </c>
      <c r="E16" s="15">
        <v>5</v>
      </c>
      <c r="F16" s="15">
        <v>6</v>
      </c>
      <c r="G16" s="15">
        <v>7</v>
      </c>
      <c r="H16" s="15">
        <v>8</v>
      </c>
      <c r="I16" s="15">
        <v>9</v>
      </c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5">
        <v>17</v>
      </c>
      <c r="R16" s="15">
        <v>18</v>
      </c>
      <c r="S16" s="15">
        <v>19</v>
      </c>
      <c r="T16" s="15">
        <v>20</v>
      </c>
      <c r="U16" s="15">
        <v>21</v>
      </c>
      <c r="V16" s="15">
        <v>22</v>
      </c>
    </row>
    <row r="17" spans="1:22" ht="78.75">
      <c r="A17" s="22">
        <v>1</v>
      </c>
      <c r="B17" s="456" t="s">
        <v>4</v>
      </c>
      <c r="C17" s="417">
        <v>2575425.5</v>
      </c>
      <c r="D17" s="417">
        <v>2575425.1869600001</v>
      </c>
      <c r="E17" s="418">
        <v>99.999987845115299</v>
      </c>
      <c r="F17" s="417" t="s">
        <v>10</v>
      </c>
      <c r="G17" s="417" t="s">
        <v>10</v>
      </c>
      <c r="H17" s="417" t="s">
        <v>10</v>
      </c>
      <c r="I17" s="417" t="s">
        <v>10</v>
      </c>
      <c r="J17" s="417" t="s">
        <v>10</v>
      </c>
      <c r="K17" s="417">
        <v>13573188.600000003</v>
      </c>
      <c r="L17" s="417">
        <v>13394084.470160002</v>
      </c>
      <c r="M17" s="418">
        <v>98.680456485810552</v>
      </c>
      <c r="N17" s="417" t="s">
        <v>324</v>
      </c>
      <c r="O17" s="417" t="s">
        <v>10</v>
      </c>
      <c r="P17" s="417" t="s">
        <v>10</v>
      </c>
      <c r="Q17" s="417" t="s">
        <v>10</v>
      </c>
      <c r="R17" s="417" t="s">
        <v>10</v>
      </c>
      <c r="S17" s="417">
        <v>77342129.50000003</v>
      </c>
      <c r="T17" s="417">
        <v>77156959.41208002</v>
      </c>
      <c r="U17" s="418">
        <v>99.760583152911494</v>
      </c>
      <c r="V17" s="417" t="s">
        <v>324</v>
      </c>
    </row>
    <row r="18" spans="1:22" ht="63">
      <c r="A18" s="21">
        <v>2</v>
      </c>
      <c r="B18" s="400" t="s">
        <v>83</v>
      </c>
      <c r="C18" s="417">
        <v>2575425.5</v>
      </c>
      <c r="D18" s="417">
        <v>2575425.1869600001</v>
      </c>
      <c r="E18" s="418">
        <v>99.999987845115299</v>
      </c>
      <c r="F18" s="417" t="s">
        <v>10</v>
      </c>
      <c r="G18" s="417" t="s">
        <v>10</v>
      </c>
      <c r="H18" s="417" t="s">
        <v>10</v>
      </c>
      <c r="I18" s="417" t="s">
        <v>10</v>
      </c>
      <c r="J18" s="417" t="s">
        <v>10</v>
      </c>
      <c r="K18" s="417">
        <v>13573188.600000003</v>
      </c>
      <c r="L18" s="417">
        <v>13394084.470160002</v>
      </c>
      <c r="M18" s="418">
        <v>98.680456485810552</v>
      </c>
      <c r="N18" s="417" t="s">
        <v>324</v>
      </c>
      <c r="O18" s="417" t="s">
        <v>10</v>
      </c>
      <c r="P18" s="417" t="s">
        <v>10</v>
      </c>
      <c r="Q18" s="417" t="s">
        <v>10</v>
      </c>
      <c r="R18" s="417" t="s">
        <v>10</v>
      </c>
      <c r="S18" s="417">
        <v>25939315.000000004</v>
      </c>
      <c r="T18" s="417">
        <v>25936669.851200007</v>
      </c>
      <c r="U18" s="418">
        <v>99.989802549527624</v>
      </c>
      <c r="V18" s="417" t="s">
        <v>10</v>
      </c>
    </row>
    <row r="19" spans="1:22" ht="78.75">
      <c r="A19" s="21">
        <v>3</v>
      </c>
      <c r="B19" s="400" t="s">
        <v>86</v>
      </c>
      <c r="C19" s="417">
        <v>0</v>
      </c>
      <c r="D19" s="417">
        <v>0</v>
      </c>
      <c r="E19" s="417" t="s">
        <v>10</v>
      </c>
      <c r="F19" s="417" t="s">
        <v>10</v>
      </c>
      <c r="G19" s="417" t="s">
        <v>10</v>
      </c>
      <c r="H19" s="417" t="s">
        <v>10</v>
      </c>
      <c r="I19" s="417" t="s">
        <v>10</v>
      </c>
      <c r="J19" s="417" t="s">
        <v>10</v>
      </c>
      <c r="K19" s="417">
        <v>0</v>
      </c>
      <c r="L19" s="417">
        <v>0</v>
      </c>
      <c r="M19" s="418" t="s">
        <v>10</v>
      </c>
      <c r="N19" s="417" t="s">
        <v>10</v>
      </c>
      <c r="O19" s="417" t="s">
        <v>10</v>
      </c>
      <c r="P19" s="417" t="s">
        <v>10</v>
      </c>
      <c r="Q19" s="417" t="s">
        <v>10</v>
      </c>
      <c r="R19" s="417" t="s">
        <v>10</v>
      </c>
      <c r="S19" s="417">
        <v>24126404.500000019</v>
      </c>
      <c r="T19" s="417">
        <v>23944220.880460013</v>
      </c>
      <c r="U19" s="418">
        <v>99.244878699020376</v>
      </c>
      <c r="V19" s="417" t="s">
        <v>324</v>
      </c>
    </row>
    <row r="20" spans="1:22" ht="78.75">
      <c r="A20" s="21">
        <v>4</v>
      </c>
      <c r="B20" s="400" t="s">
        <v>91</v>
      </c>
      <c r="C20" s="417">
        <v>0</v>
      </c>
      <c r="D20" s="417">
        <v>0</v>
      </c>
      <c r="E20" s="417" t="s">
        <v>10</v>
      </c>
      <c r="F20" s="417" t="s">
        <v>10</v>
      </c>
      <c r="G20" s="417" t="s">
        <v>10</v>
      </c>
      <c r="H20" s="417" t="s">
        <v>10</v>
      </c>
      <c r="I20" s="417" t="s">
        <v>10</v>
      </c>
      <c r="J20" s="417" t="s">
        <v>10</v>
      </c>
      <c r="K20" s="417">
        <v>0</v>
      </c>
      <c r="L20" s="417">
        <v>0</v>
      </c>
      <c r="M20" s="418" t="s">
        <v>10</v>
      </c>
      <c r="N20" s="417" t="s">
        <v>10</v>
      </c>
      <c r="O20" s="417" t="s">
        <v>10</v>
      </c>
      <c r="P20" s="417" t="s">
        <v>10</v>
      </c>
      <c r="Q20" s="417" t="s">
        <v>10</v>
      </c>
      <c r="R20" s="417" t="s">
        <v>10</v>
      </c>
      <c r="S20" s="417">
        <v>27276410</v>
      </c>
      <c r="T20" s="417">
        <v>27276068.68042</v>
      </c>
      <c r="U20" s="418">
        <v>99.998748663845433</v>
      </c>
      <c r="V20" s="417" t="s">
        <v>10</v>
      </c>
    </row>
    <row r="21" spans="1:22">
      <c r="A21" s="2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22" ht="33" customHeight="1">
      <c r="A22" s="483"/>
      <c r="B22" s="483"/>
      <c r="C22" s="483"/>
      <c r="D22" s="483"/>
      <c r="E22" s="483"/>
      <c r="F22" s="483"/>
      <c r="G22" s="483"/>
      <c r="H22" s="483"/>
      <c r="I22" s="483"/>
      <c r="J22" s="483"/>
      <c r="K22" s="483"/>
      <c r="L22" s="483"/>
      <c r="M22" s="483"/>
      <c r="N22" s="483"/>
    </row>
    <row r="23" spans="1:22" ht="18.95" customHeight="1">
      <c r="A23" s="2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</sheetData>
  <mergeCells count="18">
    <mergeCell ref="O14:R14"/>
    <mergeCell ref="S13:V14"/>
    <mergeCell ref="C13:R13"/>
    <mergeCell ref="A12:N12"/>
    <mergeCell ref="B13:B15"/>
    <mergeCell ref="A13:A15"/>
    <mergeCell ref="A22:N22"/>
    <mergeCell ref="A3:N3"/>
    <mergeCell ref="A2:N2"/>
    <mergeCell ref="A4:A5"/>
    <mergeCell ref="B4:B5"/>
    <mergeCell ref="C4:E4"/>
    <mergeCell ref="F4:H4"/>
    <mergeCell ref="I4:K4"/>
    <mergeCell ref="L4:N4"/>
    <mergeCell ref="C14:F14"/>
    <mergeCell ref="G14:J14"/>
    <mergeCell ref="K14:N14"/>
  </mergeCells>
  <pageMargins left="0.7" right="0.7" top="0.75" bottom="0.75" header="0.3" footer="0.3"/>
  <pageSetup paperSize="8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C75"/>
  <sheetViews>
    <sheetView view="pageBreakPreview" zoomScale="73" zoomScaleNormal="55" zoomScaleSheetLayoutView="73" workbookViewId="0">
      <selection activeCell="C7" sqref="C7:N10"/>
    </sheetView>
  </sheetViews>
  <sheetFormatPr defaultColWidth="9.140625" defaultRowHeight="15.75"/>
  <cols>
    <col min="1" max="1" width="5.42578125" style="1" customWidth="1"/>
    <col min="2" max="2" width="29.7109375" style="1" customWidth="1"/>
    <col min="3" max="3" width="21.42578125" style="1" customWidth="1"/>
    <col min="4" max="4" width="24.85546875" style="1" customWidth="1"/>
    <col min="5" max="5" width="22.85546875" style="1" customWidth="1"/>
    <col min="6" max="6" width="22.28515625" style="1" customWidth="1"/>
    <col min="7" max="7" width="15.85546875" style="1" customWidth="1"/>
    <col min="8" max="8" width="23" style="1" customWidth="1"/>
    <col min="9" max="9" width="17.7109375" style="1" customWidth="1"/>
    <col min="10" max="10" width="15.85546875" style="1" customWidth="1"/>
    <col min="11" max="11" width="23.5703125" style="1" customWidth="1"/>
    <col min="12" max="12" width="22.140625" style="1" customWidth="1"/>
    <col min="13" max="13" width="18.5703125" style="1" customWidth="1"/>
    <col min="14" max="14" width="23.42578125" style="1" customWidth="1"/>
    <col min="15" max="15" width="19.42578125" style="1" customWidth="1"/>
    <col min="16" max="16" width="22.7109375" style="1" customWidth="1"/>
    <col min="17" max="17" width="18.42578125" style="1" customWidth="1"/>
    <col min="18" max="18" width="9.140625" style="1"/>
    <col min="19" max="19" width="16.7109375" style="1" customWidth="1"/>
    <col min="20" max="20" width="39.5703125" style="1" customWidth="1"/>
    <col min="21" max="21" width="35.85546875" style="1" customWidth="1"/>
    <col min="22" max="22" width="40" style="1" customWidth="1"/>
    <col min="23" max="23" width="9.140625" style="1"/>
    <col min="24" max="24" width="7.5703125" style="1" customWidth="1"/>
    <col min="25" max="25" width="31.140625" style="1" customWidth="1"/>
    <col min="26" max="26" width="62.42578125" style="1" customWidth="1"/>
    <col min="27" max="27" width="22.7109375" style="1" customWidth="1"/>
    <col min="28" max="28" width="23.140625" style="1" customWidth="1"/>
    <col min="29" max="29" width="29.42578125" style="1" customWidth="1"/>
    <col min="30" max="16384" width="9.140625" style="1"/>
  </cols>
  <sheetData>
    <row r="2" spans="1:22" ht="36" customHeight="1">
      <c r="A2" s="485" t="s">
        <v>12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</row>
    <row r="3" spans="1:22" ht="28.5" customHeight="1">
      <c r="A3" s="484" t="s">
        <v>13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</row>
    <row r="4" spans="1:22" ht="31.5" customHeight="1">
      <c r="A4" s="475" t="s">
        <v>0</v>
      </c>
      <c r="B4" s="475" t="s">
        <v>30</v>
      </c>
      <c r="C4" s="488" t="s">
        <v>14</v>
      </c>
      <c r="D4" s="489"/>
      <c r="E4" s="490"/>
      <c r="F4" s="488" t="s">
        <v>15</v>
      </c>
      <c r="G4" s="489"/>
      <c r="H4" s="490"/>
      <c r="I4" s="488" t="s">
        <v>16</v>
      </c>
      <c r="J4" s="489"/>
      <c r="K4" s="490"/>
      <c r="L4" s="488" t="s">
        <v>17</v>
      </c>
      <c r="M4" s="489"/>
      <c r="N4" s="490"/>
    </row>
    <row r="5" spans="1:22" ht="99" customHeight="1">
      <c r="A5" s="476"/>
      <c r="B5" s="476"/>
      <c r="C5" s="15" t="s">
        <v>31</v>
      </c>
      <c r="D5" s="15" t="s">
        <v>32</v>
      </c>
      <c r="E5" s="15" t="s">
        <v>33</v>
      </c>
      <c r="F5" s="15" t="s">
        <v>31</v>
      </c>
      <c r="G5" s="15" t="s">
        <v>32</v>
      </c>
      <c r="H5" s="15" t="s">
        <v>33</v>
      </c>
      <c r="I5" s="15" t="s">
        <v>31</v>
      </c>
      <c r="J5" s="15" t="s">
        <v>32</v>
      </c>
      <c r="K5" s="15" t="s">
        <v>33</v>
      </c>
      <c r="L5" s="15" t="s">
        <v>31</v>
      </c>
      <c r="M5" s="15" t="s">
        <v>32</v>
      </c>
      <c r="N5" s="15" t="s">
        <v>33</v>
      </c>
    </row>
    <row r="6" spans="1:22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</row>
    <row r="7" spans="1:22">
      <c r="A7" s="22">
        <v>1</v>
      </c>
      <c r="B7" s="25" t="s">
        <v>4</v>
      </c>
      <c r="C7" s="418">
        <f>C8+C9+C10</f>
        <v>119253572.80000001</v>
      </c>
      <c r="D7" s="418">
        <f>D8+D9+D10</f>
        <v>115438049.25949</v>
      </c>
      <c r="E7" s="418">
        <f>D7/C7*100</f>
        <v>96.80049540577788</v>
      </c>
      <c r="F7" s="418">
        <f>F8+F9+F10</f>
        <v>91193694.800000027</v>
      </c>
      <c r="G7" s="418">
        <f>G8+G9+G10</f>
        <v>90829449.80216001</v>
      </c>
      <c r="H7" s="418">
        <f>G7/F7*100</f>
        <v>99.600580940777917</v>
      </c>
      <c r="I7" s="418">
        <f t="shared" ref="I7:J7" si="0">I8+I9+I10</f>
        <v>395367.8</v>
      </c>
      <c r="J7" s="418">
        <f t="shared" si="0"/>
        <v>395338.26703999995</v>
      </c>
      <c r="K7" s="418">
        <f>J7/I7*100</f>
        <v>99.992530256636968</v>
      </c>
      <c r="L7" s="23">
        <f t="shared" ref="L7:M7" si="1">L8+L9+L10</f>
        <v>27664510.199999999</v>
      </c>
      <c r="M7" s="23">
        <f t="shared" si="1"/>
        <v>24213261.19029</v>
      </c>
      <c r="N7" s="23">
        <f>M7/L7*100</f>
        <v>87.524633601826793</v>
      </c>
      <c r="O7" s="27"/>
    </row>
    <row r="8" spans="1:22" ht="49.5" customHeight="1">
      <c r="A8" s="21">
        <v>2</v>
      </c>
      <c r="B8" s="26" t="s">
        <v>83</v>
      </c>
      <c r="C8" s="418">
        <f>F8+I8+L8</f>
        <v>42087929.100000001</v>
      </c>
      <c r="D8" s="418">
        <f t="shared" ref="D8:D10" si="2">G8+J8+M8</f>
        <v>41906179.508319996</v>
      </c>
      <c r="E8" s="418">
        <f>D8/C8*100</f>
        <v>99.568166941052922</v>
      </c>
      <c r="F8" s="418">
        <f>'3. План-график'!E18+'3. План-график'!E20+'3. План-график'!E21+'3. План-график'!E22+'3. План-график'!E24+'3. План-график'!E25+'3. План-график'!E26+'3. План-график'!E27+'3. План-график'!E31+'3. План-график'!E32+'3. План-график'!E33+'3. План-график'!E35+'3. План-график'!E36+'3. План-график'!E40+'3. План-график'!E41+'3. План-график'!E42+'3. План-график'!E46+'3. План-график'!E47+'3. План-график'!E55+'3. План-график'!E58+'3. План-график'!E59+'3. План-график'!E60+'3. План-график'!E61+'3. План-график'!E62+'3. План-график'!E63+'3. План-график'!E64+'3. План-график'!E65+'3. План-график'!E66+'3. План-график'!E67+'3. План-график'!E68+'3. План-график'!E69+'3. План-график'!E70+'3. План-график'!E71+'3. План-график'!E72+'3. План-график'!E73</f>
        <v>39790880.300000004</v>
      </c>
      <c r="G8" s="418">
        <f>'3. План-график'!F18+'3. План-график'!F20+'3. План-график'!F21+'3. План-график'!F22+'3. План-график'!F24+'3. План-график'!F25+'3. План-график'!F26+'3. План-график'!F27+'3. План-график'!F31+'3. План-график'!F32+'3. План-график'!F33+'3. План-график'!F35+'3. План-график'!F36+'3. План-график'!F40+'3. План-график'!F41+'3. План-график'!F42+'3. План-график'!F46+'3. План-график'!F47+'3. План-график'!F55+'3. План-график'!F58+'3. План-график'!F59+'3. План-график'!F60+'3. План-график'!F61+'3. План-график'!F62+'3. План-график'!F63+'3. План-график'!F64+'3. План-график'!F65+'3. План-график'!F66+'3. План-график'!F67+'3. План-график'!F68+'3. План-график'!F69+'3. План-график'!F70+'3. План-график'!F71+'3. План-график'!F72+'3. План-график'!F73</f>
        <v>39609160.241279997</v>
      </c>
      <c r="H8" s="418">
        <f t="shared" ref="H8:H10" si="3">G8/F8*100</f>
        <v>99.543312293294477</v>
      </c>
      <c r="I8" s="418">
        <f>'3. План-график'!E23+'3. План-график'!E34+'3. План-график'!E37+'3. План-график'!E38+'3. План-график'!E39</f>
        <v>395367.8</v>
      </c>
      <c r="J8" s="418">
        <f>'3. План-график'!F23+'3. План-график'!F34+'3. План-график'!F37+'3. План-график'!F38+'3. План-график'!F39</f>
        <v>395338.26703999995</v>
      </c>
      <c r="K8" s="418">
        <f t="shared" ref="K8" si="4">J8/I8*100</f>
        <v>99.992530256636968</v>
      </c>
      <c r="L8" s="23">
        <f>'3. План-график'!E56</f>
        <v>1901681</v>
      </c>
      <c r="M8" s="23">
        <f>'3. План-график'!F56</f>
        <v>1901681</v>
      </c>
      <c r="N8" s="23">
        <f t="shared" ref="N8:N9" si="5">M8/L8*100</f>
        <v>100</v>
      </c>
    </row>
    <row r="9" spans="1:22" ht="64.5" customHeight="1">
      <c r="A9" s="21">
        <v>3</v>
      </c>
      <c r="B9" s="26" t="s">
        <v>86</v>
      </c>
      <c r="C9" s="23">
        <f>F9+I9+L9</f>
        <v>49889233.700000018</v>
      </c>
      <c r="D9" s="23">
        <f t="shared" si="2"/>
        <v>46255801.070750013</v>
      </c>
      <c r="E9" s="23">
        <f t="shared" ref="E9:E10" si="6">D9/C9*100</f>
        <v>92.717000523401495</v>
      </c>
      <c r="F9" s="23">
        <f>'3. План-график'!E533-'3. План-график'!E81</f>
        <v>24126404.500000019</v>
      </c>
      <c r="G9" s="23">
        <f>'3. План-график'!F533-'3. План-график'!F81</f>
        <v>23944220.880460013</v>
      </c>
      <c r="H9" s="23">
        <f t="shared" si="3"/>
        <v>99.244878699020376</v>
      </c>
      <c r="I9" s="23">
        <v>0</v>
      </c>
      <c r="J9" s="23">
        <v>0</v>
      </c>
      <c r="K9" s="23" t="s">
        <v>10</v>
      </c>
      <c r="L9" s="23">
        <f>'3. План-график'!E81</f>
        <v>25762829.199999999</v>
      </c>
      <c r="M9" s="23">
        <f>'3. План-график'!F81</f>
        <v>22311580.19029</v>
      </c>
      <c r="N9" s="23">
        <f t="shared" si="5"/>
        <v>86.603765514580985</v>
      </c>
    </row>
    <row r="10" spans="1:22" ht="78.75">
      <c r="A10" s="21">
        <v>4</v>
      </c>
      <c r="B10" s="26" t="s">
        <v>91</v>
      </c>
      <c r="C10" s="23">
        <f>F10+I10+L10</f>
        <v>27276410</v>
      </c>
      <c r="D10" s="23">
        <f t="shared" si="2"/>
        <v>27276068.68042</v>
      </c>
      <c r="E10" s="23">
        <f t="shared" si="6"/>
        <v>99.998748663845433</v>
      </c>
      <c r="F10" s="17">
        <f>'3. План-график'!E542</f>
        <v>27276410</v>
      </c>
      <c r="G10" s="17">
        <f>'3. План-график'!F542</f>
        <v>27276068.68042</v>
      </c>
      <c r="H10" s="23">
        <f t="shared" si="3"/>
        <v>99.998748663845433</v>
      </c>
      <c r="I10" s="23">
        <v>0</v>
      </c>
      <c r="J10" s="23">
        <v>0</v>
      </c>
      <c r="K10" s="23" t="s">
        <v>10</v>
      </c>
      <c r="L10" s="23">
        <v>0</v>
      </c>
      <c r="M10" s="23">
        <v>0</v>
      </c>
      <c r="N10" s="23" t="s">
        <v>10</v>
      </c>
      <c r="O10" s="20"/>
    </row>
    <row r="12" spans="1:22" ht="24" customHeight="1">
      <c r="A12" s="487" t="s">
        <v>18</v>
      </c>
      <c r="B12" s="487"/>
      <c r="C12" s="487"/>
      <c r="D12" s="487"/>
      <c r="E12" s="487"/>
      <c r="F12" s="487"/>
      <c r="G12" s="487"/>
      <c r="H12" s="487"/>
      <c r="I12" s="487"/>
      <c r="J12" s="487"/>
      <c r="K12" s="487"/>
      <c r="L12" s="487"/>
      <c r="M12" s="487"/>
      <c r="N12" s="487"/>
      <c r="O12" s="19"/>
      <c r="P12" s="20"/>
    </row>
    <row r="13" spans="1:22" ht="21" customHeight="1">
      <c r="A13" s="475" t="s">
        <v>0</v>
      </c>
      <c r="B13" s="477" t="s">
        <v>30</v>
      </c>
      <c r="C13" s="477" t="s">
        <v>20</v>
      </c>
      <c r="D13" s="477"/>
      <c r="E13" s="477"/>
      <c r="F13" s="477"/>
      <c r="G13" s="477"/>
      <c r="H13" s="477"/>
      <c r="I13" s="477"/>
      <c r="J13" s="477"/>
      <c r="K13" s="477"/>
      <c r="L13" s="477"/>
      <c r="M13" s="477"/>
      <c r="N13" s="477"/>
      <c r="O13" s="477"/>
      <c r="P13" s="477"/>
      <c r="Q13" s="477"/>
      <c r="R13" s="477"/>
      <c r="S13" s="486" t="s">
        <v>21</v>
      </c>
      <c r="T13" s="486"/>
      <c r="U13" s="486"/>
      <c r="V13" s="486"/>
    </row>
    <row r="14" spans="1:22" ht="39" customHeight="1">
      <c r="A14" s="480"/>
      <c r="B14" s="477"/>
      <c r="C14" s="477" t="s">
        <v>445</v>
      </c>
      <c r="D14" s="477"/>
      <c r="E14" s="477"/>
      <c r="F14" s="477"/>
      <c r="G14" s="477" t="s">
        <v>447</v>
      </c>
      <c r="H14" s="477"/>
      <c r="I14" s="477"/>
      <c r="J14" s="477"/>
      <c r="K14" s="477" t="s">
        <v>446</v>
      </c>
      <c r="L14" s="477"/>
      <c r="M14" s="477"/>
      <c r="N14" s="477"/>
      <c r="O14" s="477" t="s">
        <v>448</v>
      </c>
      <c r="P14" s="477"/>
      <c r="Q14" s="477"/>
      <c r="R14" s="477"/>
      <c r="S14" s="486"/>
      <c r="T14" s="486"/>
      <c r="U14" s="486"/>
      <c r="V14" s="486"/>
    </row>
    <row r="15" spans="1:22" ht="147.6" customHeight="1">
      <c r="A15" s="476"/>
      <c r="B15" s="477"/>
      <c r="C15" s="15" t="s">
        <v>31</v>
      </c>
      <c r="D15" s="15" t="s">
        <v>32</v>
      </c>
      <c r="E15" s="15" t="s">
        <v>33</v>
      </c>
      <c r="F15" s="15" t="s">
        <v>34</v>
      </c>
      <c r="G15" s="15" t="s">
        <v>31</v>
      </c>
      <c r="H15" s="15" t="s">
        <v>32</v>
      </c>
      <c r="I15" s="15" t="s">
        <v>33</v>
      </c>
      <c r="J15" s="15" t="s">
        <v>34</v>
      </c>
      <c r="K15" s="15" t="s">
        <v>31</v>
      </c>
      <c r="L15" s="15" t="s">
        <v>32</v>
      </c>
      <c r="M15" s="15" t="s">
        <v>33</v>
      </c>
      <c r="N15" s="15" t="s">
        <v>34</v>
      </c>
      <c r="O15" s="15" t="s">
        <v>31</v>
      </c>
      <c r="P15" s="15" t="s">
        <v>32</v>
      </c>
      <c r="Q15" s="15" t="s">
        <v>33</v>
      </c>
      <c r="R15" s="15" t="s">
        <v>34</v>
      </c>
      <c r="S15" s="15" t="s">
        <v>31</v>
      </c>
      <c r="T15" s="15" t="s">
        <v>32</v>
      </c>
      <c r="U15" s="15" t="s">
        <v>33</v>
      </c>
      <c r="V15" s="15" t="s">
        <v>34</v>
      </c>
    </row>
    <row r="16" spans="1:22" ht="13.5" customHeight="1">
      <c r="A16" s="15">
        <v>1</v>
      </c>
      <c r="B16" s="15">
        <v>2</v>
      </c>
      <c r="C16" s="15">
        <v>3</v>
      </c>
      <c r="D16" s="15">
        <v>4</v>
      </c>
      <c r="E16" s="15">
        <v>5</v>
      </c>
      <c r="F16" s="15">
        <v>6</v>
      </c>
      <c r="G16" s="15">
        <v>7</v>
      </c>
      <c r="H16" s="15">
        <v>8</v>
      </c>
      <c r="I16" s="15">
        <v>9</v>
      </c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5">
        <v>17</v>
      </c>
      <c r="R16" s="15">
        <v>18</v>
      </c>
      <c r="S16" s="15">
        <v>19</v>
      </c>
      <c r="T16" s="15">
        <v>20</v>
      </c>
      <c r="U16" s="15">
        <v>21</v>
      </c>
      <c r="V16" s="15">
        <v>22</v>
      </c>
    </row>
    <row r="17" spans="1:29" ht="47.25">
      <c r="A17" s="22">
        <v>1</v>
      </c>
      <c r="B17" s="456" t="s">
        <v>4</v>
      </c>
      <c r="C17" s="417">
        <f>C18+C19+C20</f>
        <v>2575425.5</v>
      </c>
      <c r="D17" s="417">
        <f>D18+D19+D20</f>
        <v>2575425.1869600001</v>
      </c>
      <c r="E17" s="418">
        <f>D17/C17*100</f>
        <v>99.999987845115299</v>
      </c>
      <c r="F17" s="417" t="s">
        <v>10</v>
      </c>
      <c r="G17" s="17" t="s">
        <v>10</v>
      </c>
      <c r="H17" s="17" t="s">
        <v>10</v>
      </c>
      <c r="I17" s="17" t="s">
        <v>10</v>
      </c>
      <c r="J17" s="17" t="s">
        <v>10</v>
      </c>
      <c r="K17" s="417">
        <f>K18+K19+K20</f>
        <v>13573188.600000003</v>
      </c>
      <c r="L17" s="417">
        <f>L18+L19+L20</f>
        <v>13394084.470160002</v>
      </c>
      <c r="M17" s="418">
        <f t="shared" ref="M17" si="7">L17/K17*100</f>
        <v>98.680456485810552</v>
      </c>
      <c r="N17" s="417" t="s">
        <v>324</v>
      </c>
      <c r="O17" s="17" t="s">
        <v>10</v>
      </c>
      <c r="P17" s="17" t="s">
        <v>10</v>
      </c>
      <c r="Q17" s="17" t="s">
        <v>10</v>
      </c>
      <c r="R17" s="17" t="s">
        <v>10</v>
      </c>
      <c r="S17" s="17">
        <f>S18+S19+S20</f>
        <v>77342129.50000003</v>
      </c>
      <c r="T17" s="17">
        <f t="shared" ref="T17" si="8">T18+T19+T20</f>
        <v>77156959.41208002</v>
      </c>
      <c r="U17" s="23">
        <f t="shared" ref="U17" si="9">T17/S17*100</f>
        <v>99.760583152911494</v>
      </c>
      <c r="V17" s="17" t="s">
        <v>324</v>
      </c>
    </row>
    <row r="18" spans="1:29" ht="63">
      <c r="A18" s="21">
        <v>2</v>
      </c>
      <c r="B18" s="400" t="s">
        <v>83</v>
      </c>
      <c r="C18" s="417">
        <f>'3. План-график'!E18</f>
        <v>2575425.5</v>
      </c>
      <c r="D18" s="417">
        <f>'3. План-график'!F18</f>
        <v>2575425.1869600001</v>
      </c>
      <c r="E18" s="418">
        <f>D18/C18*100</f>
        <v>99.999987845115299</v>
      </c>
      <c r="F18" s="417" t="s">
        <v>10</v>
      </c>
      <c r="G18" s="17" t="s">
        <v>10</v>
      </c>
      <c r="H18" s="17" t="s">
        <v>10</v>
      </c>
      <c r="I18" s="17" t="s">
        <v>10</v>
      </c>
      <c r="J18" s="17" t="s">
        <v>10</v>
      </c>
      <c r="K18" s="417">
        <f>'3. План-график'!E28</f>
        <v>13573188.600000003</v>
      </c>
      <c r="L18" s="417">
        <f>'3. План-график'!F28</f>
        <v>13394084.470160002</v>
      </c>
      <c r="M18" s="418">
        <f>L18/K18*100</f>
        <v>98.680456485810552</v>
      </c>
      <c r="N18" s="417" t="s">
        <v>324</v>
      </c>
      <c r="O18" s="17" t="s">
        <v>10</v>
      </c>
      <c r="P18" s="17" t="s">
        <v>10</v>
      </c>
      <c r="Q18" s="17" t="s">
        <v>10</v>
      </c>
      <c r="R18" s="17" t="s">
        <v>10</v>
      </c>
      <c r="S18" s="17">
        <f>'3. План-график'!E74</f>
        <v>25939315.000000004</v>
      </c>
      <c r="T18" s="17">
        <f>'3. План-график'!F74</f>
        <v>25936669.851200007</v>
      </c>
      <c r="U18" s="23">
        <f>T18/S18*100</f>
        <v>99.989802549527624</v>
      </c>
      <c r="V18" s="17" t="s">
        <v>10</v>
      </c>
    </row>
    <row r="19" spans="1:29" ht="78.75">
      <c r="A19" s="21">
        <v>3</v>
      </c>
      <c r="B19" s="18" t="s">
        <v>86</v>
      </c>
      <c r="C19" s="17">
        <v>0</v>
      </c>
      <c r="D19" s="17">
        <v>0</v>
      </c>
      <c r="E19" s="17" t="s">
        <v>10</v>
      </c>
      <c r="F19" s="17" t="s">
        <v>10</v>
      </c>
      <c r="G19" s="17" t="s">
        <v>10</v>
      </c>
      <c r="H19" s="17" t="s">
        <v>10</v>
      </c>
      <c r="I19" s="17" t="s">
        <v>10</v>
      </c>
      <c r="J19" s="17" t="s">
        <v>10</v>
      </c>
      <c r="K19" s="17">
        <v>0</v>
      </c>
      <c r="L19" s="17">
        <v>0</v>
      </c>
      <c r="M19" s="17" t="s">
        <v>10</v>
      </c>
      <c r="N19" s="17" t="s">
        <v>10</v>
      </c>
      <c r="O19" s="17" t="s">
        <v>10</v>
      </c>
      <c r="P19" s="17" t="s">
        <v>10</v>
      </c>
      <c r="Q19" s="17" t="s">
        <v>10</v>
      </c>
      <c r="R19" s="17" t="s">
        <v>10</v>
      </c>
      <c r="S19" s="17">
        <f>F9</f>
        <v>24126404.500000019</v>
      </c>
      <c r="T19" s="17">
        <f>G9</f>
        <v>23944220.880460013</v>
      </c>
      <c r="U19" s="23">
        <f>T19/S19*100</f>
        <v>99.244878699020376</v>
      </c>
      <c r="V19" s="17" t="s">
        <v>324</v>
      </c>
    </row>
    <row r="20" spans="1:29" ht="78.75">
      <c r="A20" s="21">
        <v>4</v>
      </c>
      <c r="B20" s="18" t="s">
        <v>91</v>
      </c>
      <c r="C20" s="17">
        <v>0</v>
      </c>
      <c r="D20" s="17">
        <v>0</v>
      </c>
      <c r="E20" s="17" t="s">
        <v>10</v>
      </c>
      <c r="F20" s="17" t="s">
        <v>10</v>
      </c>
      <c r="G20" s="17" t="s">
        <v>10</v>
      </c>
      <c r="H20" s="17" t="s">
        <v>10</v>
      </c>
      <c r="I20" s="17" t="s">
        <v>10</v>
      </c>
      <c r="J20" s="17" t="s">
        <v>10</v>
      </c>
      <c r="K20" s="17">
        <v>0</v>
      </c>
      <c r="L20" s="17">
        <v>0</v>
      </c>
      <c r="M20" s="17" t="s">
        <v>10</v>
      </c>
      <c r="N20" s="17" t="s">
        <v>10</v>
      </c>
      <c r="O20" s="17" t="s">
        <v>10</v>
      </c>
      <c r="P20" s="17" t="s">
        <v>10</v>
      </c>
      <c r="Q20" s="17" t="s">
        <v>10</v>
      </c>
      <c r="R20" s="17" t="s">
        <v>10</v>
      </c>
      <c r="S20" s="17">
        <f>'3. План-график'!E542</f>
        <v>27276410</v>
      </c>
      <c r="T20" s="17">
        <f>'3. План-график'!F542</f>
        <v>27276068.68042</v>
      </c>
      <c r="U20" s="23">
        <f>T20/S20*100</f>
        <v>99.998748663845433</v>
      </c>
      <c r="V20" s="17" t="s">
        <v>10</v>
      </c>
    </row>
    <row r="21" spans="1:29">
      <c r="A21" s="2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9" ht="18.95" customHeight="1">
      <c r="A22" s="2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9" ht="54" customHeight="1">
      <c r="L23" s="40"/>
      <c r="M23" s="40"/>
      <c r="N23" s="40"/>
      <c r="O23" s="40"/>
      <c r="S23" s="493" t="s">
        <v>442</v>
      </c>
      <c r="T23" s="493"/>
      <c r="U23" s="493"/>
      <c r="V23" s="493"/>
      <c r="W23" s="28"/>
      <c r="X23" s="493" t="s">
        <v>443</v>
      </c>
      <c r="Y23" s="493"/>
      <c r="Z23" s="493"/>
      <c r="AA23" s="493"/>
      <c r="AB23" s="493"/>
      <c r="AC23" s="493"/>
    </row>
    <row r="24" spans="1:29" ht="127.5" customHeight="1">
      <c r="L24" s="29"/>
      <c r="M24" s="29"/>
      <c r="N24" s="29"/>
      <c r="O24" s="29"/>
      <c r="S24" s="43" t="s">
        <v>0</v>
      </c>
      <c r="T24" s="43" t="s">
        <v>35</v>
      </c>
      <c r="U24" s="43" t="s">
        <v>36</v>
      </c>
      <c r="V24" s="43" t="s">
        <v>37</v>
      </c>
      <c r="X24" s="491" t="s">
        <v>0</v>
      </c>
      <c r="Y24" s="491" t="s">
        <v>38</v>
      </c>
      <c r="Z24" s="491" t="s">
        <v>39</v>
      </c>
      <c r="AA24" s="494" t="s">
        <v>48</v>
      </c>
      <c r="AB24" s="495"/>
      <c r="AC24" s="491" t="s">
        <v>42</v>
      </c>
    </row>
    <row r="25" spans="1:29">
      <c r="L25" s="30"/>
      <c r="M25" s="30"/>
      <c r="N25" s="30"/>
      <c r="O25" s="30"/>
      <c r="S25" s="31">
        <v>1</v>
      </c>
      <c r="T25" s="31">
        <v>2</v>
      </c>
      <c r="U25" s="31">
        <v>3</v>
      </c>
      <c r="V25" s="31">
        <v>4</v>
      </c>
      <c r="X25" s="492"/>
      <c r="Y25" s="492"/>
      <c r="Z25" s="492"/>
      <c r="AA25" s="43" t="s">
        <v>40</v>
      </c>
      <c r="AB25" s="43" t="s">
        <v>41</v>
      </c>
      <c r="AC25" s="492"/>
    </row>
    <row r="26" spans="1:29" ht="15.75" customHeight="1">
      <c r="L26" s="30"/>
      <c r="M26" s="30"/>
      <c r="N26" s="30"/>
      <c r="O26" s="30"/>
      <c r="S26" s="496">
        <v>1</v>
      </c>
      <c r="T26" s="500" t="s">
        <v>83</v>
      </c>
      <c r="U26" s="498">
        <f>F8+I8</f>
        <v>40186248.100000001</v>
      </c>
      <c r="V26" s="498">
        <f>U26/(F7+I7)*100</f>
        <v>43.876688939930247</v>
      </c>
      <c r="X26" s="31">
        <v>1</v>
      </c>
      <c r="Y26" s="31">
        <v>2</v>
      </c>
      <c r="Z26" s="31">
        <v>3</v>
      </c>
      <c r="AA26" s="31">
        <v>4</v>
      </c>
      <c r="AB26" s="31">
        <v>5</v>
      </c>
      <c r="AC26" s="31">
        <v>6</v>
      </c>
    </row>
    <row r="27" spans="1:29" ht="42" customHeight="1">
      <c r="L27" s="30"/>
      <c r="M27" s="30"/>
      <c r="N27" s="30"/>
      <c r="O27" s="30"/>
      <c r="S27" s="497"/>
      <c r="T27" s="501"/>
      <c r="U27" s="499"/>
      <c r="V27" s="499"/>
      <c r="X27" s="496">
        <v>1</v>
      </c>
      <c r="Y27" s="491" t="s">
        <v>83</v>
      </c>
      <c r="Z27" s="32" t="s">
        <v>70</v>
      </c>
      <c r="AA27" s="72">
        <f>'3. План-график'!E74-'3. План-график'!E73-'3. План-график'!E72-'3. План-график'!E71-'3. План-график'!E70-'3. План-график'!E69-'3. План-график'!E68-'3. План-график'!E67-'3. План-график'!E66-'3. План-график'!E65-'3. План-график'!E64-'3. План-график'!E63-'3. План-график'!E62-'3. План-график'!E61-'3. План-график'!E60-'3. План-график'!E59-'3. План-график'!E58-'3. План-график'!E56</f>
        <v>23947810.900000002</v>
      </c>
      <c r="AB27" s="72">
        <f>'3. План-график'!F74-'3. План-график'!F73-'3. План-график'!F72-'3. План-график'!F71-'3. План-график'!F70-'3. План-график'!F69-'3. План-график'!F68-'3. План-график'!F67-'3. План-график'!F66-'3. План-график'!F65-'3. План-график'!F64-'3. План-график'!F63-'3. План-график'!F62-'3. План-график'!F61-'3. План-график'!F60-'3. План-график'!F59-'3. План-график'!F58-'3. План-график'!F56</f>
        <v>23947358.373770002</v>
      </c>
      <c r="AC27" s="231">
        <f t="shared" ref="AC27:AC65" si="10">AB27/AA27*100</f>
        <v>99.998110364943628</v>
      </c>
    </row>
    <row r="28" spans="1:29" ht="64.5" customHeight="1">
      <c r="L28" s="41"/>
      <c r="O28" s="46"/>
      <c r="S28" s="42">
        <v>2</v>
      </c>
      <c r="T28" s="32" t="s">
        <v>86</v>
      </c>
      <c r="U28" s="221">
        <f>F9+I9</f>
        <v>24126404.500000019</v>
      </c>
      <c r="V28" s="458">
        <f>U28/(F7+I7)*100</f>
        <v>26.342014881589158</v>
      </c>
      <c r="X28" s="503"/>
      <c r="Y28" s="504"/>
      <c r="Z28" s="32" t="s">
        <v>71</v>
      </c>
      <c r="AA28" s="457">
        <f>'3. План-график'!E13+'3. План-график'!E14+'3. План-график'!E15+'3. План-график'!E16+'3. План-график'!E17+'3. План-график'!E24+'3. План-график'!E25+'3. План-график'!E26+'3. План-график'!E27</f>
        <v>4185213.6999999993</v>
      </c>
      <c r="AB28" s="457">
        <f>'3. План-график'!F13+'3. План-график'!F14+'3. План-график'!F15+'3. План-график'!F16+'3. План-график'!F17+'3. План-график'!F24+'3. План-график'!F25+'3. План-график'!F26+'3. План-график'!F27</f>
        <v>4174778.7462900002</v>
      </c>
      <c r="AC28" s="458">
        <f t="shared" si="10"/>
        <v>99.750670946384432</v>
      </c>
    </row>
    <row r="29" spans="1:29" ht="74.25" customHeight="1">
      <c r="S29" s="42">
        <v>3</v>
      </c>
      <c r="T29" s="32" t="s">
        <v>91</v>
      </c>
      <c r="U29" s="221">
        <f>F10+I10</f>
        <v>27276410</v>
      </c>
      <c r="V29" s="458">
        <f>U29/(F7+I7)*100</f>
        <v>29.781296178480588</v>
      </c>
      <c r="X29" s="503"/>
      <c r="Y29" s="504"/>
      <c r="Z29" s="32" t="s">
        <v>104</v>
      </c>
      <c r="AA29" s="72">
        <f>'3. План-график'!E20+'3. План-график'!E21+'3. План-график'!E22+'3. План-график'!E23</f>
        <v>11956306.100000001</v>
      </c>
      <c r="AB29" s="72">
        <f>'3. План-график'!F20+'3. План-график'!F21+'3. План-график'!F22+'3. План-график'!F23</f>
        <v>11787636.612830002</v>
      </c>
      <c r="AC29" s="221">
        <f t="shared" si="10"/>
        <v>98.589284301026723</v>
      </c>
    </row>
    <row r="30" spans="1:29" ht="31.5">
      <c r="S30" s="46"/>
      <c r="T30" s="2"/>
      <c r="U30" s="225"/>
      <c r="V30" s="460"/>
      <c r="X30" s="503"/>
      <c r="Y30" s="504"/>
      <c r="Z30" s="32" t="s">
        <v>162</v>
      </c>
      <c r="AA30" s="72">
        <f>'3. План-график'!E73+'3. План-график'!E58</f>
        <v>51639.6</v>
      </c>
      <c r="AB30" s="72">
        <f>'3. План-график'!F73+'3. План-график'!F58</f>
        <v>51639.507449999997</v>
      </c>
      <c r="AC30" s="221">
        <f t="shared" si="10"/>
        <v>99.999820777078057</v>
      </c>
    </row>
    <row r="31" spans="1:29" ht="31.5">
      <c r="S31" s="46"/>
      <c r="T31" s="2"/>
      <c r="U31" s="225"/>
      <c r="V31" s="460"/>
      <c r="X31" s="503"/>
      <c r="Y31" s="504"/>
      <c r="Z31" s="32" t="s">
        <v>125</v>
      </c>
      <c r="AA31" s="100">
        <v>423.4</v>
      </c>
      <c r="AB31" s="100">
        <f>'3. План-график'!F59</f>
        <v>423.35316</v>
      </c>
      <c r="AC31" s="221">
        <f t="shared" si="10"/>
        <v>99.988937175247997</v>
      </c>
    </row>
    <row r="32" spans="1:29">
      <c r="S32" s="46"/>
      <c r="T32" s="2"/>
      <c r="U32" s="225"/>
      <c r="V32" s="460"/>
      <c r="X32" s="503"/>
      <c r="Y32" s="504"/>
      <c r="Z32" s="32" t="s">
        <v>323</v>
      </c>
      <c r="AA32" s="100">
        <v>7338.2</v>
      </c>
      <c r="AB32" s="100">
        <f>'3. План-график'!F60</f>
        <v>7329.2960000000003</v>
      </c>
      <c r="AC32" s="221">
        <f t="shared" si="10"/>
        <v>99.87866234226378</v>
      </c>
    </row>
    <row r="33" spans="19:29">
      <c r="S33" s="46"/>
      <c r="T33" s="2"/>
      <c r="U33" s="225"/>
      <c r="V33" s="460"/>
      <c r="X33" s="503"/>
      <c r="Y33" s="504"/>
      <c r="Z33" s="32" t="s">
        <v>507</v>
      </c>
      <c r="AA33" s="100">
        <v>4515.8</v>
      </c>
      <c r="AB33" s="100">
        <f>'3. План-график'!F61</f>
        <v>4515.76512</v>
      </c>
      <c r="AC33" s="221">
        <f t="shared" si="10"/>
        <v>99.999227600868053</v>
      </c>
    </row>
    <row r="34" spans="19:29">
      <c r="S34" s="46"/>
      <c r="T34" s="2"/>
      <c r="U34" s="225"/>
      <c r="V34" s="460"/>
      <c r="X34" s="503"/>
      <c r="Y34" s="504"/>
      <c r="Z34" s="32" t="s">
        <v>87</v>
      </c>
      <c r="AA34" s="100">
        <v>846.5</v>
      </c>
      <c r="AB34" s="100">
        <f>'3. План-график'!F62</f>
        <v>758.12603999999999</v>
      </c>
      <c r="AC34" s="221">
        <f t="shared" si="10"/>
        <v>89.560075605434136</v>
      </c>
    </row>
    <row r="35" spans="19:29" ht="31.5">
      <c r="S35" s="46"/>
      <c r="T35" s="2"/>
      <c r="U35" s="225"/>
      <c r="V35" s="460"/>
      <c r="X35" s="503"/>
      <c r="Y35" s="504"/>
      <c r="Z35" s="32" t="s">
        <v>270</v>
      </c>
      <c r="AA35" s="100">
        <v>1411.2</v>
      </c>
      <c r="AB35" s="100">
        <f>'3. План-график'!F63</f>
        <v>1411.1313399999999</v>
      </c>
      <c r="AC35" s="221">
        <f t="shared" si="10"/>
        <v>99.995134637188201</v>
      </c>
    </row>
    <row r="36" spans="19:29">
      <c r="S36" s="46"/>
      <c r="T36" s="2"/>
      <c r="U36" s="225"/>
      <c r="V36" s="460"/>
      <c r="X36" s="503"/>
      <c r="Y36" s="504"/>
      <c r="Z36" s="32" t="s">
        <v>261</v>
      </c>
      <c r="AA36" s="100">
        <v>4515.8</v>
      </c>
      <c r="AB36" s="100">
        <f>'3. План-график'!F64</f>
        <v>4515.7670399999997</v>
      </c>
      <c r="AC36" s="221">
        <f t="shared" si="10"/>
        <v>99.999270118251459</v>
      </c>
    </row>
    <row r="37" spans="19:29">
      <c r="S37" s="46"/>
      <c r="T37" s="2"/>
      <c r="U37" s="225"/>
      <c r="V37" s="460"/>
      <c r="X37" s="503"/>
      <c r="Y37" s="504"/>
      <c r="Z37" s="32" t="s">
        <v>274</v>
      </c>
      <c r="AA37" s="100">
        <v>124.3</v>
      </c>
      <c r="AB37" s="100">
        <f>'3. План-график'!F65</f>
        <v>124.23468</v>
      </c>
      <c r="AC37" s="221">
        <f t="shared" si="10"/>
        <v>99.947449718423158</v>
      </c>
    </row>
    <row r="38" spans="19:29">
      <c r="S38" s="46"/>
      <c r="T38" s="2"/>
      <c r="U38" s="225"/>
      <c r="V38" s="460"/>
      <c r="X38" s="503"/>
      <c r="Y38" s="504"/>
      <c r="Z38" s="32" t="s">
        <v>88</v>
      </c>
      <c r="AA38" s="72">
        <f>'3. План-график'!E11+'3. План-график'!E66</f>
        <v>7376.3</v>
      </c>
      <c r="AB38" s="72">
        <f>'3. План-график'!F11+'3. План-график'!F66</f>
        <v>7376.2979999999998</v>
      </c>
      <c r="AC38" s="221">
        <f t="shared" si="10"/>
        <v>99.999972886135325</v>
      </c>
    </row>
    <row r="39" spans="19:29">
      <c r="S39" s="46"/>
      <c r="T39" s="2"/>
      <c r="U39" s="225"/>
      <c r="V39" s="460"/>
      <c r="X39" s="503"/>
      <c r="Y39" s="504"/>
      <c r="Z39" s="32" t="s">
        <v>509</v>
      </c>
      <c r="AA39" s="72">
        <v>3692.4</v>
      </c>
      <c r="AB39" s="72">
        <f>'3. План-график'!F67</f>
        <v>1634.82944</v>
      </c>
      <c r="AC39" s="221">
        <f t="shared" si="10"/>
        <v>44.2755237785722</v>
      </c>
    </row>
    <row r="40" spans="19:29">
      <c r="S40" s="46"/>
      <c r="T40" s="2"/>
      <c r="U40" s="225"/>
      <c r="V40" s="460"/>
      <c r="X40" s="503"/>
      <c r="Y40" s="504"/>
      <c r="Z40" s="32" t="s">
        <v>510</v>
      </c>
      <c r="AA40" s="72">
        <v>3951.3</v>
      </c>
      <c r="AB40" s="72">
        <f>'3. План-график'!F68</f>
        <v>3918.5559600000001</v>
      </c>
      <c r="AC40" s="221">
        <f t="shared" si="10"/>
        <v>99.171309695543243</v>
      </c>
    </row>
    <row r="41" spans="19:29">
      <c r="S41" s="46"/>
      <c r="T41" s="2"/>
      <c r="U41" s="225"/>
      <c r="V41" s="460"/>
      <c r="X41" s="503"/>
      <c r="Y41" s="504"/>
      <c r="Z41" s="32" t="s">
        <v>511</v>
      </c>
      <c r="AA41" s="72">
        <v>564.5</v>
      </c>
      <c r="AB41" s="72">
        <f>'3. План-график'!F69</f>
        <v>559.99959999999999</v>
      </c>
      <c r="AC41" s="221">
        <f t="shared" si="10"/>
        <v>99.202763507528786</v>
      </c>
    </row>
    <row r="42" spans="19:29" ht="31.5">
      <c r="S42" s="46"/>
      <c r="T42" s="2"/>
      <c r="U42" s="225"/>
      <c r="V42" s="460"/>
      <c r="X42" s="503"/>
      <c r="Y42" s="504"/>
      <c r="Z42" s="32" t="s">
        <v>262</v>
      </c>
      <c r="AA42" s="72">
        <v>846.8</v>
      </c>
      <c r="AB42" s="72">
        <f>'3. План-график'!F70</f>
        <v>846.70632000000001</v>
      </c>
      <c r="AC42" s="221">
        <f t="shared" si="10"/>
        <v>99.988937175247997</v>
      </c>
    </row>
    <row r="43" spans="19:29">
      <c r="S43" s="46"/>
      <c r="T43" s="2"/>
      <c r="U43" s="225"/>
      <c r="V43" s="460"/>
      <c r="X43" s="503"/>
      <c r="Y43" s="504"/>
      <c r="Z43" s="32" t="s">
        <v>264</v>
      </c>
      <c r="AA43" s="72">
        <v>9131.1</v>
      </c>
      <c r="AB43" s="72">
        <f>'3. План-график'!F71</f>
        <v>9131.0939999999991</v>
      </c>
      <c r="AC43" s="221">
        <f t="shared" si="10"/>
        <v>99.999934290501685</v>
      </c>
    </row>
    <row r="44" spans="19:29">
      <c r="S44" s="46"/>
      <c r="T44" s="2"/>
      <c r="U44" s="225"/>
      <c r="V44" s="460"/>
      <c r="X44" s="503"/>
      <c r="Y44" s="504"/>
      <c r="Z44" s="32" t="s">
        <v>512</v>
      </c>
      <c r="AA44" s="72">
        <v>540.20000000000005</v>
      </c>
      <c r="AB44" s="72">
        <f>'3. План-график'!F72</f>
        <v>540.11127999999997</v>
      </c>
      <c r="AC44" s="221">
        <f t="shared" si="10"/>
        <v>99.983576453165483</v>
      </c>
    </row>
    <row r="45" spans="19:29" ht="27" customHeight="1">
      <c r="X45" s="497"/>
      <c r="Y45" s="492"/>
      <c r="Z45" s="43" t="s">
        <v>85</v>
      </c>
      <c r="AA45" s="459">
        <f>SUM(AA27:AA44)</f>
        <v>40186248.099999994</v>
      </c>
      <c r="AB45" s="459">
        <f>SUM(AB27:AB44)</f>
        <v>40004498.508319996</v>
      </c>
      <c r="AC45" s="461">
        <f t="shared" si="10"/>
        <v>99.547731872784624</v>
      </c>
    </row>
    <row r="46" spans="19:29" ht="27" customHeight="1">
      <c r="X46" s="496">
        <v>2</v>
      </c>
      <c r="Y46" s="491" t="s">
        <v>86</v>
      </c>
      <c r="Z46" s="32" t="s">
        <v>70</v>
      </c>
      <c r="AA46" s="72">
        <f>'3. План-график'!E78+'3. План-график'!E82+'3. План-график'!E134+'3. План-график'!E166+'3. План-график'!E168</f>
        <v>8917944.7999999989</v>
      </c>
      <c r="AB46" s="72">
        <f>'3. План-график'!F78+'3. План-график'!F82+'3. План-график'!F134+'3. План-график'!F166+'3. План-график'!F168</f>
        <v>8905401.1799400002</v>
      </c>
      <c r="AC46" s="221">
        <f t="shared" si="10"/>
        <v>99.859344049090794</v>
      </c>
    </row>
    <row r="47" spans="19:29" ht="39.75" customHeight="1">
      <c r="X47" s="503"/>
      <c r="Y47" s="504"/>
      <c r="Z47" s="32" t="s">
        <v>162</v>
      </c>
      <c r="AA47" s="72">
        <f>'3. План-график'!E172+'3. План-график'!E398+'3. План-график'!E416+'3. План-график'!E478</f>
        <v>643718.9</v>
      </c>
      <c r="AB47" s="72">
        <f>'3. План-график'!F172+'3. План-график'!F398+'3. План-график'!F416+'3. План-график'!F478</f>
        <v>643596.24013999989</v>
      </c>
      <c r="AC47" s="221">
        <f t="shared" si="10"/>
        <v>99.980945120610855</v>
      </c>
    </row>
    <row r="48" spans="19:29" ht="39.75" customHeight="1">
      <c r="X48" s="503"/>
      <c r="Y48" s="504"/>
      <c r="Z48" s="32" t="s">
        <v>161</v>
      </c>
      <c r="AA48" s="72">
        <f>'3. План-график'!E107+'3. План-график'!E135+'3. План-график'!E186+'3. План-график'!E399+'3. План-график'!E419+'3. План-график'!E481</f>
        <v>827803.10000000009</v>
      </c>
      <c r="AB48" s="72">
        <f>'3. План-график'!F107+'3. План-график'!F135+'3. План-график'!F186+'3. План-график'!F399+'3. План-график'!F419+'3. План-график'!F481</f>
        <v>767486.54838000005</v>
      </c>
      <c r="AC48" s="221">
        <f t="shared" si="10"/>
        <v>92.713659610600629</v>
      </c>
    </row>
    <row r="49" spans="24:29" ht="39.75" customHeight="1">
      <c r="X49" s="503"/>
      <c r="Y49" s="504"/>
      <c r="Z49" s="32" t="s">
        <v>126</v>
      </c>
      <c r="AA49" s="72">
        <f>'3. План-график'!E100+'3. План-график'!E109+'3. План-график'!E136+'3. План-график'!E200+'3. План-график'!E400+'3. План-график'!E422+'3. План-график'!E483</f>
        <v>1186022.7</v>
      </c>
      <c r="AB49" s="72">
        <f>'3. План-график'!F100+'3. План-график'!F109+'3. План-график'!F136+'3. План-график'!F200+'3. План-график'!F400+'3. План-график'!F422+'3. План-график'!F483</f>
        <v>1181007.23526</v>
      </c>
      <c r="AC49" s="221">
        <f t="shared" si="10"/>
        <v>99.577118992747785</v>
      </c>
    </row>
    <row r="50" spans="24:29" ht="39.75" customHeight="1">
      <c r="X50" s="503"/>
      <c r="Y50" s="504"/>
      <c r="Z50" s="32" t="s">
        <v>127</v>
      </c>
      <c r="AA50" s="226">
        <f>'3. План-график'!E111+'3. План-график'!E139+'3. План-график'!E213+'3. План-график'!E401+'3. План-график'!E426+'3. План-график'!E487</f>
        <v>1115953.2</v>
      </c>
      <c r="AB50" s="226">
        <f>'3. План-график'!F111+'3. План-график'!F139+'3. План-график'!F213+'3. План-график'!F401+'3. План-график'!F426+'3. План-график'!F487</f>
        <v>1108504.35457</v>
      </c>
      <c r="AC50" s="226">
        <f t="shared" si="10"/>
        <v>99.332512740677657</v>
      </c>
    </row>
    <row r="51" spans="24:29" ht="39.75" customHeight="1">
      <c r="X51" s="503"/>
      <c r="Y51" s="504"/>
      <c r="Z51" s="32" t="s">
        <v>87</v>
      </c>
      <c r="AA51" s="226">
        <f>'3. План-график'!E112+'3. План-график'!E141+'3. План-график'!E225+'3. План-график'!E402+'3. План-график'!E491+'3. План-график'!E430</f>
        <v>922223.49999999988</v>
      </c>
      <c r="AB51" s="226">
        <f>'3. План-график'!F112+'3. План-график'!F141+'3. План-график'!F225+'3. План-график'!F402+'3. План-график'!F491+'3. План-график'!F430</f>
        <v>897472.71368000004</v>
      </c>
      <c r="AC51" s="226">
        <f t="shared" si="10"/>
        <v>97.316183515167438</v>
      </c>
    </row>
    <row r="52" spans="24:29" ht="39.75" customHeight="1">
      <c r="X52" s="503"/>
      <c r="Y52" s="504"/>
      <c r="Z52" s="32" t="s">
        <v>128</v>
      </c>
      <c r="AA52" s="226">
        <f>'3. План-график'!E101+'3. План-график'!E113+'3. План-график'!E142+'3. План-график'!E234+'3. План-график'!E403+'3. План-график'!E434+'3. План-график'!E494</f>
        <v>636847.49999999988</v>
      </c>
      <c r="AB52" s="226">
        <f>'3. План-график'!F101+'3. План-график'!F113+'3. План-график'!F142+'3. План-график'!F234+'3. План-график'!F403+'3. План-график'!F434+'3. План-график'!F494</f>
        <v>614248.22115</v>
      </c>
      <c r="AC52" s="226">
        <f t="shared" si="10"/>
        <v>96.451382968450076</v>
      </c>
    </row>
    <row r="53" spans="24:29" ht="39.75" customHeight="1">
      <c r="X53" s="503"/>
      <c r="Y53" s="504"/>
      <c r="Z53" s="32" t="s">
        <v>129</v>
      </c>
      <c r="AA53" s="226">
        <f>'3. План-график'!E115+'3. План-график'!E246+'3. План-график'!E404+'3. План-график'!E437+'3. План-график'!E496+'3. План-график'!E531</f>
        <v>1007842.1</v>
      </c>
      <c r="AB53" s="226">
        <f>'3. План-график'!F115+'3. План-график'!F246+'3. План-график'!F404+'3. План-график'!F437+'3. План-график'!F496+'3. План-график'!F531</f>
        <v>1007355.8484900001</v>
      </c>
      <c r="AC53" s="226">
        <f t="shared" si="10"/>
        <v>99.951753205189604</v>
      </c>
    </row>
    <row r="54" spans="24:29" ht="39.75" customHeight="1">
      <c r="X54" s="503"/>
      <c r="Y54" s="504"/>
      <c r="Z54" s="32" t="s">
        <v>130</v>
      </c>
      <c r="AA54" s="226">
        <f>'3. План-график'!E102+'3. План-график'!E117+'3. План-график'!E143+'3. План-график'!E258+'3. План-график'!E405+'3. План-график'!E439+'3. План-график'!E500</f>
        <v>1037245.1</v>
      </c>
      <c r="AB54" s="226">
        <f>'3. План-график'!F102+'3. План-график'!F117+'3. План-график'!F143+'3. План-график'!F258+'3. План-график'!F405+'3. План-график'!F439+'3. План-график'!F500</f>
        <v>1037007.1839300001</v>
      </c>
      <c r="AC54" s="226">
        <f t="shared" si="10"/>
        <v>99.97706269521062</v>
      </c>
    </row>
    <row r="55" spans="24:29" ht="39.75" customHeight="1">
      <c r="X55" s="503"/>
      <c r="Y55" s="504"/>
      <c r="Z55" s="32" t="s">
        <v>136</v>
      </c>
      <c r="AA55" s="226">
        <f>'3. План-график'!E119+'3. План-график'!E271+'3. План-график'!E406+'3. План-график'!E442+'3. План-график'!E502+'3. План-график'!E144</f>
        <v>373850.7</v>
      </c>
      <c r="AB55" s="226">
        <f>'3. План-график'!F119+'3. План-график'!F271+'3. План-график'!F406+'3. План-график'!F442+'3. План-график'!F502+'3. План-график'!F144</f>
        <v>373850.12028999993</v>
      </c>
      <c r="AC55" s="226">
        <f t="shared" si="10"/>
        <v>99.999844935424733</v>
      </c>
    </row>
    <row r="56" spans="24:29" ht="39.75" customHeight="1">
      <c r="X56" s="503"/>
      <c r="Y56" s="504"/>
      <c r="Z56" s="32" t="s">
        <v>88</v>
      </c>
      <c r="AA56" s="226">
        <f>'3. План-график'!E103+'3. План-график'!E149+'3. План-график'!E283+'3. План-график'!E407+'3. План-график'!E445+'3. План-график'!E505</f>
        <v>487468.1</v>
      </c>
      <c r="AB56" s="226">
        <f>'3. План-график'!F103+'3. План-график'!F149+'3. План-график'!F283+'3. План-график'!F407+'3. План-график'!F445+'3. План-график'!F505</f>
        <v>478029.98392000003</v>
      </c>
      <c r="AC56" s="226">
        <f t="shared" si="10"/>
        <v>98.063849494972089</v>
      </c>
    </row>
    <row r="57" spans="24:29" ht="39.75" customHeight="1">
      <c r="X57" s="503"/>
      <c r="Y57" s="504"/>
      <c r="Z57" s="32" t="s">
        <v>131</v>
      </c>
      <c r="AA57" s="226">
        <f>'3. План-график'!E121+'3. План-график'!E152+'3. План-график'!E296+'3. План-график'!E408+'3. План-график'!E453+'3. План-график'!E510</f>
        <v>764233.8</v>
      </c>
      <c r="AB57" s="226">
        <f>'3. План-график'!F121+'3. План-график'!F152+'3. План-график'!F296+'3. План-график'!F408+'3. План-график'!F453+'3. План-график'!F510</f>
        <v>755220.86878000002</v>
      </c>
      <c r="AC57" s="226">
        <f t="shared" si="10"/>
        <v>98.820657864124826</v>
      </c>
    </row>
    <row r="58" spans="24:29" ht="39.75" customHeight="1">
      <c r="X58" s="503"/>
      <c r="Y58" s="504"/>
      <c r="Z58" s="32" t="s">
        <v>132</v>
      </c>
      <c r="AA58" s="226">
        <f>'3. План-график'!E123+'3. План-график'!E154+'3. План-график'!E309+'3. План-график'!E409+'3. План-график'!E455+'3. План-график'!E512</f>
        <v>1187765.7000000002</v>
      </c>
      <c r="AB58" s="226">
        <f>'3. План-график'!F123+'3. План-график'!F154+'3. План-график'!F309+'3. План-график'!F409+'3. План-график'!F455+'3. План-график'!F512</f>
        <v>1185032.3622800002</v>
      </c>
      <c r="AC58" s="226">
        <f t="shared" si="10"/>
        <v>99.76987568171063</v>
      </c>
    </row>
    <row r="59" spans="24:29" ht="39.75" customHeight="1">
      <c r="X59" s="503"/>
      <c r="Y59" s="504"/>
      <c r="Z59" s="32" t="s">
        <v>137</v>
      </c>
      <c r="AA59" s="226">
        <f>'3. План-график'!E157+'3. План-график'!E322+'3. План-график'!E410+'3. План-график'!E457+'3. План-график'!E514</f>
        <v>603327.4</v>
      </c>
      <c r="AB59" s="226">
        <f>'3. План-график'!F157+'3. План-график'!F322+'3. План-график'!F410+'3. План-график'!F457+'3. План-график'!F514</f>
        <v>603265.63693000004</v>
      </c>
      <c r="AC59" s="226">
        <f t="shared" si="10"/>
        <v>99.989762926397844</v>
      </c>
    </row>
    <row r="60" spans="24:29" ht="39.75" customHeight="1">
      <c r="X60" s="503"/>
      <c r="Y60" s="504"/>
      <c r="Z60" s="32" t="s">
        <v>138</v>
      </c>
      <c r="AA60" s="226">
        <f>'3. План-график'!E104+'3. План-график'!E125+'3. План-график'!E158+'3. План-график'!E334+'3. План-график'!E411+'3. План-график'!E459+'3. План-график'!E515+'3. План-график'!E532</f>
        <v>504759.10000000003</v>
      </c>
      <c r="AB60" s="226">
        <f>'3. План-график'!F104+'3. План-график'!F125+'3. План-график'!F158+'3. План-график'!F334+'3. План-график'!F411+'3. План-график'!F459+'3. План-график'!F515+'3. План-график'!F532</f>
        <v>504327.07173000003</v>
      </c>
      <c r="AC60" s="226">
        <f t="shared" si="10"/>
        <v>99.914409018084072</v>
      </c>
    </row>
    <row r="61" spans="24:29" ht="39.75" customHeight="1">
      <c r="X61" s="503"/>
      <c r="Y61" s="504"/>
      <c r="Z61" s="32" t="s">
        <v>133</v>
      </c>
      <c r="AA61" s="226">
        <f>'3. План-график'!E105+'3. План-график'!E126+'3. План-график'!E160+'3. План-график'!E346+'3. План-график'!E412+'3. План-график'!E461+'3. План-график'!E518</f>
        <v>1300199.4000000001</v>
      </c>
      <c r="AB61" s="226">
        <f>'3. План-график'!F105+'3. План-график'!F126+'3. План-график'!F160+'3. План-график'!F346+'3. План-график'!F412+'3. План-график'!F461+'3. План-график'!F518</f>
        <v>1289916.87726</v>
      </c>
      <c r="AC61" s="226">
        <f t="shared" si="10"/>
        <v>99.209158015301341</v>
      </c>
    </row>
    <row r="62" spans="24:29" ht="39.75" customHeight="1">
      <c r="X62" s="503"/>
      <c r="Y62" s="504"/>
      <c r="Z62" s="32" t="s">
        <v>139</v>
      </c>
      <c r="AA62" s="226">
        <f>'3. План-график'!E106+'3. План-график'!E129+'3. План-график'!E161+'3. План-график'!E359+'3. План-график'!E413+'3. План-график'!E466+'3. План-график'!E522</f>
        <v>801884.20000000007</v>
      </c>
      <c r="AB62" s="226">
        <f>'3. План-график'!F106+'3. План-график'!F129+'3. План-график'!F161+'3. План-график'!F359+'3. План-график'!F413+'3. План-график'!F466+'3. План-график'!F522</f>
        <v>799537.78780000005</v>
      </c>
      <c r="AC62" s="226">
        <f t="shared" si="10"/>
        <v>99.707387650236782</v>
      </c>
    </row>
    <row r="63" spans="24:29" ht="39.75" customHeight="1">
      <c r="X63" s="503"/>
      <c r="Y63" s="504"/>
      <c r="Z63" s="32" t="s">
        <v>134</v>
      </c>
      <c r="AA63" s="226">
        <f>'3. План-график'!E131+'3. План-график'!E163+'3. План-график'!E372+'3. План-график'!E414+'3. План-график'!E471+'3. План-график'!E526</f>
        <v>825389.5</v>
      </c>
      <c r="AB63" s="226">
        <f>'3. План-график'!F131+'3. План-график'!F163+'3. План-график'!F372+'3. План-график'!F414+'3. План-график'!F471+'3. План-график'!F526</f>
        <v>821754.15276999981</v>
      </c>
      <c r="AC63" s="226">
        <f t="shared" si="10"/>
        <v>99.559559792073898</v>
      </c>
    </row>
    <row r="64" spans="24:29" ht="39.75" customHeight="1">
      <c r="X64" s="503"/>
      <c r="Y64" s="504"/>
      <c r="Z64" s="32" t="s">
        <v>135</v>
      </c>
      <c r="AA64" s="226">
        <f>'3. План-график'!E132+'3. План-график'!E165+'3. План-график'!E385+'3. План-график'!E415+'3. План-график'!E474+'3. План-график'!E528</f>
        <v>981925.7</v>
      </c>
      <c r="AB64" s="226">
        <f>'3. План-график'!F132+'3. План-график'!F165+'3. План-график'!F385+'3. План-график'!F415+'3. План-график'!F474+'3. План-график'!F528</f>
        <v>971206.49315999995</v>
      </c>
      <c r="AC64" s="226">
        <f t="shared" si="10"/>
        <v>98.908348478912416</v>
      </c>
    </row>
    <row r="65" spans="24:29" ht="18" customHeight="1">
      <c r="X65" s="497"/>
      <c r="Y65" s="492"/>
      <c r="Z65" s="43" t="s">
        <v>89</v>
      </c>
      <c r="AA65" s="330">
        <f>SUM(AA46:AA64)</f>
        <v>24126404.499999993</v>
      </c>
      <c r="AB65" s="330">
        <f>SUM(AB46:AB64)</f>
        <v>23944220.880459994</v>
      </c>
      <c r="AC65" s="330">
        <f t="shared" si="10"/>
        <v>99.244878699020404</v>
      </c>
    </row>
    <row r="66" spans="24:29" ht="59.25" customHeight="1">
      <c r="X66" s="502">
        <v>3</v>
      </c>
      <c r="Y66" s="486" t="s">
        <v>91</v>
      </c>
      <c r="Z66" s="32" t="s">
        <v>70</v>
      </c>
      <c r="AA66" s="222">
        <f>'3. План-график'!E542</f>
        <v>27276410</v>
      </c>
      <c r="AB66" s="222">
        <f>'3. План-график'!F542</f>
        <v>27276068.68042</v>
      </c>
      <c r="AC66" s="221">
        <f t="shared" ref="AC66:AC67" si="11">AB66/AA66*100</f>
        <v>99.998748663845433</v>
      </c>
    </row>
    <row r="67" spans="24:29" ht="61.5" customHeight="1">
      <c r="X67" s="502"/>
      <c r="Y67" s="486"/>
      <c r="Z67" s="43" t="s">
        <v>90</v>
      </c>
      <c r="AA67" s="223">
        <f>AA66</f>
        <v>27276410</v>
      </c>
      <c r="AB67" s="223">
        <f>AB66</f>
        <v>27276068.68042</v>
      </c>
      <c r="AC67" s="224">
        <f t="shared" si="11"/>
        <v>99.998748663845433</v>
      </c>
    </row>
    <row r="74" spans="24:29" ht="39" customHeight="1"/>
    <row r="75" spans="24:29" ht="66" customHeight="1"/>
  </sheetData>
  <mergeCells count="34">
    <mergeCell ref="S26:S27"/>
    <mergeCell ref="V26:V27"/>
    <mergeCell ref="T26:T27"/>
    <mergeCell ref="X66:X67"/>
    <mergeCell ref="Y66:Y67"/>
    <mergeCell ref="X46:X65"/>
    <mergeCell ref="Y46:Y65"/>
    <mergeCell ref="U26:U27"/>
    <mergeCell ref="X27:X45"/>
    <mergeCell ref="Y27:Y45"/>
    <mergeCell ref="A12:N12"/>
    <mergeCell ref="A13:A15"/>
    <mergeCell ref="B13:B15"/>
    <mergeCell ref="Z24:Z25"/>
    <mergeCell ref="AC24:AC25"/>
    <mergeCell ref="X24:X25"/>
    <mergeCell ref="Y24:Y25"/>
    <mergeCell ref="S13:V14"/>
    <mergeCell ref="K14:N14"/>
    <mergeCell ref="O14:R14"/>
    <mergeCell ref="C14:F14"/>
    <mergeCell ref="G14:J14"/>
    <mergeCell ref="C13:R13"/>
    <mergeCell ref="X23:AC23"/>
    <mergeCell ref="S23:V23"/>
    <mergeCell ref="AA24:AB24"/>
    <mergeCell ref="A2:N2"/>
    <mergeCell ref="A3:N3"/>
    <mergeCell ref="A4:A5"/>
    <mergeCell ref="B4:B5"/>
    <mergeCell ref="C4:E4"/>
    <mergeCell ref="F4:H4"/>
    <mergeCell ref="I4:K4"/>
    <mergeCell ref="L4:N4"/>
  </mergeCells>
  <pageMargins left="0.7" right="0.7" top="0.75" bottom="0.75" header="0.3" footer="0.3"/>
  <pageSetup paperSize="8" scale="2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548"/>
  <sheetViews>
    <sheetView view="pageBreakPreview" zoomScale="71" zoomScaleNormal="73" zoomScaleSheetLayoutView="71" workbookViewId="0">
      <pane ySplit="6" topLeftCell="A76" activePane="bottomLeft" state="frozen"/>
      <selection pane="bottomLeft" activeCell="A58" sqref="A58:C72"/>
    </sheetView>
  </sheetViews>
  <sheetFormatPr defaultRowHeight="15.75"/>
  <cols>
    <col min="1" max="1" width="10.7109375" style="1" customWidth="1"/>
    <col min="2" max="2" width="32" style="1" customWidth="1"/>
    <col min="3" max="3" width="19.140625" style="1" customWidth="1"/>
    <col min="4" max="4" width="20.28515625" style="1" customWidth="1"/>
    <col min="5" max="6" width="17.7109375" style="1" customWidth="1"/>
    <col min="7" max="7" width="20.28515625" style="1" customWidth="1"/>
    <col min="8" max="8" width="24.42578125" style="1" customWidth="1"/>
    <col min="9" max="9" width="33.5703125" style="1" customWidth="1"/>
    <col min="10" max="10" width="27.5703125" style="1" customWidth="1"/>
    <col min="11" max="11" width="27.7109375" style="1" customWidth="1"/>
    <col min="12" max="12" width="12.85546875" style="1" customWidth="1"/>
    <col min="13" max="13" width="17" style="1" customWidth="1"/>
    <col min="14" max="14" width="15.5703125" style="1" customWidth="1"/>
    <col min="15" max="15" width="27.28515625" style="1" customWidth="1"/>
    <col min="16" max="16" width="21.7109375" style="1" customWidth="1"/>
    <col min="17" max="17" width="47.85546875" style="327" customWidth="1"/>
    <col min="18" max="18" width="9.140625" style="1"/>
    <col min="19" max="19" width="9.140625" style="1" customWidth="1"/>
    <col min="20" max="20" width="9.140625" style="1"/>
    <col min="21" max="21" width="14.140625" style="1" bestFit="1" customWidth="1"/>
    <col min="22" max="22" width="9.140625" style="1"/>
    <col min="23" max="23" width="10.5703125" style="1" bestFit="1" customWidth="1"/>
    <col min="24" max="16384" width="9.140625" style="1"/>
  </cols>
  <sheetData>
    <row r="1" spans="1:17" ht="30" customHeight="1">
      <c r="A1" s="485" t="s">
        <v>325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</row>
    <row r="3" spans="1:17" ht="49.5" customHeight="1">
      <c r="A3" s="477" t="s">
        <v>0</v>
      </c>
      <c r="B3" s="477" t="s">
        <v>43</v>
      </c>
      <c r="C3" s="477" t="s">
        <v>5</v>
      </c>
      <c r="D3" s="477" t="s">
        <v>44</v>
      </c>
      <c r="E3" s="477" t="s">
        <v>441</v>
      </c>
      <c r="F3" s="477"/>
      <c r="G3" s="477"/>
      <c r="H3" s="477"/>
      <c r="I3" s="477"/>
      <c r="J3" s="477" t="s">
        <v>433</v>
      </c>
      <c r="K3" s="477" t="s">
        <v>439</v>
      </c>
      <c r="L3" s="477"/>
      <c r="M3" s="477"/>
      <c r="N3" s="477"/>
      <c r="O3" s="477" t="s">
        <v>438</v>
      </c>
      <c r="P3" s="477" t="s">
        <v>437</v>
      </c>
      <c r="Q3" s="477" t="s">
        <v>24</v>
      </c>
    </row>
    <row r="4" spans="1:17" ht="15" customHeight="1">
      <c r="A4" s="477"/>
      <c r="B4" s="477"/>
      <c r="C4" s="477"/>
      <c r="D4" s="477"/>
      <c r="E4" s="477" t="s">
        <v>45</v>
      </c>
      <c r="F4" s="477" t="s">
        <v>46</v>
      </c>
      <c r="G4" s="477" t="s">
        <v>6</v>
      </c>
      <c r="H4" s="477" t="s">
        <v>47</v>
      </c>
      <c r="I4" s="477" t="s">
        <v>34</v>
      </c>
      <c r="J4" s="477"/>
      <c r="K4" s="477" t="s">
        <v>7</v>
      </c>
      <c r="L4" s="477" t="s">
        <v>8</v>
      </c>
      <c r="M4" s="477" t="s">
        <v>440</v>
      </c>
      <c r="N4" s="477" t="s">
        <v>9</v>
      </c>
      <c r="O4" s="477"/>
      <c r="P4" s="477"/>
      <c r="Q4" s="477"/>
    </row>
    <row r="5" spans="1:17" ht="102.75" customHeight="1">
      <c r="A5" s="477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</row>
    <row r="6" spans="1:17" ht="19.5" customHeight="1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15">
        <v>9</v>
      </c>
      <c r="J6" s="16">
        <v>10</v>
      </c>
      <c r="K6" s="16">
        <v>11</v>
      </c>
      <c r="L6" s="16">
        <v>12</v>
      </c>
      <c r="M6" s="16">
        <v>13</v>
      </c>
      <c r="N6" s="16">
        <v>14</v>
      </c>
      <c r="O6" s="16">
        <v>15</v>
      </c>
      <c r="P6" s="16">
        <v>16</v>
      </c>
      <c r="Q6" s="15">
        <v>17</v>
      </c>
    </row>
    <row r="7" spans="1:17" ht="51" customHeight="1">
      <c r="A7" s="477" t="s">
        <v>158</v>
      </c>
      <c r="B7" s="478"/>
      <c r="C7" s="478"/>
      <c r="D7" s="478"/>
      <c r="E7" s="478"/>
      <c r="F7" s="478"/>
      <c r="G7" s="478"/>
      <c r="H7" s="478"/>
      <c r="I7" s="478"/>
      <c r="J7" s="478"/>
      <c r="K7" s="478"/>
      <c r="L7" s="478"/>
      <c r="M7" s="478"/>
      <c r="N7" s="478"/>
      <c r="O7" s="478"/>
      <c r="P7" s="478"/>
      <c r="Q7" s="478"/>
    </row>
    <row r="8" spans="1:17" ht="51.75" customHeight="1">
      <c r="A8" s="477" t="s">
        <v>159</v>
      </c>
      <c r="B8" s="478"/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478"/>
      <c r="O8" s="478"/>
      <c r="P8" s="478"/>
      <c r="Q8" s="478"/>
    </row>
    <row r="9" spans="1:17" ht="52.5" customHeight="1">
      <c r="A9" s="488" t="s">
        <v>434</v>
      </c>
      <c r="B9" s="482"/>
      <c r="C9" s="482"/>
      <c r="D9" s="482"/>
      <c r="E9" s="482"/>
      <c r="F9" s="482"/>
      <c r="G9" s="482"/>
      <c r="H9" s="482"/>
      <c r="I9" s="482"/>
      <c r="J9" s="482"/>
      <c r="K9" s="482"/>
      <c r="L9" s="482"/>
      <c r="M9" s="482"/>
      <c r="N9" s="482"/>
      <c r="O9" s="482"/>
      <c r="P9" s="482"/>
      <c r="Q9" s="618"/>
    </row>
    <row r="10" spans="1:17" ht="24.75" customHeight="1">
      <c r="A10" s="488" t="s">
        <v>436</v>
      </c>
      <c r="B10" s="489"/>
      <c r="C10" s="489"/>
      <c r="D10" s="489"/>
      <c r="E10" s="489"/>
      <c r="F10" s="489"/>
      <c r="G10" s="489"/>
      <c r="H10" s="489"/>
      <c r="I10" s="489"/>
      <c r="J10" s="489"/>
      <c r="K10" s="489"/>
      <c r="L10" s="489"/>
      <c r="M10" s="489"/>
      <c r="N10" s="489"/>
      <c r="O10" s="489"/>
      <c r="P10" s="489"/>
      <c r="Q10" s="490"/>
    </row>
    <row r="11" spans="1:17" ht="96" customHeight="1">
      <c r="A11" s="58" t="s">
        <v>461</v>
      </c>
      <c r="B11" s="58" t="s">
        <v>462</v>
      </c>
      <c r="C11" s="58" t="s">
        <v>463</v>
      </c>
      <c r="D11" s="58" t="s">
        <v>282</v>
      </c>
      <c r="E11" s="60">
        <v>7094.3</v>
      </c>
      <c r="F11" s="39">
        <v>7094.2979999999998</v>
      </c>
      <c r="G11" s="58" t="s">
        <v>241</v>
      </c>
      <c r="H11" s="23">
        <f t="shared" ref="H11:H16" si="0">F11/E11*100</f>
        <v>99.99997180835318</v>
      </c>
      <c r="I11" s="18" t="s">
        <v>227</v>
      </c>
      <c r="J11" s="18" t="s">
        <v>464</v>
      </c>
      <c r="K11" s="18" t="s">
        <v>465</v>
      </c>
      <c r="L11" s="18" t="s">
        <v>108</v>
      </c>
      <c r="M11" s="18">
        <v>1</v>
      </c>
      <c r="N11" s="18">
        <v>1</v>
      </c>
      <c r="O11" s="17">
        <f>N11/M11*100</f>
        <v>100</v>
      </c>
      <c r="P11" s="23">
        <f>O11</f>
        <v>100</v>
      </c>
      <c r="Q11" s="59"/>
    </row>
    <row r="12" spans="1:17" ht="52.5" customHeight="1">
      <c r="A12" s="488" t="s">
        <v>435</v>
      </c>
      <c r="B12" s="482"/>
      <c r="C12" s="482"/>
      <c r="D12" s="482"/>
      <c r="E12" s="482"/>
      <c r="F12" s="482"/>
      <c r="G12" s="482"/>
      <c r="H12" s="482"/>
      <c r="I12" s="482"/>
      <c r="J12" s="482"/>
      <c r="K12" s="482"/>
      <c r="L12" s="482"/>
      <c r="M12" s="482"/>
      <c r="N12" s="482"/>
      <c r="O12" s="482"/>
      <c r="P12" s="482"/>
      <c r="Q12" s="618"/>
    </row>
    <row r="13" spans="1:17" ht="189">
      <c r="A13" s="101" t="s">
        <v>513</v>
      </c>
      <c r="B13" s="58" t="s">
        <v>514</v>
      </c>
      <c r="C13" s="60" t="s">
        <v>515</v>
      </c>
      <c r="D13" s="70" t="s">
        <v>71</v>
      </c>
      <c r="E13" s="421">
        <v>599864</v>
      </c>
      <c r="F13" s="421">
        <v>599863.93776</v>
      </c>
      <c r="G13" s="18" t="s">
        <v>92</v>
      </c>
      <c r="H13" s="418">
        <f t="shared" si="0"/>
        <v>99.99998962431485</v>
      </c>
      <c r="I13" s="400" t="s">
        <v>227</v>
      </c>
      <c r="J13" s="411" t="s">
        <v>1079</v>
      </c>
      <c r="K13" s="355" t="s">
        <v>1080</v>
      </c>
      <c r="L13" s="355" t="s">
        <v>331</v>
      </c>
      <c r="M13" s="352">
        <v>1</v>
      </c>
      <c r="N13" s="385">
        <v>1</v>
      </c>
      <c r="O13" s="417">
        <f t="shared" ref="O13:O14" si="1">N13/M13*100</f>
        <v>100</v>
      </c>
      <c r="P13" s="418">
        <f>O13</f>
        <v>100</v>
      </c>
      <c r="Q13" s="415" t="s">
        <v>1090</v>
      </c>
    </row>
    <row r="14" spans="1:17" ht="220.5">
      <c r="A14" s="102" t="s">
        <v>516</v>
      </c>
      <c r="B14" s="103" t="s">
        <v>214</v>
      </c>
      <c r="C14" s="104" t="s">
        <v>149</v>
      </c>
      <c r="D14" s="70" t="s">
        <v>71</v>
      </c>
      <c r="E14" s="345">
        <v>96836.7</v>
      </c>
      <c r="F14" s="345">
        <v>96836.647630000007</v>
      </c>
      <c r="G14" s="18" t="s">
        <v>92</v>
      </c>
      <c r="H14" s="418">
        <f t="shared" si="0"/>
        <v>99.999945919264093</v>
      </c>
      <c r="I14" s="400" t="s">
        <v>227</v>
      </c>
      <c r="J14" s="412" t="s">
        <v>1081</v>
      </c>
      <c r="K14" s="355" t="s">
        <v>1080</v>
      </c>
      <c r="L14" s="355" t="s">
        <v>331</v>
      </c>
      <c r="M14" s="413">
        <v>1</v>
      </c>
      <c r="N14" s="352">
        <v>1</v>
      </c>
      <c r="O14" s="417">
        <f t="shared" si="1"/>
        <v>100</v>
      </c>
      <c r="P14" s="417">
        <f>O14</f>
        <v>100</v>
      </c>
      <c r="Q14" s="415" t="s">
        <v>1091</v>
      </c>
    </row>
    <row r="15" spans="1:17" ht="240" customHeight="1">
      <c r="A15" s="101" t="s">
        <v>517</v>
      </c>
      <c r="B15" s="333" t="s">
        <v>215</v>
      </c>
      <c r="C15" s="104" t="s">
        <v>149</v>
      </c>
      <c r="D15" s="70" t="s">
        <v>71</v>
      </c>
      <c r="E15" s="345">
        <v>1519917.7</v>
      </c>
      <c r="F15" s="345">
        <v>1519917.6082899999</v>
      </c>
      <c r="G15" s="18" t="s">
        <v>92</v>
      </c>
      <c r="H15" s="418">
        <f t="shared" si="0"/>
        <v>99.999993966120655</v>
      </c>
      <c r="I15" s="400" t="s">
        <v>227</v>
      </c>
      <c r="J15" s="412" t="s">
        <v>1082</v>
      </c>
      <c r="K15" s="355" t="s">
        <v>1083</v>
      </c>
      <c r="L15" s="355" t="s">
        <v>306</v>
      </c>
      <c r="M15" s="352">
        <v>18994</v>
      </c>
      <c r="N15" s="352">
        <v>18728</v>
      </c>
      <c r="O15" s="417">
        <f t="shared" ref="O15:O17" si="2">N15/M15*100</f>
        <v>98.599557755080554</v>
      </c>
      <c r="P15" s="417">
        <f>O15</f>
        <v>98.599557755080554</v>
      </c>
      <c r="Q15" s="415" t="s">
        <v>1092</v>
      </c>
    </row>
    <row r="16" spans="1:17" ht="231.75" customHeight="1">
      <c r="A16" s="102" t="s">
        <v>518</v>
      </c>
      <c r="B16" s="64" t="s">
        <v>519</v>
      </c>
      <c r="C16" s="104" t="s">
        <v>149</v>
      </c>
      <c r="D16" s="70" t="s">
        <v>71</v>
      </c>
      <c r="E16" s="345">
        <v>351712.8</v>
      </c>
      <c r="F16" s="345">
        <v>351712.69527999999</v>
      </c>
      <c r="G16" s="400" t="s">
        <v>92</v>
      </c>
      <c r="H16" s="418">
        <f t="shared" si="0"/>
        <v>99.999970225706875</v>
      </c>
      <c r="I16" s="400" t="s">
        <v>227</v>
      </c>
      <c r="J16" s="412" t="s">
        <v>1082</v>
      </c>
      <c r="K16" s="355" t="s">
        <v>1083</v>
      </c>
      <c r="L16" s="355" t="s">
        <v>306</v>
      </c>
      <c r="M16" s="414">
        <v>2895.98</v>
      </c>
      <c r="N16" s="345">
        <v>2808.5</v>
      </c>
      <c r="O16" s="417">
        <f t="shared" si="2"/>
        <v>96.979260906497984</v>
      </c>
      <c r="P16" s="417">
        <f>O16</f>
        <v>96.979260906497984</v>
      </c>
      <c r="Q16" s="415" t="s">
        <v>1093</v>
      </c>
    </row>
    <row r="17" spans="1:23" ht="231.75" customHeight="1">
      <c r="A17" s="104" t="s">
        <v>520</v>
      </c>
      <c r="B17" s="64" t="s">
        <v>521</v>
      </c>
      <c r="C17" s="60" t="s">
        <v>515</v>
      </c>
      <c r="D17" s="48" t="s">
        <v>71</v>
      </c>
      <c r="E17" s="345">
        <v>0</v>
      </c>
      <c r="F17" s="345">
        <v>0</v>
      </c>
      <c r="G17" s="18" t="s">
        <v>92</v>
      </c>
      <c r="H17" s="418" t="s">
        <v>10</v>
      </c>
      <c r="I17" s="400" t="s">
        <v>10</v>
      </c>
      <c r="J17" s="412" t="s">
        <v>1084</v>
      </c>
      <c r="K17" s="355" t="s">
        <v>1080</v>
      </c>
      <c r="L17" s="355" t="s">
        <v>331</v>
      </c>
      <c r="M17" s="352">
        <v>1</v>
      </c>
      <c r="N17" s="416">
        <v>1</v>
      </c>
      <c r="O17" s="417">
        <f t="shared" si="2"/>
        <v>100</v>
      </c>
      <c r="P17" s="417">
        <f>O17</f>
        <v>100</v>
      </c>
      <c r="Q17" s="415" t="s">
        <v>1094</v>
      </c>
    </row>
    <row r="18" spans="1:23" ht="48.75" customHeight="1">
      <c r="A18" s="488" t="s">
        <v>475</v>
      </c>
      <c r="B18" s="489"/>
      <c r="C18" s="489"/>
      <c r="D18" s="490"/>
      <c r="E18" s="422">
        <f>E11+E13+E14+E15+E16+E17</f>
        <v>2575425.5</v>
      </c>
      <c r="F18" s="422">
        <f>F11+F13+F14+F15+F16+F17</f>
        <v>2575425.1869600001</v>
      </c>
      <c r="G18" s="423" t="s">
        <v>72</v>
      </c>
      <c r="H18" s="423" t="s">
        <v>72</v>
      </c>
      <c r="I18" s="423" t="s">
        <v>72</v>
      </c>
      <c r="J18" s="423" t="s">
        <v>72</v>
      </c>
      <c r="K18" s="423" t="s">
        <v>72</v>
      </c>
      <c r="L18" s="423" t="s">
        <v>72</v>
      </c>
      <c r="M18" s="423" t="s">
        <v>72</v>
      </c>
      <c r="N18" s="423" t="s">
        <v>72</v>
      </c>
      <c r="O18" s="423" t="s">
        <v>72</v>
      </c>
      <c r="P18" s="423" t="s">
        <v>72</v>
      </c>
      <c r="Q18" s="424" t="s">
        <v>72</v>
      </c>
    </row>
    <row r="19" spans="1:23" ht="27.95" customHeight="1">
      <c r="A19" s="488" t="s">
        <v>424</v>
      </c>
      <c r="B19" s="489"/>
      <c r="C19" s="489"/>
      <c r="D19" s="489"/>
      <c r="E19" s="489"/>
      <c r="F19" s="489"/>
      <c r="G19" s="489"/>
      <c r="H19" s="489"/>
      <c r="I19" s="489"/>
      <c r="J19" s="489"/>
      <c r="K19" s="489"/>
      <c r="L19" s="489"/>
      <c r="M19" s="489"/>
      <c r="N19" s="489"/>
      <c r="O19" s="489"/>
      <c r="P19" s="489"/>
      <c r="Q19" s="490"/>
    </row>
    <row r="20" spans="1:23" ht="189">
      <c r="A20" s="63" t="s">
        <v>277</v>
      </c>
      <c r="B20" s="48" t="s">
        <v>522</v>
      </c>
      <c r="C20" s="105" t="s">
        <v>523</v>
      </c>
      <c r="D20" s="48" t="s">
        <v>84</v>
      </c>
      <c r="E20" s="229">
        <v>7114333.5999999996</v>
      </c>
      <c r="F20" s="229">
        <v>7060007.6473200005</v>
      </c>
      <c r="G20" s="106" t="s">
        <v>92</v>
      </c>
      <c r="H20" s="23">
        <f t="shared" ref="H20:H23" si="3">F20/E20*100</f>
        <v>99.236387331063597</v>
      </c>
      <c r="I20" s="106" t="s">
        <v>789</v>
      </c>
      <c r="J20" s="60" t="s">
        <v>784</v>
      </c>
      <c r="K20" s="48" t="s">
        <v>785</v>
      </c>
      <c r="L20" s="172" t="s">
        <v>360</v>
      </c>
      <c r="M20" s="172">
        <v>38</v>
      </c>
      <c r="N20" s="332">
        <v>42.853610000000003</v>
      </c>
      <c r="O20" s="17">
        <f>IF((N20/M20*100)&gt;100,100)</f>
        <v>100</v>
      </c>
      <c r="P20" s="100">
        <f>O20</f>
        <v>100</v>
      </c>
      <c r="Q20" s="106"/>
    </row>
    <row r="21" spans="1:23" ht="318" customHeight="1">
      <c r="A21" s="63" t="s">
        <v>524</v>
      </c>
      <c r="B21" s="48" t="s">
        <v>96</v>
      </c>
      <c r="C21" s="105" t="s">
        <v>525</v>
      </c>
      <c r="D21" s="48" t="s">
        <v>84</v>
      </c>
      <c r="E21" s="229">
        <v>4737617.2</v>
      </c>
      <c r="F21" s="229">
        <v>4623273.6655099997</v>
      </c>
      <c r="G21" s="230" t="s">
        <v>92</v>
      </c>
      <c r="H21" s="23">
        <f t="shared" si="3"/>
        <v>97.586475866180137</v>
      </c>
      <c r="I21" s="106" t="s">
        <v>789</v>
      </c>
      <c r="J21" s="313" t="s">
        <v>784</v>
      </c>
      <c r="K21" s="331" t="s">
        <v>786</v>
      </c>
      <c r="L21" s="172" t="s">
        <v>360</v>
      </c>
      <c r="M21" s="172">
        <v>25.3</v>
      </c>
      <c r="N21" s="332">
        <v>27.22484</v>
      </c>
      <c r="O21" s="17">
        <f>IF((N21/M21*100)&gt;100,100)</f>
        <v>100</v>
      </c>
      <c r="P21" s="100">
        <f>O21</f>
        <v>100</v>
      </c>
      <c r="Q21" s="106"/>
    </row>
    <row r="22" spans="1:23" ht="249" customHeight="1">
      <c r="A22" s="107" t="s">
        <v>526</v>
      </c>
      <c r="B22" s="108" t="s">
        <v>527</v>
      </c>
      <c r="C22" s="109" t="s">
        <v>528</v>
      </c>
      <c r="D22" s="110" t="s">
        <v>84</v>
      </c>
      <c r="E22" s="229">
        <v>68957.5</v>
      </c>
      <c r="F22" s="229">
        <v>68957.5</v>
      </c>
      <c r="G22" s="106" t="s">
        <v>92</v>
      </c>
      <c r="H22" s="23">
        <f t="shared" si="3"/>
        <v>100</v>
      </c>
      <c r="I22" s="507"/>
      <c r="J22" s="625" t="s">
        <v>784</v>
      </c>
      <c r="K22" s="629" t="s">
        <v>787</v>
      </c>
      <c r="L22" s="627" t="s">
        <v>360</v>
      </c>
      <c r="M22" s="627">
        <v>0.6</v>
      </c>
      <c r="N22" s="610">
        <v>0.6</v>
      </c>
      <c r="O22" s="577">
        <f t="shared" ref="O22" si="4">N22/M22*100</f>
        <v>100</v>
      </c>
      <c r="P22" s="654">
        <f>O22</f>
        <v>100</v>
      </c>
      <c r="Q22" s="505"/>
      <c r="U22" s="47"/>
    </row>
    <row r="23" spans="1:23" ht="328.5" customHeight="1">
      <c r="A23" s="111"/>
      <c r="B23" s="112"/>
      <c r="C23" s="113"/>
      <c r="D23" s="114"/>
      <c r="E23" s="39">
        <v>35397.800000000003</v>
      </c>
      <c r="F23" s="39">
        <v>35397.800000000003</v>
      </c>
      <c r="G23" s="106" t="s">
        <v>97</v>
      </c>
      <c r="H23" s="23">
        <f t="shared" si="3"/>
        <v>100</v>
      </c>
      <c r="I23" s="508"/>
      <c r="J23" s="626"/>
      <c r="K23" s="630"/>
      <c r="L23" s="628"/>
      <c r="M23" s="628"/>
      <c r="N23" s="612"/>
      <c r="O23" s="578"/>
      <c r="P23" s="655"/>
      <c r="Q23" s="506"/>
    </row>
    <row r="24" spans="1:23" ht="151.5" customHeight="1">
      <c r="A24" s="115" t="s">
        <v>216</v>
      </c>
      <c r="B24" s="59" t="s">
        <v>217</v>
      </c>
      <c r="C24" s="18" t="s">
        <v>529</v>
      </c>
      <c r="D24" s="18" t="s">
        <v>71</v>
      </c>
      <c r="E24" s="358">
        <v>5960.4</v>
      </c>
      <c r="F24" s="403">
        <v>167.59774999999999</v>
      </c>
      <c r="G24" s="18" t="s">
        <v>92</v>
      </c>
      <c r="H24" s="418">
        <f t="shared" ref="H24:H27" si="5">F24/E24*100</f>
        <v>2.811854070196631</v>
      </c>
      <c r="I24" s="400" t="s">
        <v>1197</v>
      </c>
      <c r="J24" s="400" t="s">
        <v>1085</v>
      </c>
      <c r="K24" s="400" t="s">
        <v>1083</v>
      </c>
      <c r="L24" s="400" t="s">
        <v>93</v>
      </c>
      <c r="M24" s="345">
        <v>6</v>
      </c>
      <c r="N24" s="345">
        <v>6</v>
      </c>
      <c r="O24" s="417">
        <f t="shared" ref="O24:O27" si="6">N24/M24*100</f>
        <v>100</v>
      </c>
      <c r="P24" s="417">
        <f>O24</f>
        <v>100</v>
      </c>
      <c r="Q24" s="415" t="s">
        <v>1095</v>
      </c>
    </row>
    <row r="25" spans="1:23" ht="224.25" customHeight="1">
      <c r="A25" s="115" t="s">
        <v>154</v>
      </c>
      <c r="B25" s="59" t="s">
        <v>218</v>
      </c>
      <c r="C25" s="18" t="s">
        <v>529</v>
      </c>
      <c r="D25" s="18" t="s">
        <v>71</v>
      </c>
      <c r="E25" s="345">
        <v>1549661.5</v>
      </c>
      <c r="F25" s="345">
        <v>1549566.486</v>
      </c>
      <c r="G25" s="18" t="s">
        <v>92</v>
      </c>
      <c r="H25" s="418">
        <f t="shared" si="5"/>
        <v>99.993868725524905</v>
      </c>
      <c r="I25" s="400" t="s">
        <v>1198</v>
      </c>
      <c r="J25" s="415" t="s">
        <v>1086</v>
      </c>
      <c r="K25" s="355" t="s">
        <v>1080</v>
      </c>
      <c r="L25" s="400" t="s">
        <v>331</v>
      </c>
      <c r="M25" s="416">
        <v>1</v>
      </c>
      <c r="N25" s="416">
        <v>1</v>
      </c>
      <c r="O25" s="417">
        <f t="shared" si="6"/>
        <v>100</v>
      </c>
      <c r="P25" s="417">
        <f t="shared" ref="P25:P27" si="7">O25</f>
        <v>100</v>
      </c>
      <c r="Q25" s="415" t="s">
        <v>1096</v>
      </c>
    </row>
    <row r="26" spans="1:23" ht="232.5" customHeight="1">
      <c r="A26" s="116" t="s">
        <v>219</v>
      </c>
      <c r="B26" s="59" t="s">
        <v>94</v>
      </c>
      <c r="C26" s="18" t="s">
        <v>529</v>
      </c>
      <c r="D26" s="18" t="s">
        <v>71</v>
      </c>
      <c r="E26" s="358">
        <v>4546.8</v>
      </c>
      <c r="F26" s="345">
        <v>0</v>
      </c>
      <c r="G26" s="18" t="s">
        <v>92</v>
      </c>
      <c r="H26" s="418">
        <f t="shared" si="5"/>
        <v>0</v>
      </c>
      <c r="I26" s="400" t="s">
        <v>1199</v>
      </c>
      <c r="J26" s="400" t="s">
        <v>1085</v>
      </c>
      <c r="K26" s="400" t="s">
        <v>1083</v>
      </c>
      <c r="L26" s="358" t="s">
        <v>93</v>
      </c>
      <c r="M26" s="350">
        <v>34.58</v>
      </c>
      <c r="N26" s="350">
        <v>34.58</v>
      </c>
      <c r="O26" s="417">
        <f t="shared" si="6"/>
        <v>100</v>
      </c>
      <c r="P26" s="417">
        <f t="shared" si="7"/>
        <v>100</v>
      </c>
      <c r="Q26" s="415" t="s">
        <v>1097</v>
      </c>
    </row>
    <row r="27" spans="1:23" ht="328.5" customHeight="1">
      <c r="A27" s="116" t="s">
        <v>356</v>
      </c>
      <c r="B27" s="59" t="s">
        <v>530</v>
      </c>
      <c r="C27" s="18" t="s">
        <v>529</v>
      </c>
      <c r="D27" s="18" t="s">
        <v>71</v>
      </c>
      <c r="E27" s="403">
        <v>56713.8</v>
      </c>
      <c r="F27" s="403">
        <v>56713.773580000001</v>
      </c>
      <c r="G27" s="18" t="s">
        <v>92</v>
      </c>
      <c r="H27" s="418">
        <f t="shared" si="5"/>
        <v>99.999953415218158</v>
      </c>
      <c r="I27" s="400" t="s">
        <v>227</v>
      </c>
      <c r="J27" s="400" t="s">
        <v>1086</v>
      </c>
      <c r="K27" s="355" t="s">
        <v>1080</v>
      </c>
      <c r="L27" s="358" t="s">
        <v>331</v>
      </c>
      <c r="M27" s="349">
        <v>1</v>
      </c>
      <c r="N27" s="349">
        <v>1</v>
      </c>
      <c r="O27" s="417">
        <f t="shared" si="6"/>
        <v>100</v>
      </c>
      <c r="P27" s="417">
        <f t="shared" si="7"/>
        <v>100</v>
      </c>
      <c r="Q27" s="415" t="s">
        <v>1098</v>
      </c>
    </row>
    <row r="28" spans="1:23" ht="38.25" customHeight="1">
      <c r="A28" s="623" t="s">
        <v>476</v>
      </c>
      <c r="B28" s="624"/>
      <c r="C28" s="624"/>
      <c r="D28" s="624"/>
      <c r="E28" s="422">
        <f>SUM(E20:E27)</f>
        <v>13573188.600000003</v>
      </c>
      <c r="F28" s="422">
        <f>SUM(F20:F27)</f>
        <v>13394084.470160002</v>
      </c>
      <c r="G28" s="16" t="s">
        <v>10</v>
      </c>
      <c r="H28" s="16" t="s">
        <v>10</v>
      </c>
      <c r="I28" s="15" t="s">
        <v>10</v>
      </c>
      <c r="J28" s="15" t="s">
        <v>10</v>
      </c>
      <c r="K28" s="16" t="s">
        <v>10</v>
      </c>
      <c r="L28" s="16" t="s">
        <v>10</v>
      </c>
      <c r="M28" s="16" t="s">
        <v>10</v>
      </c>
      <c r="N28" s="16" t="s">
        <v>10</v>
      </c>
      <c r="O28" s="16" t="s">
        <v>10</v>
      </c>
      <c r="P28" s="16" t="s">
        <v>10</v>
      </c>
      <c r="Q28" s="15" t="s">
        <v>10</v>
      </c>
    </row>
    <row r="29" spans="1:23" ht="38.25" customHeight="1">
      <c r="A29" s="623" t="s">
        <v>95</v>
      </c>
      <c r="B29" s="624"/>
      <c r="C29" s="624"/>
      <c r="D29" s="624"/>
      <c r="E29" s="422">
        <f>E28+E18</f>
        <v>16148614.100000003</v>
      </c>
      <c r="F29" s="422">
        <f>F28+F18</f>
        <v>15969509.657120002</v>
      </c>
      <c r="G29" s="16" t="s">
        <v>10</v>
      </c>
      <c r="H29" s="16" t="s">
        <v>10</v>
      </c>
      <c r="I29" s="15" t="s">
        <v>10</v>
      </c>
      <c r="J29" s="15" t="s">
        <v>10</v>
      </c>
      <c r="K29" s="16" t="s">
        <v>10</v>
      </c>
      <c r="L29" s="16" t="s">
        <v>10</v>
      </c>
      <c r="M29" s="16" t="s">
        <v>10</v>
      </c>
      <c r="N29" s="16" t="s">
        <v>10</v>
      </c>
      <c r="O29" s="16" t="s">
        <v>10</v>
      </c>
      <c r="P29" s="16" t="s">
        <v>10</v>
      </c>
      <c r="Q29" s="15" t="s">
        <v>10</v>
      </c>
    </row>
    <row r="30" spans="1:23" ht="51.75" customHeight="1">
      <c r="A30" s="477" t="s">
        <v>157</v>
      </c>
      <c r="B30" s="478"/>
      <c r="C30" s="478"/>
      <c r="D30" s="478"/>
      <c r="E30" s="478"/>
      <c r="F30" s="478"/>
      <c r="G30" s="478"/>
      <c r="H30" s="478"/>
      <c r="I30" s="478"/>
      <c r="J30" s="478"/>
      <c r="K30" s="478"/>
      <c r="L30" s="478"/>
      <c r="M30" s="478"/>
      <c r="N30" s="478"/>
      <c r="O30" s="478"/>
      <c r="P30" s="478"/>
      <c r="Q30" s="478"/>
    </row>
    <row r="31" spans="1:23" ht="202.5" customHeight="1">
      <c r="A31" s="79" t="s">
        <v>74</v>
      </c>
      <c r="B31" s="64" t="s">
        <v>479</v>
      </c>
      <c r="C31" s="63" t="s">
        <v>477</v>
      </c>
      <c r="D31" s="78" t="s">
        <v>70</v>
      </c>
      <c r="E31" s="84">
        <v>672446.5</v>
      </c>
      <c r="F31" s="84">
        <v>672446.5</v>
      </c>
      <c r="G31" s="18" t="s">
        <v>92</v>
      </c>
      <c r="H31" s="23">
        <f t="shared" ref="H31:H47" si="8">F31/E31*100</f>
        <v>100</v>
      </c>
      <c r="I31" s="18" t="s">
        <v>227</v>
      </c>
      <c r="J31" s="48" t="s">
        <v>590</v>
      </c>
      <c r="K31" s="48" t="s">
        <v>223</v>
      </c>
      <c r="L31" s="48" t="s">
        <v>155</v>
      </c>
      <c r="M31" s="242">
        <v>696</v>
      </c>
      <c r="N31" s="21">
        <v>698</v>
      </c>
      <c r="O31" s="23">
        <f>IF((N31/M31*100)&gt;100,100)</f>
        <v>100</v>
      </c>
      <c r="P31" s="23">
        <f>O31</f>
        <v>100</v>
      </c>
      <c r="Q31" s="49"/>
      <c r="W31" s="27">
        <f>F33+F34</f>
        <v>219022.47376999998</v>
      </c>
    </row>
    <row r="32" spans="1:23" ht="154.5" customHeight="1">
      <c r="A32" s="63" t="s">
        <v>75</v>
      </c>
      <c r="B32" s="80" t="s">
        <v>357</v>
      </c>
      <c r="C32" s="63" t="s">
        <v>478</v>
      </c>
      <c r="D32" s="78" t="s">
        <v>70</v>
      </c>
      <c r="E32" s="84">
        <v>2399180.7000000002</v>
      </c>
      <c r="F32" s="84">
        <v>2399180.7000000002</v>
      </c>
      <c r="G32" s="18" t="s">
        <v>92</v>
      </c>
      <c r="H32" s="23">
        <f t="shared" si="8"/>
        <v>100</v>
      </c>
      <c r="I32" s="18" t="s">
        <v>227</v>
      </c>
      <c r="J32" s="48" t="s">
        <v>591</v>
      </c>
      <c r="K32" s="48" t="s">
        <v>223</v>
      </c>
      <c r="L32" s="48" t="s">
        <v>155</v>
      </c>
      <c r="M32" s="242">
        <v>907</v>
      </c>
      <c r="N32" s="21">
        <v>912</v>
      </c>
      <c r="O32" s="23">
        <f>IF((N32/M32*100)&gt;100,100)</f>
        <v>100</v>
      </c>
      <c r="P32" s="23">
        <f>O32</f>
        <v>100</v>
      </c>
      <c r="Q32" s="18"/>
    </row>
    <row r="33" spans="1:19" ht="153" customHeight="1">
      <c r="A33" s="547" t="s">
        <v>76</v>
      </c>
      <c r="B33" s="575" t="s">
        <v>358</v>
      </c>
      <c r="C33" s="547" t="s">
        <v>480</v>
      </c>
      <c r="D33" s="505" t="s">
        <v>70</v>
      </c>
      <c r="E33" s="84">
        <v>205172.5</v>
      </c>
      <c r="F33" s="84">
        <v>204749.50672999999</v>
      </c>
      <c r="G33" s="18" t="s">
        <v>92</v>
      </c>
      <c r="H33" s="23">
        <f>F33/E33*100</f>
        <v>99.793835299564989</v>
      </c>
      <c r="I33" s="18" t="s">
        <v>363</v>
      </c>
      <c r="J33" s="505" t="s">
        <v>599</v>
      </c>
      <c r="K33" s="505" t="s">
        <v>600</v>
      </c>
      <c r="L33" s="505" t="s">
        <v>155</v>
      </c>
      <c r="M33" s="589">
        <v>52</v>
      </c>
      <c r="N33" s="525">
        <v>52</v>
      </c>
      <c r="O33" s="525">
        <f>N33/M33*100</f>
        <v>100</v>
      </c>
      <c r="P33" s="525">
        <f>O33</f>
        <v>100</v>
      </c>
      <c r="Q33" s="525"/>
    </row>
    <row r="34" spans="1:19" ht="243" customHeight="1">
      <c r="A34" s="554"/>
      <c r="B34" s="580"/>
      <c r="C34" s="554"/>
      <c r="D34" s="506"/>
      <c r="E34" s="84">
        <v>14302.5</v>
      </c>
      <c r="F34" s="84">
        <v>14272.96704</v>
      </c>
      <c r="G34" s="18" t="s">
        <v>97</v>
      </c>
      <c r="H34" s="23">
        <f t="shared" si="8"/>
        <v>99.793511903513362</v>
      </c>
      <c r="I34" s="18" t="s">
        <v>363</v>
      </c>
      <c r="J34" s="506"/>
      <c r="K34" s="506"/>
      <c r="L34" s="506"/>
      <c r="M34" s="592"/>
      <c r="N34" s="526"/>
      <c r="O34" s="526"/>
      <c r="P34" s="526"/>
      <c r="Q34" s="526"/>
    </row>
    <row r="35" spans="1:19" ht="243.75" customHeight="1">
      <c r="A35" s="63" t="s">
        <v>77</v>
      </c>
      <c r="B35" s="64" t="s">
        <v>414</v>
      </c>
      <c r="C35" s="63" t="s">
        <v>481</v>
      </c>
      <c r="D35" s="81" t="s">
        <v>70</v>
      </c>
      <c r="E35" s="84">
        <v>3379032.3</v>
      </c>
      <c r="F35" s="84">
        <v>3379032.3</v>
      </c>
      <c r="G35" s="18" t="s">
        <v>92</v>
      </c>
      <c r="H35" s="23">
        <f t="shared" si="8"/>
        <v>100</v>
      </c>
      <c r="I35" s="18" t="s">
        <v>227</v>
      </c>
      <c r="J35" s="48" t="s">
        <v>592</v>
      </c>
      <c r="K35" s="48" t="s">
        <v>223</v>
      </c>
      <c r="L35" s="48" t="s">
        <v>155</v>
      </c>
      <c r="M35" s="242">
        <v>1365</v>
      </c>
      <c r="N35" s="22">
        <v>1366</v>
      </c>
      <c r="O35" s="134">
        <f>IF((N35/M35*100)&gt;100,100)</f>
        <v>100</v>
      </c>
      <c r="P35" s="134">
        <f>O35</f>
        <v>100</v>
      </c>
      <c r="Q35" s="49"/>
    </row>
    <row r="36" spans="1:19" ht="409.6" customHeight="1">
      <c r="A36" s="63" t="s">
        <v>174</v>
      </c>
      <c r="B36" s="64" t="s">
        <v>483</v>
      </c>
      <c r="C36" s="63" t="s">
        <v>482</v>
      </c>
      <c r="D36" s="78" t="s">
        <v>70</v>
      </c>
      <c r="E36" s="84">
        <v>2482104.7000000002</v>
      </c>
      <c r="F36" s="84">
        <v>2482104.7000000002</v>
      </c>
      <c r="G36" s="18" t="s">
        <v>92</v>
      </c>
      <c r="H36" s="23">
        <f t="shared" si="8"/>
        <v>100</v>
      </c>
      <c r="I36" s="18" t="s">
        <v>227</v>
      </c>
      <c r="J36" s="48" t="s">
        <v>593</v>
      </c>
      <c r="K36" s="48" t="s">
        <v>106</v>
      </c>
      <c r="L36" s="48" t="s">
        <v>155</v>
      </c>
      <c r="M36" s="242">
        <v>855</v>
      </c>
      <c r="N36" s="242">
        <v>864</v>
      </c>
      <c r="O36" s="23">
        <f>IF((N36/M36*100)&gt;100,100)</f>
        <v>100</v>
      </c>
      <c r="P36" s="23">
        <f t="shared" ref="P36:P41" si="9">O36</f>
        <v>100</v>
      </c>
      <c r="Q36" s="18"/>
    </row>
    <row r="37" spans="1:19" ht="328.5" customHeight="1">
      <c r="A37" s="63" t="s">
        <v>175</v>
      </c>
      <c r="B37" s="64" t="s">
        <v>491</v>
      </c>
      <c r="C37" s="63" t="s">
        <v>484</v>
      </c>
      <c r="D37" s="82" t="s">
        <v>70</v>
      </c>
      <c r="E37" s="84">
        <v>18000.2</v>
      </c>
      <c r="F37" s="84">
        <v>18000.2</v>
      </c>
      <c r="G37" s="18" t="s">
        <v>97</v>
      </c>
      <c r="H37" s="23">
        <f t="shared" si="8"/>
        <v>100</v>
      </c>
      <c r="I37" s="18" t="s">
        <v>227</v>
      </c>
      <c r="J37" s="48" t="s">
        <v>594</v>
      </c>
      <c r="K37" s="48" t="s">
        <v>106</v>
      </c>
      <c r="L37" s="48" t="s">
        <v>155</v>
      </c>
      <c r="M37" s="242">
        <v>12</v>
      </c>
      <c r="N37" s="242">
        <v>12</v>
      </c>
      <c r="O37" s="23">
        <f>N37/M37*100</f>
        <v>100</v>
      </c>
      <c r="P37" s="23">
        <f t="shared" si="9"/>
        <v>100</v>
      </c>
      <c r="Q37" s="49"/>
      <c r="R37" s="27"/>
    </row>
    <row r="38" spans="1:19" ht="270" customHeight="1">
      <c r="A38" s="83" t="s">
        <v>176</v>
      </c>
      <c r="B38" s="64" t="s">
        <v>492</v>
      </c>
      <c r="C38" s="63" t="s">
        <v>485</v>
      </c>
      <c r="D38" s="78" t="s">
        <v>70</v>
      </c>
      <c r="E38" s="84">
        <v>7514.2</v>
      </c>
      <c r="F38" s="84">
        <v>7514.2</v>
      </c>
      <c r="G38" s="18" t="s">
        <v>97</v>
      </c>
      <c r="H38" s="23">
        <f t="shared" si="8"/>
        <v>100</v>
      </c>
      <c r="I38" s="18" t="s">
        <v>227</v>
      </c>
      <c r="J38" s="48" t="s">
        <v>595</v>
      </c>
      <c r="K38" s="48" t="s">
        <v>106</v>
      </c>
      <c r="L38" s="48" t="s">
        <v>155</v>
      </c>
      <c r="M38" s="242">
        <v>1</v>
      </c>
      <c r="N38" s="242">
        <v>1</v>
      </c>
      <c r="O38" s="23">
        <f>N38/M38*100</f>
        <v>100</v>
      </c>
      <c r="P38" s="23">
        <f t="shared" si="9"/>
        <v>100</v>
      </c>
      <c r="Q38" s="49"/>
    </row>
    <row r="39" spans="1:19" ht="281.25" customHeight="1">
      <c r="A39" s="83" t="s">
        <v>177</v>
      </c>
      <c r="B39" s="64" t="s">
        <v>493</v>
      </c>
      <c r="C39" s="63" t="s">
        <v>486</v>
      </c>
      <c r="D39" s="78" t="s">
        <v>70</v>
      </c>
      <c r="E39" s="84">
        <v>320153.09999999998</v>
      </c>
      <c r="F39" s="84">
        <v>320153.09999999998</v>
      </c>
      <c r="G39" s="50" t="s">
        <v>97</v>
      </c>
      <c r="H39" s="23">
        <f t="shared" si="8"/>
        <v>100</v>
      </c>
      <c r="I39" s="18" t="s">
        <v>227</v>
      </c>
      <c r="J39" s="48" t="s">
        <v>596</v>
      </c>
      <c r="K39" s="48" t="s">
        <v>106</v>
      </c>
      <c r="L39" s="48" t="s">
        <v>155</v>
      </c>
      <c r="M39" s="242">
        <v>86</v>
      </c>
      <c r="N39" s="242">
        <v>90</v>
      </c>
      <c r="O39" s="23">
        <f>IF((N39/M39*100)&gt;100,100)</f>
        <v>100</v>
      </c>
      <c r="P39" s="23">
        <f t="shared" si="9"/>
        <v>100</v>
      </c>
      <c r="Q39" s="18"/>
    </row>
    <row r="40" spans="1:19" ht="244.5" customHeight="1">
      <c r="A40" s="83" t="s">
        <v>178</v>
      </c>
      <c r="B40" s="64" t="s">
        <v>489</v>
      </c>
      <c r="C40" s="63" t="s">
        <v>487</v>
      </c>
      <c r="D40" s="78" t="s">
        <v>70</v>
      </c>
      <c r="E40" s="84">
        <v>11988897.300000001</v>
      </c>
      <c r="F40" s="84">
        <v>11988897.300000001</v>
      </c>
      <c r="G40" s="18" t="s">
        <v>92</v>
      </c>
      <c r="H40" s="23">
        <f t="shared" si="8"/>
        <v>100</v>
      </c>
      <c r="I40" s="18" t="s">
        <v>227</v>
      </c>
      <c r="J40" s="48" t="s">
        <v>597</v>
      </c>
      <c r="K40" s="48" t="s">
        <v>106</v>
      </c>
      <c r="L40" s="48" t="s">
        <v>155</v>
      </c>
      <c r="M40" s="242">
        <v>1427</v>
      </c>
      <c r="N40" s="21">
        <v>1439</v>
      </c>
      <c r="O40" s="23">
        <f>IF((N40/M40*100)&gt;100,100)</f>
        <v>100</v>
      </c>
      <c r="P40" s="23">
        <f t="shared" si="9"/>
        <v>100</v>
      </c>
      <c r="Q40" s="18"/>
      <c r="S40" s="27"/>
    </row>
    <row r="41" spans="1:19" ht="237" customHeight="1">
      <c r="A41" s="63" t="s">
        <v>179</v>
      </c>
      <c r="B41" s="64" t="s">
        <v>490</v>
      </c>
      <c r="C41" s="63" t="s">
        <v>488</v>
      </c>
      <c r="D41" s="78" t="s">
        <v>70</v>
      </c>
      <c r="E41" s="84">
        <v>2059407.4</v>
      </c>
      <c r="F41" s="84">
        <v>2059407.4</v>
      </c>
      <c r="G41" s="18" t="s">
        <v>92</v>
      </c>
      <c r="H41" s="23">
        <f t="shared" si="8"/>
        <v>100</v>
      </c>
      <c r="I41" s="18" t="s">
        <v>227</v>
      </c>
      <c r="J41" s="48" t="s">
        <v>598</v>
      </c>
      <c r="K41" s="48" t="s">
        <v>106</v>
      </c>
      <c r="L41" s="48" t="s">
        <v>155</v>
      </c>
      <c r="M41" s="242">
        <v>184</v>
      </c>
      <c r="N41" s="21">
        <v>192</v>
      </c>
      <c r="O41" s="23">
        <f>IF((N41/M41*100)&gt;100,100)</f>
        <v>100</v>
      </c>
      <c r="P41" s="23">
        <f t="shared" si="9"/>
        <v>100</v>
      </c>
      <c r="Q41" s="49"/>
    </row>
    <row r="42" spans="1:19" ht="409.5">
      <c r="A42" s="651" t="s">
        <v>98</v>
      </c>
      <c r="B42" s="505" t="s">
        <v>220</v>
      </c>
      <c r="C42" s="547" t="s">
        <v>494</v>
      </c>
      <c r="D42" s="505" t="s">
        <v>70</v>
      </c>
      <c r="E42" s="88">
        <v>113852.6</v>
      </c>
      <c r="F42" s="88">
        <v>113852.6</v>
      </c>
      <c r="G42" s="525" t="s">
        <v>92</v>
      </c>
      <c r="H42" s="610">
        <f t="shared" si="8"/>
        <v>100</v>
      </c>
      <c r="I42" s="648" t="s">
        <v>227</v>
      </c>
      <c r="J42" s="256" t="s">
        <v>583</v>
      </c>
      <c r="K42" s="256" t="s">
        <v>107</v>
      </c>
      <c r="L42" s="21" t="s">
        <v>224</v>
      </c>
      <c r="M42" s="21">
        <v>12</v>
      </c>
      <c r="N42" s="21">
        <v>12</v>
      </c>
      <c r="O42" s="23">
        <f t="shared" ref="O42:O45" si="10">N42/M42*100</f>
        <v>100</v>
      </c>
      <c r="P42" s="610">
        <v>100</v>
      </c>
      <c r="Q42" s="18"/>
    </row>
    <row r="43" spans="1:19" ht="151.5" customHeight="1">
      <c r="A43" s="652"/>
      <c r="B43" s="557"/>
      <c r="C43" s="509"/>
      <c r="D43" s="557"/>
      <c r="E43" s="89"/>
      <c r="F43" s="90"/>
      <c r="G43" s="582"/>
      <c r="H43" s="611"/>
      <c r="I43" s="649"/>
      <c r="J43" s="258" t="s">
        <v>584</v>
      </c>
      <c r="K43" s="259" t="s">
        <v>107</v>
      </c>
      <c r="L43" s="21" t="s">
        <v>224</v>
      </c>
      <c r="M43" s="21">
        <v>12</v>
      </c>
      <c r="N43" s="21">
        <v>12</v>
      </c>
      <c r="O43" s="23">
        <f t="shared" si="10"/>
        <v>100</v>
      </c>
      <c r="P43" s="611"/>
      <c r="Q43" s="18"/>
    </row>
    <row r="44" spans="1:19" ht="409.5">
      <c r="A44" s="652"/>
      <c r="B44" s="557"/>
      <c r="C44" s="509"/>
      <c r="D44" s="557"/>
      <c r="E44" s="89"/>
      <c r="F44" s="90"/>
      <c r="G44" s="582"/>
      <c r="H44" s="611"/>
      <c r="I44" s="649"/>
      <c r="J44" s="255" t="s">
        <v>585</v>
      </c>
      <c r="K44" s="259" t="s">
        <v>107</v>
      </c>
      <c r="L44" s="21" t="s">
        <v>224</v>
      </c>
      <c r="M44" s="21">
        <v>12</v>
      </c>
      <c r="N44" s="21">
        <v>12</v>
      </c>
      <c r="O44" s="23">
        <f t="shared" si="10"/>
        <v>100</v>
      </c>
      <c r="P44" s="611"/>
      <c r="Q44" s="18"/>
    </row>
    <row r="45" spans="1:19" ht="129.75" customHeight="1">
      <c r="A45" s="653"/>
      <c r="B45" s="506"/>
      <c r="C45" s="554"/>
      <c r="D45" s="506"/>
      <c r="E45" s="91"/>
      <c r="F45" s="92"/>
      <c r="G45" s="526"/>
      <c r="H45" s="612"/>
      <c r="I45" s="650"/>
      <c r="J45" s="260" t="s">
        <v>586</v>
      </c>
      <c r="K45" s="259" t="s">
        <v>107</v>
      </c>
      <c r="L45" s="21" t="s">
        <v>224</v>
      </c>
      <c r="M45" s="21">
        <v>12</v>
      </c>
      <c r="N45" s="21">
        <v>12</v>
      </c>
      <c r="O45" s="23">
        <f t="shared" si="10"/>
        <v>100</v>
      </c>
      <c r="P45" s="612"/>
      <c r="Q45" s="18"/>
    </row>
    <row r="46" spans="1:19" ht="135.75" customHeight="1">
      <c r="A46" s="232" t="s">
        <v>99</v>
      </c>
      <c r="B46" s="233" t="s">
        <v>221</v>
      </c>
      <c r="C46" s="234" t="s">
        <v>495</v>
      </c>
      <c r="D46" s="233" t="s">
        <v>70</v>
      </c>
      <c r="E46" s="93">
        <v>13253.2</v>
      </c>
      <c r="F46" s="93">
        <v>13253.2</v>
      </c>
      <c r="G46" s="49" t="s">
        <v>92</v>
      </c>
      <c r="H46" s="134">
        <f>F46/E46*100</f>
        <v>100</v>
      </c>
      <c r="I46" s="235" t="s">
        <v>334</v>
      </c>
      <c r="J46" s="254" t="s">
        <v>581</v>
      </c>
      <c r="K46" s="255" t="s">
        <v>582</v>
      </c>
      <c r="L46" s="256" t="s">
        <v>331</v>
      </c>
      <c r="M46" s="257">
        <v>6</v>
      </c>
      <c r="N46" s="257">
        <v>6</v>
      </c>
      <c r="O46" s="250">
        <f t="shared" ref="O46:O72" si="11">N46/M46*100</f>
        <v>100</v>
      </c>
      <c r="P46" s="134">
        <v>100</v>
      </c>
      <c r="Q46" s="70"/>
    </row>
    <row r="47" spans="1:19" ht="200.25" customHeight="1">
      <c r="A47" s="589" t="s">
        <v>100</v>
      </c>
      <c r="B47" s="575" t="s">
        <v>496</v>
      </c>
      <c r="C47" s="547" t="s">
        <v>497</v>
      </c>
      <c r="D47" s="556" t="s">
        <v>70</v>
      </c>
      <c r="E47" s="94">
        <v>229154.6</v>
      </c>
      <c r="F47" s="94">
        <v>229154.6</v>
      </c>
      <c r="G47" s="525" t="s">
        <v>92</v>
      </c>
      <c r="H47" s="134">
        <f t="shared" si="8"/>
        <v>100</v>
      </c>
      <c r="I47" s="525" t="s">
        <v>227</v>
      </c>
      <c r="J47" s="59" t="s">
        <v>573</v>
      </c>
      <c r="K47" s="48" t="s">
        <v>109</v>
      </c>
      <c r="L47" s="48" t="s">
        <v>110</v>
      </c>
      <c r="M47" s="48">
        <v>1</v>
      </c>
      <c r="N47" s="48">
        <v>1</v>
      </c>
      <c r="O47" s="250">
        <f>N47/M47*100</f>
        <v>100</v>
      </c>
      <c r="P47" s="656">
        <v>100</v>
      </c>
      <c r="Q47" s="251"/>
    </row>
    <row r="48" spans="1:19" ht="236.25">
      <c r="A48" s="590"/>
      <c r="B48" s="576"/>
      <c r="C48" s="509"/>
      <c r="D48" s="556"/>
      <c r="E48" s="95"/>
      <c r="F48" s="96"/>
      <c r="G48" s="582"/>
      <c r="H48" s="135"/>
      <c r="I48" s="582"/>
      <c r="J48" s="252" t="s">
        <v>574</v>
      </c>
      <c r="K48" s="48" t="s">
        <v>109</v>
      </c>
      <c r="L48" s="48" t="s">
        <v>110</v>
      </c>
      <c r="M48" s="48">
        <v>1</v>
      </c>
      <c r="N48" s="48">
        <v>1</v>
      </c>
      <c r="O48" s="250">
        <f t="shared" si="11"/>
        <v>100</v>
      </c>
      <c r="P48" s="657"/>
      <c r="Q48" s="64"/>
    </row>
    <row r="49" spans="1:17" ht="236.25" customHeight="1">
      <c r="A49" s="590"/>
      <c r="B49" s="576"/>
      <c r="C49" s="509"/>
      <c r="D49" s="556"/>
      <c r="E49" s="97"/>
      <c r="F49" s="96"/>
      <c r="G49" s="87"/>
      <c r="H49" s="136"/>
      <c r="I49" s="87"/>
      <c r="J49" s="64" t="s">
        <v>575</v>
      </c>
      <c r="K49" s="48" t="s">
        <v>109</v>
      </c>
      <c r="L49" s="48" t="s">
        <v>110</v>
      </c>
      <c r="M49" s="48">
        <v>1</v>
      </c>
      <c r="N49" s="48">
        <v>1</v>
      </c>
      <c r="O49" s="250">
        <f t="shared" si="11"/>
        <v>100</v>
      </c>
      <c r="P49" s="657"/>
      <c r="Q49" s="228"/>
    </row>
    <row r="50" spans="1:17" ht="327.75" customHeight="1">
      <c r="A50" s="590"/>
      <c r="B50" s="576"/>
      <c r="C50" s="509"/>
      <c r="D50" s="556"/>
      <c r="E50" s="97"/>
      <c r="F50" s="96"/>
      <c r="G50" s="87"/>
      <c r="H50" s="136"/>
      <c r="I50" s="87"/>
      <c r="J50" s="64" t="s">
        <v>576</v>
      </c>
      <c r="K50" s="48" t="s">
        <v>109</v>
      </c>
      <c r="L50" s="48" t="s">
        <v>110</v>
      </c>
      <c r="M50" s="48">
        <v>1</v>
      </c>
      <c r="N50" s="48">
        <v>1</v>
      </c>
      <c r="O50" s="250">
        <f t="shared" si="11"/>
        <v>100</v>
      </c>
      <c r="P50" s="657"/>
      <c r="Q50" s="64"/>
    </row>
    <row r="51" spans="1:17" ht="216.75" customHeight="1">
      <c r="A51" s="590"/>
      <c r="B51" s="576"/>
      <c r="C51" s="509"/>
      <c r="D51" s="556"/>
      <c r="E51" s="97"/>
      <c r="F51" s="96"/>
      <c r="G51" s="87"/>
      <c r="H51" s="136"/>
      <c r="I51" s="87"/>
      <c r="J51" s="64" t="s">
        <v>577</v>
      </c>
      <c r="K51" s="48" t="s">
        <v>109</v>
      </c>
      <c r="L51" s="48" t="s">
        <v>110</v>
      </c>
      <c r="M51" s="48">
        <v>1</v>
      </c>
      <c r="N51" s="253">
        <v>1</v>
      </c>
      <c r="O51" s="250">
        <f t="shared" si="11"/>
        <v>100</v>
      </c>
      <c r="P51" s="657"/>
      <c r="Q51" s="64"/>
    </row>
    <row r="52" spans="1:17" ht="344.25" customHeight="1">
      <c r="A52" s="590"/>
      <c r="B52" s="576"/>
      <c r="C52" s="509"/>
      <c r="D52" s="556"/>
      <c r="E52" s="97"/>
      <c r="F52" s="96"/>
      <c r="G52" s="87"/>
      <c r="H52" s="136"/>
      <c r="I52" s="87"/>
      <c r="J52" s="64" t="s">
        <v>578</v>
      </c>
      <c r="K52" s="48" t="s">
        <v>109</v>
      </c>
      <c r="L52" s="48" t="s">
        <v>110</v>
      </c>
      <c r="M52" s="48">
        <v>1</v>
      </c>
      <c r="N52" s="48">
        <v>1</v>
      </c>
      <c r="O52" s="250">
        <f t="shared" si="11"/>
        <v>100</v>
      </c>
      <c r="P52" s="657"/>
      <c r="Q52" s="64"/>
    </row>
    <row r="53" spans="1:17" ht="110.25">
      <c r="A53" s="590"/>
      <c r="B53" s="576"/>
      <c r="C53" s="509"/>
      <c r="D53" s="556"/>
      <c r="E53" s="97"/>
      <c r="F53" s="96"/>
      <c r="G53" s="87"/>
      <c r="H53" s="136"/>
      <c r="I53" s="87"/>
      <c r="J53" s="64" t="s">
        <v>579</v>
      </c>
      <c r="K53" s="48" t="s">
        <v>109</v>
      </c>
      <c r="L53" s="48" t="s">
        <v>110</v>
      </c>
      <c r="M53" s="48">
        <v>1</v>
      </c>
      <c r="N53" s="253">
        <v>1</v>
      </c>
      <c r="O53" s="250">
        <f t="shared" si="11"/>
        <v>100</v>
      </c>
      <c r="P53" s="657"/>
      <c r="Q53" s="64"/>
    </row>
    <row r="54" spans="1:17" ht="409.5">
      <c r="A54" s="590"/>
      <c r="B54" s="576"/>
      <c r="C54" s="509"/>
      <c r="D54" s="556"/>
      <c r="E54" s="97"/>
      <c r="F54" s="96"/>
      <c r="G54" s="87"/>
      <c r="H54" s="136"/>
      <c r="I54" s="87"/>
      <c r="J54" s="64" t="s">
        <v>580</v>
      </c>
      <c r="K54" s="48" t="s">
        <v>109</v>
      </c>
      <c r="L54" s="48" t="s">
        <v>110</v>
      </c>
      <c r="M54" s="48">
        <v>1</v>
      </c>
      <c r="N54" s="253">
        <v>1</v>
      </c>
      <c r="O54" s="250">
        <f t="shared" si="11"/>
        <v>100</v>
      </c>
      <c r="P54" s="658"/>
      <c r="Q54" s="64"/>
    </row>
    <row r="55" spans="1:17" ht="78.75">
      <c r="A55" s="86" t="s">
        <v>114</v>
      </c>
      <c r="B55" s="58" t="s">
        <v>101</v>
      </c>
      <c r="C55" s="86" t="s">
        <v>506</v>
      </c>
      <c r="D55" s="60" t="s">
        <v>70</v>
      </c>
      <c r="E55" s="99">
        <v>45339.1</v>
      </c>
      <c r="F55" s="99">
        <v>45339.1</v>
      </c>
      <c r="G55" s="49" t="s">
        <v>92</v>
      </c>
      <c r="H55" s="23">
        <f>F55/E55*100</f>
        <v>100</v>
      </c>
      <c r="I55" s="18" t="s">
        <v>227</v>
      </c>
      <c r="J55" s="60" t="s">
        <v>572</v>
      </c>
      <c r="K55" s="60" t="s">
        <v>225</v>
      </c>
      <c r="L55" s="60" t="s">
        <v>111</v>
      </c>
      <c r="M55" s="104">
        <v>134</v>
      </c>
      <c r="N55" s="79">
        <v>134</v>
      </c>
      <c r="O55" s="250">
        <f t="shared" si="11"/>
        <v>100</v>
      </c>
      <c r="P55" s="23">
        <f t="shared" ref="P55" si="12">O55</f>
        <v>100</v>
      </c>
      <c r="Q55" s="64"/>
    </row>
    <row r="56" spans="1:17" ht="148.5" customHeight="1">
      <c r="A56" s="659" t="s">
        <v>116</v>
      </c>
      <c r="B56" s="661" t="s">
        <v>222</v>
      </c>
      <c r="C56" s="659"/>
      <c r="D56" s="661" t="s">
        <v>498</v>
      </c>
      <c r="E56" s="654">
        <v>1901681</v>
      </c>
      <c r="F56" s="654">
        <v>1901681</v>
      </c>
      <c r="G56" s="525" t="s">
        <v>122</v>
      </c>
      <c r="H56" s="610">
        <f>F56/E56*100</f>
        <v>100</v>
      </c>
      <c r="I56" s="525" t="s">
        <v>227</v>
      </c>
      <c r="J56" s="661" t="s">
        <v>587</v>
      </c>
      <c r="K56" s="261" t="s">
        <v>588</v>
      </c>
      <c r="L56" s="48" t="s">
        <v>155</v>
      </c>
      <c r="M56" s="104">
        <v>301</v>
      </c>
      <c r="N56" s="104">
        <v>301</v>
      </c>
      <c r="O56" s="23">
        <f t="shared" si="11"/>
        <v>100</v>
      </c>
      <c r="P56" s="610">
        <v>100</v>
      </c>
      <c r="Q56" s="18"/>
    </row>
    <row r="57" spans="1:17" ht="173.25">
      <c r="A57" s="660"/>
      <c r="B57" s="662"/>
      <c r="C57" s="660"/>
      <c r="D57" s="662"/>
      <c r="E57" s="655"/>
      <c r="F57" s="655"/>
      <c r="G57" s="526"/>
      <c r="H57" s="612"/>
      <c r="I57" s="526"/>
      <c r="J57" s="662"/>
      <c r="K57" s="60" t="s">
        <v>589</v>
      </c>
      <c r="L57" s="48" t="s">
        <v>155</v>
      </c>
      <c r="M57" s="104">
        <v>254</v>
      </c>
      <c r="N57" s="104">
        <v>254</v>
      </c>
      <c r="O57" s="23">
        <f t="shared" si="11"/>
        <v>100</v>
      </c>
      <c r="P57" s="612"/>
      <c r="Q57" s="18"/>
    </row>
    <row r="58" spans="1:17" s="432" customFormat="1" ht="69" customHeight="1">
      <c r="A58" s="639" t="s">
        <v>503</v>
      </c>
      <c r="B58" s="642" t="s">
        <v>504</v>
      </c>
      <c r="C58" s="639" t="s">
        <v>505</v>
      </c>
      <c r="D58" s="430" t="s">
        <v>502</v>
      </c>
      <c r="E58" s="431">
        <v>705.6</v>
      </c>
      <c r="F58" s="431">
        <v>705.58545000000004</v>
      </c>
      <c r="G58" s="355" t="s">
        <v>92</v>
      </c>
      <c r="H58" s="418">
        <f>F58/E58*100</f>
        <v>99.997937925170064</v>
      </c>
      <c r="I58" s="400" t="s">
        <v>227</v>
      </c>
      <c r="J58" s="378" t="s">
        <v>1104</v>
      </c>
      <c r="K58" s="378" t="s">
        <v>1105</v>
      </c>
      <c r="L58" s="358" t="s">
        <v>331</v>
      </c>
      <c r="M58" s="429">
        <v>5</v>
      </c>
      <c r="N58" s="385">
        <v>5</v>
      </c>
      <c r="O58" s="418">
        <f t="shared" si="11"/>
        <v>100</v>
      </c>
      <c r="P58" s="418">
        <f>(O58+O59+O60+O61+O62+O63+O64+O65+O66+O67+O68+O69+O70+O71+O72)/15</f>
        <v>97.435897435897431</v>
      </c>
      <c r="Q58" s="400"/>
    </row>
    <row r="59" spans="1:17" s="432" customFormat="1" ht="127.5">
      <c r="A59" s="640"/>
      <c r="B59" s="643"/>
      <c r="C59" s="640"/>
      <c r="D59" s="430" t="s">
        <v>125</v>
      </c>
      <c r="E59" s="431">
        <v>423.4</v>
      </c>
      <c r="F59" s="431">
        <v>423.35316</v>
      </c>
      <c r="G59" s="355" t="s">
        <v>92</v>
      </c>
      <c r="H59" s="418">
        <f t="shared" ref="H59:H72" si="13">F59/E59*100</f>
        <v>99.988937175247997</v>
      </c>
      <c r="I59" s="400" t="s">
        <v>227</v>
      </c>
      <c r="J59" s="378" t="s">
        <v>1104</v>
      </c>
      <c r="K59" s="378" t="s">
        <v>1105</v>
      </c>
      <c r="L59" s="358" t="s">
        <v>331</v>
      </c>
      <c r="M59" s="429">
        <v>3</v>
      </c>
      <c r="N59" s="385">
        <v>3</v>
      </c>
      <c r="O59" s="418">
        <f t="shared" si="11"/>
        <v>100</v>
      </c>
      <c r="P59" s="418"/>
      <c r="Q59" s="400"/>
    </row>
    <row r="60" spans="1:17" s="432" customFormat="1" ht="127.5">
      <c r="A60" s="640"/>
      <c r="B60" s="643"/>
      <c r="C60" s="640"/>
      <c r="D60" s="430" t="s">
        <v>323</v>
      </c>
      <c r="E60" s="431">
        <v>7338.2</v>
      </c>
      <c r="F60" s="431">
        <v>7329.2960000000003</v>
      </c>
      <c r="G60" s="355" t="s">
        <v>92</v>
      </c>
      <c r="H60" s="418">
        <f t="shared" si="13"/>
        <v>99.87866234226378</v>
      </c>
      <c r="I60" s="400" t="s">
        <v>790</v>
      </c>
      <c r="J60" s="378" t="s">
        <v>1104</v>
      </c>
      <c r="K60" s="378" t="s">
        <v>1105</v>
      </c>
      <c r="L60" s="358" t="s">
        <v>331</v>
      </c>
      <c r="M60" s="429">
        <v>52</v>
      </c>
      <c r="N60" s="385">
        <v>52</v>
      </c>
      <c r="O60" s="418">
        <f t="shared" si="11"/>
        <v>100</v>
      </c>
      <c r="P60" s="418"/>
      <c r="Q60" s="400"/>
    </row>
    <row r="61" spans="1:17" s="432" customFormat="1" ht="127.5">
      <c r="A61" s="640"/>
      <c r="B61" s="643"/>
      <c r="C61" s="640"/>
      <c r="D61" s="430" t="s">
        <v>507</v>
      </c>
      <c r="E61" s="431">
        <v>4515.8</v>
      </c>
      <c r="F61" s="431">
        <v>4515.76512</v>
      </c>
      <c r="G61" s="355" t="s">
        <v>92</v>
      </c>
      <c r="H61" s="418">
        <f t="shared" si="13"/>
        <v>99.999227600868053</v>
      </c>
      <c r="I61" s="400" t="s">
        <v>227</v>
      </c>
      <c r="J61" s="378" t="s">
        <v>1104</v>
      </c>
      <c r="K61" s="378" t="s">
        <v>1105</v>
      </c>
      <c r="L61" s="358" t="s">
        <v>331</v>
      </c>
      <c r="M61" s="429">
        <v>32</v>
      </c>
      <c r="N61" s="385">
        <v>32</v>
      </c>
      <c r="O61" s="418">
        <f t="shared" si="11"/>
        <v>100</v>
      </c>
      <c r="P61" s="418"/>
      <c r="Q61" s="400"/>
    </row>
    <row r="62" spans="1:17" s="432" customFormat="1" ht="127.5">
      <c r="A62" s="640"/>
      <c r="B62" s="643"/>
      <c r="C62" s="640"/>
      <c r="D62" s="430" t="s">
        <v>87</v>
      </c>
      <c r="E62" s="431">
        <v>846.5</v>
      </c>
      <c r="F62" s="431">
        <v>758.12603999999999</v>
      </c>
      <c r="G62" s="355" t="s">
        <v>92</v>
      </c>
      <c r="H62" s="418">
        <f t="shared" si="13"/>
        <v>89.560075605434136</v>
      </c>
      <c r="I62" s="400" t="s">
        <v>790</v>
      </c>
      <c r="J62" s="378" t="s">
        <v>1104</v>
      </c>
      <c r="K62" s="378" t="s">
        <v>1105</v>
      </c>
      <c r="L62" s="358" t="s">
        <v>331</v>
      </c>
      <c r="M62" s="427">
        <v>6</v>
      </c>
      <c r="N62" s="427">
        <v>6</v>
      </c>
      <c r="O62" s="418">
        <f t="shared" si="11"/>
        <v>100</v>
      </c>
      <c r="P62" s="418"/>
      <c r="Q62" s="400"/>
    </row>
    <row r="63" spans="1:17" s="432" customFormat="1" ht="127.5">
      <c r="A63" s="640"/>
      <c r="B63" s="643"/>
      <c r="C63" s="640"/>
      <c r="D63" s="430" t="s">
        <v>270</v>
      </c>
      <c r="E63" s="431">
        <v>1411.2</v>
      </c>
      <c r="F63" s="431">
        <v>1411.1313399999999</v>
      </c>
      <c r="G63" s="355" t="s">
        <v>92</v>
      </c>
      <c r="H63" s="418">
        <f t="shared" si="13"/>
        <v>99.995134637188201</v>
      </c>
      <c r="I63" s="400" t="s">
        <v>227</v>
      </c>
      <c r="J63" s="378" t="s">
        <v>1104</v>
      </c>
      <c r="K63" s="378" t="s">
        <v>1105</v>
      </c>
      <c r="L63" s="358" t="s">
        <v>331</v>
      </c>
      <c r="M63" s="427">
        <v>10</v>
      </c>
      <c r="N63" s="427">
        <v>10</v>
      </c>
      <c r="O63" s="418">
        <f t="shared" si="11"/>
        <v>100</v>
      </c>
      <c r="P63" s="418"/>
      <c r="Q63" s="400"/>
    </row>
    <row r="64" spans="1:17" s="432" customFormat="1" ht="127.5">
      <c r="A64" s="640"/>
      <c r="B64" s="643"/>
      <c r="C64" s="640"/>
      <c r="D64" s="430" t="s">
        <v>261</v>
      </c>
      <c r="E64" s="431">
        <v>4515.8</v>
      </c>
      <c r="F64" s="431">
        <v>4515.7670399999997</v>
      </c>
      <c r="G64" s="355" t="s">
        <v>92</v>
      </c>
      <c r="H64" s="418">
        <f t="shared" si="13"/>
        <v>99.999270118251459</v>
      </c>
      <c r="I64" s="400" t="s">
        <v>227</v>
      </c>
      <c r="J64" s="378" t="s">
        <v>1104</v>
      </c>
      <c r="K64" s="378" t="s">
        <v>1105</v>
      </c>
      <c r="L64" s="358" t="s">
        <v>331</v>
      </c>
      <c r="M64" s="427">
        <v>32</v>
      </c>
      <c r="N64" s="427">
        <v>32</v>
      </c>
      <c r="O64" s="418">
        <f t="shared" si="11"/>
        <v>100</v>
      </c>
      <c r="P64" s="418"/>
      <c r="Q64" s="400"/>
    </row>
    <row r="65" spans="1:17" s="432" customFormat="1" ht="127.5">
      <c r="A65" s="640"/>
      <c r="B65" s="643"/>
      <c r="C65" s="640"/>
      <c r="D65" s="430" t="s">
        <v>274</v>
      </c>
      <c r="E65" s="431">
        <v>124.3</v>
      </c>
      <c r="F65" s="431">
        <v>124.23468</v>
      </c>
      <c r="G65" s="355" t="s">
        <v>92</v>
      </c>
      <c r="H65" s="418">
        <f t="shared" si="13"/>
        <v>99.947449718423158</v>
      </c>
      <c r="I65" s="400" t="s">
        <v>790</v>
      </c>
      <c r="J65" s="378" t="s">
        <v>1104</v>
      </c>
      <c r="K65" s="378" t="s">
        <v>1105</v>
      </c>
      <c r="L65" s="358" t="s">
        <v>331</v>
      </c>
      <c r="M65" s="427">
        <v>1</v>
      </c>
      <c r="N65" s="427">
        <v>1</v>
      </c>
      <c r="O65" s="418">
        <f t="shared" si="11"/>
        <v>100</v>
      </c>
      <c r="P65" s="418"/>
      <c r="Q65" s="400"/>
    </row>
    <row r="66" spans="1:17" s="432" customFormat="1" ht="127.5">
      <c r="A66" s="640"/>
      <c r="B66" s="643"/>
      <c r="C66" s="640"/>
      <c r="D66" s="430" t="s">
        <v>508</v>
      </c>
      <c r="E66" s="431">
        <v>282</v>
      </c>
      <c r="F66" s="431">
        <v>282</v>
      </c>
      <c r="G66" s="355" t="s">
        <v>92</v>
      </c>
      <c r="H66" s="418">
        <f t="shared" si="13"/>
        <v>100</v>
      </c>
      <c r="I66" s="400" t="s">
        <v>227</v>
      </c>
      <c r="J66" s="378" t="s">
        <v>1104</v>
      </c>
      <c r="K66" s="378" t="s">
        <v>1105</v>
      </c>
      <c r="L66" s="358" t="s">
        <v>331</v>
      </c>
      <c r="M66" s="427">
        <v>2</v>
      </c>
      <c r="N66" s="427">
        <v>2</v>
      </c>
      <c r="O66" s="418">
        <f t="shared" si="11"/>
        <v>100</v>
      </c>
      <c r="P66" s="418"/>
      <c r="Q66" s="400"/>
    </row>
    <row r="67" spans="1:17" s="432" customFormat="1" ht="127.5">
      <c r="A67" s="640"/>
      <c r="B67" s="643"/>
      <c r="C67" s="640"/>
      <c r="D67" s="430" t="s">
        <v>509</v>
      </c>
      <c r="E67" s="431">
        <v>3692.4</v>
      </c>
      <c r="F67" s="431">
        <v>1634.82944</v>
      </c>
      <c r="G67" s="355" t="s">
        <v>92</v>
      </c>
      <c r="H67" s="418">
        <f t="shared" si="13"/>
        <v>44.2755237785722</v>
      </c>
      <c r="I67" s="400" t="s">
        <v>791</v>
      </c>
      <c r="J67" s="378" t="s">
        <v>1104</v>
      </c>
      <c r="K67" s="378" t="s">
        <v>1105</v>
      </c>
      <c r="L67" s="358" t="s">
        <v>331</v>
      </c>
      <c r="M67" s="427">
        <v>26</v>
      </c>
      <c r="N67" s="427">
        <v>16</v>
      </c>
      <c r="O67" s="418">
        <f t="shared" si="11"/>
        <v>61.53846153846154</v>
      </c>
      <c r="P67" s="418"/>
      <c r="Q67" s="400" t="s">
        <v>791</v>
      </c>
    </row>
    <row r="68" spans="1:17" s="432" customFormat="1" ht="127.5">
      <c r="A68" s="640"/>
      <c r="B68" s="643"/>
      <c r="C68" s="640"/>
      <c r="D68" s="430" t="s">
        <v>510</v>
      </c>
      <c r="E68" s="431">
        <v>3951.3</v>
      </c>
      <c r="F68" s="431">
        <v>3918.5559600000001</v>
      </c>
      <c r="G68" s="355" t="s">
        <v>92</v>
      </c>
      <c r="H68" s="418">
        <f t="shared" si="13"/>
        <v>99.171309695543243</v>
      </c>
      <c r="I68" s="400" t="s">
        <v>790</v>
      </c>
      <c r="J68" s="378" t="s">
        <v>1104</v>
      </c>
      <c r="K68" s="378" t="s">
        <v>1105</v>
      </c>
      <c r="L68" s="358" t="s">
        <v>331</v>
      </c>
      <c r="M68" s="427">
        <v>28</v>
      </c>
      <c r="N68" s="427">
        <v>28</v>
      </c>
      <c r="O68" s="418">
        <f t="shared" si="11"/>
        <v>100</v>
      </c>
      <c r="P68" s="418"/>
      <c r="Q68" s="400"/>
    </row>
    <row r="69" spans="1:17" s="432" customFormat="1" ht="127.5">
      <c r="A69" s="640"/>
      <c r="B69" s="643"/>
      <c r="C69" s="640"/>
      <c r="D69" s="430" t="s">
        <v>511</v>
      </c>
      <c r="E69" s="431">
        <v>564.5</v>
      </c>
      <c r="F69" s="431">
        <v>559.99959999999999</v>
      </c>
      <c r="G69" s="355" t="s">
        <v>92</v>
      </c>
      <c r="H69" s="418">
        <f t="shared" si="13"/>
        <v>99.202763507528786</v>
      </c>
      <c r="I69" s="400" t="s">
        <v>790</v>
      </c>
      <c r="J69" s="378" t="s">
        <v>1104</v>
      </c>
      <c r="K69" s="378" t="s">
        <v>1105</v>
      </c>
      <c r="L69" s="358" t="s">
        <v>331</v>
      </c>
      <c r="M69" s="427">
        <v>4</v>
      </c>
      <c r="N69" s="427">
        <v>4</v>
      </c>
      <c r="O69" s="418">
        <f t="shared" si="11"/>
        <v>100</v>
      </c>
      <c r="P69" s="418"/>
      <c r="Q69" s="400"/>
    </row>
    <row r="70" spans="1:17" s="432" customFormat="1" ht="127.5">
      <c r="A70" s="640"/>
      <c r="B70" s="643"/>
      <c r="C70" s="640"/>
      <c r="D70" s="430" t="s">
        <v>262</v>
      </c>
      <c r="E70" s="431">
        <v>846.8</v>
      </c>
      <c r="F70" s="431">
        <v>846.70632000000001</v>
      </c>
      <c r="G70" s="355" t="s">
        <v>92</v>
      </c>
      <c r="H70" s="418">
        <f t="shared" si="13"/>
        <v>99.988937175247997</v>
      </c>
      <c r="I70" s="400" t="s">
        <v>227</v>
      </c>
      <c r="J70" s="378" t="s">
        <v>1104</v>
      </c>
      <c r="K70" s="378" t="s">
        <v>1105</v>
      </c>
      <c r="L70" s="358" t="s">
        <v>331</v>
      </c>
      <c r="M70" s="427">
        <v>6</v>
      </c>
      <c r="N70" s="427">
        <v>6</v>
      </c>
      <c r="O70" s="418">
        <f t="shared" si="11"/>
        <v>100</v>
      </c>
      <c r="P70" s="418"/>
      <c r="Q70" s="400"/>
    </row>
    <row r="71" spans="1:17" s="432" customFormat="1" ht="127.5">
      <c r="A71" s="640"/>
      <c r="B71" s="643"/>
      <c r="C71" s="640"/>
      <c r="D71" s="430" t="s">
        <v>264</v>
      </c>
      <c r="E71" s="431">
        <v>9131.1</v>
      </c>
      <c r="F71" s="431">
        <v>9131.0939999999991</v>
      </c>
      <c r="G71" s="355" t="s">
        <v>92</v>
      </c>
      <c r="H71" s="418">
        <f t="shared" si="13"/>
        <v>99.999934290501685</v>
      </c>
      <c r="I71" s="400" t="s">
        <v>227</v>
      </c>
      <c r="J71" s="378" t="s">
        <v>1104</v>
      </c>
      <c r="K71" s="378" t="s">
        <v>1105</v>
      </c>
      <c r="L71" s="358" t="s">
        <v>331</v>
      </c>
      <c r="M71" s="427">
        <v>50</v>
      </c>
      <c r="N71" s="427">
        <v>50</v>
      </c>
      <c r="O71" s="418">
        <f t="shared" si="11"/>
        <v>100</v>
      </c>
      <c r="P71" s="418"/>
      <c r="Q71" s="400"/>
    </row>
    <row r="72" spans="1:17" s="432" customFormat="1" ht="127.5">
      <c r="A72" s="641"/>
      <c r="B72" s="644"/>
      <c r="C72" s="641"/>
      <c r="D72" s="430" t="s">
        <v>512</v>
      </c>
      <c r="E72" s="431">
        <v>540.20000000000005</v>
      </c>
      <c r="F72" s="431">
        <v>540.11127999999997</v>
      </c>
      <c r="G72" s="355" t="s">
        <v>92</v>
      </c>
      <c r="H72" s="418">
        <f t="shared" si="13"/>
        <v>99.983576453165483</v>
      </c>
      <c r="I72" s="400" t="s">
        <v>227</v>
      </c>
      <c r="J72" s="378" t="s">
        <v>1104</v>
      </c>
      <c r="K72" s="378" t="s">
        <v>1105</v>
      </c>
      <c r="L72" s="358" t="s">
        <v>331</v>
      </c>
      <c r="M72" s="427">
        <v>4</v>
      </c>
      <c r="N72" s="427">
        <v>4</v>
      </c>
      <c r="O72" s="418">
        <f t="shared" si="11"/>
        <v>100</v>
      </c>
      <c r="P72" s="418"/>
      <c r="Q72" s="400"/>
    </row>
    <row r="73" spans="1:17" ht="175.5" customHeight="1">
      <c r="A73" s="79" t="s">
        <v>499</v>
      </c>
      <c r="B73" s="64" t="s">
        <v>500</v>
      </c>
      <c r="C73" s="63" t="s">
        <v>501</v>
      </c>
      <c r="D73" s="60" t="s">
        <v>502</v>
      </c>
      <c r="E73" s="98">
        <v>50934</v>
      </c>
      <c r="F73" s="98">
        <v>50933.921999999999</v>
      </c>
      <c r="G73" s="18" t="s">
        <v>92</v>
      </c>
      <c r="H73" s="23">
        <f t="shared" ref="H73" si="14">F73/E73*100</f>
        <v>99.999846860643189</v>
      </c>
      <c r="I73" s="18" t="s">
        <v>227</v>
      </c>
      <c r="J73" s="18" t="s">
        <v>464</v>
      </c>
      <c r="K73" s="60" t="s">
        <v>465</v>
      </c>
      <c r="L73" s="18" t="s">
        <v>108</v>
      </c>
      <c r="M73" s="79">
        <v>4</v>
      </c>
      <c r="N73" s="218">
        <v>4</v>
      </c>
      <c r="O73" s="23">
        <f>N73/M73*100</f>
        <v>100</v>
      </c>
      <c r="P73" s="23">
        <f>O73</f>
        <v>100</v>
      </c>
      <c r="Q73" s="18"/>
    </row>
    <row r="74" spans="1:17" ht="39.75" customHeight="1">
      <c r="A74" s="488" t="s">
        <v>102</v>
      </c>
      <c r="B74" s="489"/>
      <c r="C74" s="489"/>
      <c r="D74" s="490"/>
      <c r="E74" s="23">
        <f>SUM(E31:E73)</f>
        <v>25939315.000000004</v>
      </c>
      <c r="F74" s="23">
        <f>SUM(F31:F73)</f>
        <v>25936669.851200007</v>
      </c>
      <c r="G74" s="18" t="s">
        <v>10</v>
      </c>
      <c r="H74" s="18" t="s">
        <v>10</v>
      </c>
      <c r="I74" s="18" t="s">
        <v>10</v>
      </c>
      <c r="J74" s="18" t="s">
        <v>10</v>
      </c>
      <c r="K74" s="18" t="s">
        <v>10</v>
      </c>
      <c r="L74" s="18" t="s">
        <v>10</v>
      </c>
      <c r="M74" s="18" t="s">
        <v>10</v>
      </c>
      <c r="N74" s="18" t="s">
        <v>10</v>
      </c>
      <c r="O74" s="18" t="s">
        <v>10</v>
      </c>
      <c r="P74" s="18" t="s">
        <v>10</v>
      </c>
      <c r="Q74" s="18" t="s">
        <v>10</v>
      </c>
    </row>
    <row r="75" spans="1:17" ht="42.75" customHeight="1">
      <c r="A75" s="645" t="s">
        <v>103</v>
      </c>
      <c r="B75" s="646"/>
      <c r="C75" s="646"/>
      <c r="D75" s="647"/>
      <c r="E75" s="422">
        <f>E29+E74</f>
        <v>42087929.100000009</v>
      </c>
      <c r="F75" s="422">
        <f>F29+F74</f>
        <v>41906179.508320011</v>
      </c>
      <c r="G75" s="400" t="s">
        <v>10</v>
      </c>
      <c r="H75" s="400" t="s">
        <v>10</v>
      </c>
      <c r="I75" s="400" t="s">
        <v>10</v>
      </c>
      <c r="J75" s="400" t="s">
        <v>10</v>
      </c>
      <c r="K75" s="400" t="s">
        <v>10</v>
      </c>
      <c r="L75" s="400" t="s">
        <v>10</v>
      </c>
      <c r="M75" s="400" t="s">
        <v>10</v>
      </c>
      <c r="N75" s="400" t="s">
        <v>10</v>
      </c>
      <c r="O75" s="400" t="s">
        <v>10</v>
      </c>
      <c r="P75" s="400" t="s">
        <v>10</v>
      </c>
      <c r="Q75" s="400" t="s">
        <v>10</v>
      </c>
    </row>
    <row r="76" spans="1:17">
      <c r="A76" s="481" t="s">
        <v>120</v>
      </c>
      <c r="B76" s="482"/>
      <c r="C76" s="482"/>
      <c r="D76" s="482"/>
      <c r="E76" s="482"/>
      <c r="F76" s="482"/>
      <c r="G76" s="482"/>
      <c r="H76" s="482"/>
      <c r="I76" s="482"/>
      <c r="J76" s="482"/>
      <c r="K76" s="482"/>
      <c r="L76" s="482"/>
      <c r="M76" s="482"/>
      <c r="N76" s="482"/>
      <c r="O76" s="482"/>
      <c r="P76" s="482"/>
      <c r="Q76" s="618"/>
    </row>
    <row r="77" spans="1:17">
      <c r="A77" s="481" t="s">
        <v>22</v>
      </c>
      <c r="B77" s="482"/>
      <c r="C77" s="482"/>
      <c r="D77" s="482"/>
      <c r="E77" s="619"/>
      <c r="F77" s="619"/>
      <c r="G77" s="482"/>
      <c r="H77" s="482"/>
      <c r="I77" s="482"/>
      <c r="J77" s="482"/>
      <c r="K77" s="482"/>
      <c r="L77" s="482"/>
      <c r="M77" s="482"/>
      <c r="N77" s="482"/>
      <c r="O77" s="482"/>
      <c r="P77" s="482"/>
      <c r="Q77" s="618"/>
    </row>
    <row r="78" spans="1:17" s="44" customFormat="1" ht="15.75" customHeight="1">
      <c r="A78" s="547" t="s">
        <v>121</v>
      </c>
      <c r="B78" s="505" t="s">
        <v>240</v>
      </c>
      <c r="C78" s="547" t="s">
        <v>540</v>
      </c>
      <c r="D78" s="551" t="s">
        <v>70</v>
      </c>
      <c r="E78" s="155">
        <v>7472500</v>
      </c>
      <c r="F78" s="155">
        <v>7472499.9027199997</v>
      </c>
      <c r="G78" s="549" t="s">
        <v>241</v>
      </c>
      <c r="H78" s="520">
        <f>IF((F78/E78*100)&gt;1,100)</f>
        <v>100</v>
      </c>
      <c r="I78" s="505"/>
      <c r="J78" s="600" t="s">
        <v>549</v>
      </c>
      <c r="K78" s="600" t="s">
        <v>242</v>
      </c>
      <c r="L78" s="603" t="s">
        <v>108</v>
      </c>
      <c r="M78" s="603">
        <v>1900</v>
      </c>
      <c r="N78" s="620">
        <v>1917</v>
      </c>
      <c r="O78" s="620">
        <f t="shared" ref="O78:O86" si="15">IF((N78/M78*100)&gt;1,100)</f>
        <v>100</v>
      </c>
      <c r="P78" s="620">
        <f>O78</f>
        <v>100</v>
      </c>
      <c r="Q78" s="527" t="s">
        <v>714</v>
      </c>
    </row>
    <row r="79" spans="1:17" s="44" customFormat="1">
      <c r="A79" s="509"/>
      <c r="B79" s="557"/>
      <c r="C79" s="509"/>
      <c r="D79" s="598"/>
      <c r="E79" s="153"/>
      <c r="F79" s="153"/>
      <c r="G79" s="599"/>
      <c r="H79" s="521" t="e">
        <f t="shared" ref="H79:H80" si="16">F79/E79*100</f>
        <v>#DIV/0!</v>
      </c>
      <c r="I79" s="557"/>
      <c r="J79" s="601"/>
      <c r="K79" s="601"/>
      <c r="L79" s="604"/>
      <c r="M79" s="604"/>
      <c r="N79" s="621"/>
      <c r="O79" s="621" t="e">
        <f t="shared" si="15"/>
        <v>#DIV/0!</v>
      </c>
      <c r="P79" s="621"/>
      <c r="Q79" s="595"/>
    </row>
    <row r="80" spans="1:17" s="44" customFormat="1" ht="15.75" customHeight="1">
      <c r="A80" s="509"/>
      <c r="B80" s="557"/>
      <c r="C80" s="509"/>
      <c r="D80" s="552"/>
      <c r="E80" s="154"/>
      <c r="F80" s="154"/>
      <c r="G80" s="550"/>
      <c r="H80" s="522" t="e">
        <f t="shared" si="16"/>
        <v>#DIV/0!</v>
      </c>
      <c r="I80" s="557"/>
      <c r="J80" s="601"/>
      <c r="K80" s="601"/>
      <c r="L80" s="604"/>
      <c r="M80" s="604"/>
      <c r="N80" s="621"/>
      <c r="O80" s="621" t="e">
        <f t="shared" si="15"/>
        <v>#DIV/0!</v>
      </c>
      <c r="P80" s="621"/>
      <c r="Q80" s="595"/>
    </row>
    <row r="81" spans="1:17" s="44" customFormat="1" ht="263.25" customHeight="1">
      <c r="A81" s="554"/>
      <c r="B81" s="506"/>
      <c r="C81" s="152"/>
      <c r="D81" s="85" t="s">
        <v>243</v>
      </c>
      <c r="E81" s="196">
        <v>25762829.199999999</v>
      </c>
      <c r="F81" s="196">
        <v>22311580.19029</v>
      </c>
      <c r="G81" s="85" t="s">
        <v>122</v>
      </c>
      <c r="H81" s="91">
        <f>F81/E81*100</f>
        <v>86.603765514580985</v>
      </c>
      <c r="I81" s="228" t="s">
        <v>550</v>
      </c>
      <c r="J81" s="602"/>
      <c r="K81" s="602"/>
      <c r="L81" s="605"/>
      <c r="M81" s="605"/>
      <c r="N81" s="622"/>
      <c r="O81" s="622" t="e">
        <f t="shared" si="15"/>
        <v>#DIV/0!</v>
      </c>
      <c r="P81" s="622"/>
      <c r="Q81" s="528"/>
    </row>
    <row r="82" spans="1:17" s="44" customFormat="1" ht="173.25">
      <c r="A82" s="83" t="s">
        <v>160</v>
      </c>
      <c r="B82" s="117" t="s">
        <v>244</v>
      </c>
      <c r="C82" s="118" t="s">
        <v>531</v>
      </c>
      <c r="D82" s="118" t="s">
        <v>70</v>
      </c>
      <c r="E82" s="122">
        <v>1053952.7</v>
      </c>
      <c r="F82" s="122">
        <v>1053952.7</v>
      </c>
      <c r="G82" s="70" t="s">
        <v>92</v>
      </c>
      <c r="H82" s="88">
        <f>F82/E82*100</f>
        <v>100</v>
      </c>
      <c r="I82" s="126"/>
      <c r="J82" s="45" t="s">
        <v>681</v>
      </c>
      <c r="K82" s="50" t="s">
        <v>245</v>
      </c>
      <c r="L82" s="294" t="s">
        <v>108</v>
      </c>
      <c r="M82" s="262">
        <v>27823962</v>
      </c>
      <c r="N82" s="76">
        <v>27927146</v>
      </c>
      <c r="O82" s="125">
        <f t="shared" si="15"/>
        <v>100</v>
      </c>
      <c r="P82" s="125">
        <f>SUM(O82:O99)/18</f>
        <v>99.663221411850202</v>
      </c>
      <c r="Q82" s="299" t="s">
        <v>702</v>
      </c>
    </row>
    <row r="83" spans="1:17" s="44" customFormat="1" ht="110.25">
      <c r="A83" s="119"/>
      <c r="B83" s="120"/>
      <c r="C83" s="120"/>
      <c r="D83" s="120"/>
      <c r="E83" s="123"/>
      <c r="F83" s="120"/>
      <c r="G83" s="120"/>
      <c r="H83" s="120"/>
      <c r="I83" s="127"/>
      <c r="J83" s="308" t="s">
        <v>682</v>
      </c>
      <c r="K83" s="48" t="s">
        <v>246</v>
      </c>
      <c r="L83" s="294" t="s">
        <v>108</v>
      </c>
      <c r="M83" s="76">
        <v>4400</v>
      </c>
      <c r="N83" s="76">
        <v>5441</v>
      </c>
      <c r="O83" s="125">
        <f t="shared" si="15"/>
        <v>100</v>
      </c>
      <c r="P83" s="76"/>
      <c r="Q83" s="45" t="s">
        <v>703</v>
      </c>
    </row>
    <row r="84" spans="1:17" s="44" customFormat="1" ht="94.5">
      <c r="A84" s="119"/>
      <c r="B84" s="120"/>
      <c r="C84" s="120"/>
      <c r="D84" s="120"/>
      <c r="E84" s="124"/>
      <c r="F84" s="120"/>
      <c r="G84" s="120"/>
      <c r="H84" s="120"/>
      <c r="I84" s="127"/>
      <c r="J84" s="308" t="s">
        <v>683</v>
      </c>
      <c r="K84" s="48" t="s">
        <v>247</v>
      </c>
      <c r="L84" s="294" t="s">
        <v>108</v>
      </c>
      <c r="M84" s="76">
        <v>40500</v>
      </c>
      <c r="N84" s="76">
        <v>41148</v>
      </c>
      <c r="O84" s="125">
        <f t="shared" si="15"/>
        <v>100</v>
      </c>
      <c r="P84" s="76"/>
      <c r="Q84" s="45" t="s">
        <v>704</v>
      </c>
    </row>
    <row r="85" spans="1:17" s="44" customFormat="1" ht="94.5">
      <c r="A85" s="119"/>
      <c r="B85" s="120"/>
      <c r="C85" s="120"/>
      <c r="D85" s="120"/>
      <c r="E85" s="124"/>
      <c r="F85" s="120"/>
      <c r="G85" s="120"/>
      <c r="H85" s="120"/>
      <c r="I85" s="127"/>
      <c r="J85" s="308" t="s">
        <v>684</v>
      </c>
      <c r="K85" s="48" t="s">
        <v>248</v>
      </c>
      <c r="L85" s="294" t="s">
        <v>108</v>
      </c>
      <c r="M85" s="76">
        <v>270</v>
      </c>
      <c r="N85" s="76">
        <v>274</v>
      </c>
      <c r="O85" s="125">
        <f t="shared" si="15"/>
        <v>100</v>
      </c>
      <c r="P85" s="309"/>
      <c r="Q85" s="45" t="s">
        <v>705</v>
      </c>
    </row>
    <row r="86" spans="1:17" s="44" customFormat="1" ht="157.5">
      <c r="A86" s="119"/>
      <c r="B86" s="120"/>
      <c r="C86" s="120"/>
      <c r="D86" s="120"/>
      <c r="E86" s="124"/>
      <c r="F86" s="120"/>
      <c r="G86" s="120"/>
      <c r="H86" s="120"/>
      <c r="I86" s="127"/>
      <c r="J86" s="308" t="s">
        <v>685</v>
      </c>
      <c r="K86" s="48" t="s">
        <v>249</v>
      </c>
      <c r="L86" s="294" t="s">
        <v>108</v>
      </c>
      <c r="M86" s="76">
        <v>5500</v>
      </c>
      <c r="N86" s="76">
        <v>6168</v>
      </c>
      <c r="O86" s="125">
        <f t="shared" si="15"/>
        <v>100</v>
      </c>
      <c r="P86" s="309"/>
      <c r="Q86" s="45" t="s">
        <v>706</v>
      </c>
    </row>
    <row r="87" spans="1:17" s="44" customFormat="1" ht="63">
      <c r="A87" s="119"/>
      <c r="B87" s="120"/>
      <c r="C87" s="120"/>
      <c r="D87" s="120"/>
      <c r="E87" s="124"/>
      <c r="F87" s="120"/>
      <c r="G87" s="120"/>
      <c r="H87" s="120"/>
      <c r="I87" s="127"/>
      <c r="J87" s="219" t="s">
        <v>686</v>
      </c>
      <c r="K87" s="18" t="s">
        <v>250</v>
      </c>
      <c r="L87" s="294" t="s">
        <v>108</v>
      </c>
      <c r="M87" s="263">
        <v>682</v>
      </c>
      <c r="N87" s="76">
        <v>678</v>
      </c>
      <c r="O87" s="125">
        <f>N87/M87*100</f>
        <v>99.413489736070375</v>
      </c>
      <c r="P87" s="309"/>
      <c r="Q87" s="45" t="s">
        <v>707</v>
      </c>
    </row>
    <row r="88" spans="1:17" s="44" customFormat="1" ht="78.75">
      <c r="A88" s="119"/>
      <c r="B88" s="120"/>
      <c r="C88" s="120"/>
      <c r="D88" s="120"/>
      <c r="E88" s="124"/>
      <c r="F88" s="120"/>
      <c r="G88" s="120"/>
      <c r="H88" s="120"/>
      <c r="I88" s="127"/>
      <c r="J88" s="219" t="s">
        <v>687</v>
      </c>
      <c r="K88" s="18" t="s">
        <v>251</v>
      </c>
      <c r="L88" s="294" t="s">
        <v>108</v>
      </c>
      <c r="M88" s="263">
        <v>694</v>
      </c>
      <c r="N88" s="76">
        <v>656</v>
      </c>
      <c r="O88" s="125">
        <f>N88/M88*100</f>
        <v>94.524495677233432</v>
      </c>
      <c r="P88" s="309"/>
      <c r="Q88" s="45" t="s">
        <v>326</v>
      </c>
    </row>
    <row r="89" spans="1:17" s="44" customFormat="1" ht="47.25">
      <c r="A89" s="119"/>
      <c r="B89" s="120"/>
      <c r="C89" s="120"/>
      <c r="D89" s="120"/>
      <c r="E89" s="124"/>
      <c r="F89" s="120"/>
      <c r="G89" s="120"/>
      <c r="H89" s="120"/>
      <c r="I89" s="127"/>
      <c r="J89" s="219" t="s">
        <v>688</v>
      </c>
      <c r="K89" s="18" t="s">
        <v>252</v>
      </c>
      <c r="L89" s="294" t="s">
        <v>108</v>
      </c>
      <c r="M89" s="263">
        <v>5823</v>
      </c>
      <c r="N89" s="76">
        <v>5886</v>
      </c>
      <c r="O89" s="125">
        <f>IF((N89/M89*100)&gt;1,100)</f>
        <v>100</v>
      </c>
      <c r="P89" s="309"/>
      <c r="Q89" s="45" t="s">
        <v>708</v>
      </c>
    </row>
    <row r="90" spans="1:17" s="44" customFormat="1" ht="78.75">
      <c r="A90" s="119"/>
      <c r="B90" s="120"/>
      <c r="C90" s="120"/>
      <c r="D90" s="120"/>
      <c r="E90" s="124"/>
      <c r="F90" s="120"/>
      <c r="G90" s="120"/>
      <c r="H90" s="120"/>
      <c r="I90" s="127"/>
      <c r="J90" s="219" t="s">
        <v>689</v>
      </c>
      <c r="K90" s="18" t="s">
        <v>253</v>
      </c>
      <c r="L90" s="294" t="s">
        <v>108</v>
      </c>
      <c r="M90" s="263">
        <v>2600</v>
      </c>
      <c r="N90" s="76">
        <v>2997</v>
      </c>
      <c r="O90" s="125">
        <f>IF((N90/M90*100)&gt;1,100)</f>
        <v>100</v>
      </c>
      <c r="P90" s="309"/>
      <c r="Q90" s="45" t="s">
        <v>327</v>
      </c>
    </row>
    <row r="91" spans="1:17" s="44" customFormat="1" ht="110.25">
      <c r="A91" s="119"/>
      <c r="B91" s="120"/>
      <c r="C91" s="120"/>
      <c r="D91" s="120"/>
      <c r="E91" s="124"/>
      <c r="F91" s="120"/>
      <c r="G91" s="120"/>
      <c r="H91" s="120"/>
      <c r="I91" s="127"/>
      <c r="J91" s="308" t="s">
        <v>690</v>
      </c>
      <c r="K91" s="48" t="s">
        <v>254</v>
      </c>
      <c r="L91" s="294" t="s">
        <v>108</v>
      </c>
      <c r="M91" s="76">
        <v>3200</v>
      </c>
      <c r="N91" s="76">
        <v>3269</v>
      </c>
      <c r="O91" s="125">
        <f>IF((N91/M91*100)&gt;1,100)</f>
        <v>100</v>
      </c>
      <c r="P91" s="309"/>
      <c r="Q91" s="45" t="s">
        <v>709</v>
      </c>
    </row>
    <row r="92" spans="1:17" s="44" customFormat="1" ht="141.75">
      <c r="A92" s="119"/>
      <c r="B92" s="120"/>
      <c r="C92" s="120"/>
      <c r="D92" s="120"/>
      <c r="E92" s="124"/>
      <c r="F92" s="120"/>
      <c r="G92" s="120"/>
      <c r="H92" s="120"/>
      <c r="I92" s="127"/>
      <c r="J92" s="308" t="s">
        <v>691</v>
      </c>
      <c r="K92" s="48" t="s">
        <v>692</v>
      </c>
      <c r="L92" s="294" t="s">
        <v>108</v>
      </c>
      <c r="M92" s="76">
        <v>277000</v>
      </c>
      <c r="N92" s="76">
        <v>291892</v>
      </c>
      <c r="O92" s="125">
        <f t="shared" ref="O92:O97" si="17">IF((N92/M92*100)&gt;1,100)</f>
        <v>100</v>
      </c>
      <c r="P92" s="309"/>
      <c r="Q92" s="45" t="s">
        <v>710</v>
      </c>
    </row>
    <row r="93" spans="1:17" s="44" customFormat="1" ht="78.75">
      <c r="A93" s="119"/>
      <c r="B93" s="120"/>
      <c r="C93" s="120"/>
      <c r="D93" s="120"/>
      <c r="E93" s="124"/>
      <c r="F93" s="120"/>
      <c r="G93" s="120"/>
      <c r="H93" s="120"/>
      <c r="I93" s="127"/>
      <c r="J93" s="308" t="s">
        <v>693</v>
      </c>
      <c r="K93" s="48" t="s">
        <v>255</v>
      </c>
      <c r="L93" s="294" t="s">
        <v>235</v>
      </c>
      <c r="M93" s="76">
        <v>18000</v>
      </c>
      <c r="N93" s="76">
        <v>18724</v>
      </c>
      <c r="O93" s="125">
        <f t="shared" si="17"/>
        <v>100</v>
      </c>
      <c r="P93" s="309"/>
      <c r="Q93" s="45" t="s">
        <v>711</v>
      </c>
    </row>
    <row r="94" spans="1:17" s="44" customFormat="1" ht="78.75">
      <c r="A94" s="119"/>
      <c r="B94" s="120"/>
      <c r="C94" s="120"/>
      <c r="D94" s="120"/>
      <c r="E94" s="124"/>
      <c r="F94" s="120"/>
      <c r="G94" s="120"/>
      <c r="H94" s="120"/>
      <c r="I94" s="127"/>
      <c r="J94" s="308" t="s">
        <v>694</v>
      </c>
      <c r="K94" s="48" t="s">
        <v>695</v>
      </c>
      <c r="L94" s="294" t="s">
        <v>108</v>
      </c>
      <c r="M94" s="76">
        <v>112500</v>
      </c>
      <c r="N94" s="76">
        <v>119171</v>
      </c>
      <c r="O94" s="125">
        <f>IF((N94/M94*100)&gt;1,100)</f>
        <v>100</v>
      </c>
      <c r="P94" s="309"/>
      <c r="Q94" s="45" t="s">
        <v>712</v>
      </c>
    </row>
    <row r="95" spans="1:17" s="44" customFormat="1" ht="126">
      <c r="A95" s="119"/>
      <c r="B95" s="120"/>
      <c r="C95" s="120"/>
      <c r="D95" s="120"/>
      <c r="E95" s="124"/>
      <c r="F95" s="120"/>
      <c r="G95" s="120"/>
      <c r="H95" s="120"/>
      <c r="I95" s="127"/>
      <c r="J95" s="308" t="s">
        <v>696</v>
      </c>
      <c r="K95" s="48" t="s">
        <v>256</v>
      </c>
      <c r="L95" s="294" t="s">
        <v>108</v>
      </c>
      <c r="M95" s="76">
        <v>40974</v>
      </c>
      <c r="N95" s="76">
        <v>41767</v>
      </c>
      <c r="O95" s="125">
        <f>IF((N95/M95*100)&gt;1,100)</f>
        <v>100</v>
      </c>
      <c r="P95" s="309"/>
      <c r="Q95" s="45" t="s">
        <v>713</v>
      </c>
    </row>
    <row r="96" spans="1:17" s="44" customFormat="1" ht="157.5">
      <c r="A96" s="119"/>
      <c r="B96" s="120"/>
      <c r="C96" s="120"/>
      <c r="D96" s="120"/>
      <c r="E96" s="124"/>
      <c r="F96" s="120"/>
      <c r="G96" s="120"/>
      <c r="H96" s="120"/>
      <c r="I96" s="127"/>
      <c r="J96" s="308" t="s">
        <v>697</v>
      </c>
      <c r="K96" s="48" t="s">
        <v>256</v>
      </c>
      <c r="L96" s="294" t="s">
        <v>108</v>
      </c>
      <c r="M96" s="76">
        <v>13662</v>
      </c>
      <c r="N96" s="76">
        <v>13740</v>
      </c>
      <c r="O96" s="125">
        <f t="shared" si="17"/>
        <v>100</v>
      </c>
      <c r="P96" s="309"/>
      <c r="Q96" s="45" t="s">
        <v>364</v>
      </c>
    </row>
    <row r="97" spans="1:17" s="44" customFormat="1" ht="141.75">
      <c r="A97" s="119"/>
      <c r="B97" s="120"/>
      <c r="C97" s="120"/>
      <c r="D97" s="120"/>
      <c r="E97" s="124"/>
      <c r="F97" s="120"/>
      <c r="G97" s="120"/>
      <c r="H97" s="120"/>
      <c r="I97" s="127"/>
      <c r="J97" s="308" t="s">
        <v>698</v>
      </c>
      <c r="K97" s="48" t="s">
        <v>256</v>
      </c>
      <c r="L97" s="294" t="s">
        <v>108</v>
      </c>
      <c r="M97" s="76">
        <v>23387</v>
      </c>
      <c r="N97" s="76">
        <v>25003</v>
      </c>
      <c r="O97" s="125">
        <f t="shared" si="17"/>
        <v>100</v>
      </c>
      <c r="P97" s="309"/>
      <c r="Q97" s="45" t="s">
        <v>328</v>
      </c>
    </row>
    <row r="98" spans="1:17" s="44" customFormat="1" ht="63">
      <c r="A98" s="119"/>
      <c r="B98" s="120"/>
      <c r="C98" s="120"/>
      <c r="D98" s="120"/>
      <c r="E98" s="124"/>
      <c r="F98" s="120"/>
      <c r="G98" s="120"/>
      <c r="H98" s="120"/>
      <c r="I98" s="127"/>
      <c r="J98" s="219" t="s">
        <v>699</v>
      </c>
      <c r="K98" s="18" t="s">
        <v>257</v>
      </c>
      <c r="L98" s="294" t="s">
        <v>108</v>
      </c>
      <c r="M98" s="263">
        <v>23</v>
      </c>
      <c r="N98" s="76">
        <v>23</v>
      </c>
      <c r="O98" s="125">
        <f t="shared" ref="O98:O114" si="18">N98/M98*100</f>
        <v>100</v>
      </c>
      <c r="P98" s="309"/>
      <c r="Q98" s="321"/>
    </row>
    <row r="99" spans="1:17" s="44" customFormat="1" ht="110.25">
      <c r="A99" s="66"/>
      <c r="B99" s="121"/>
      <c r="C99" s="121"/>
      <c r="D99" s="121"/>
      <c r="E99" s="125"/>
      <c r="F99" s="121"/>
      <c r="G99" s="121"/>
      <c r="H99" s="121"/>
      <c r="I99" s="128"/>
      <c r="J99" s="266" t="s">
        <v>700</v>
      </c>
      <c r="K99" s="49" t="s">
        <v>701</v>
      </c>
      <c r="L99" s="294" t="s">
        <v>108</v>
      </c>
      <c r="M99" s="237">
        <v>9</v>
      </c>
      <c r="N99" s="76">
        <v>9</v>
      </c>
      <c r="O99" s="125">
        <f t="shared" si="18"/>
        <v>100</v>
      </c>
      <c r="P99" s="309"/>
      <c r="Q99" s="321"/>
    </row>
    <row r="100" spans="1:17" s="44" customFormat="1" ht="94.5">
      <c r="A100" s="547" t="s">
        <v>123</v>
      </c>
      <c r="B100" s="505" t="s">
        <v>258</v>
      </c>
      <c r="C100" s="547" t="s">
        <v>539</v>
      </c>
      <c r="D100" s="157" t="s">
        <v>323</v>
      </c>
      <c r="E100" s="125">
        <v>5666.3</v>
      </c>
      <c r="F100" s="137">
        <v>5666.2740000000003</v>
      </c>
      <c r="G100" s="48" t="s">
        <v>92</v>
      </c>
      <c r="H100" s="88">
        <f>F100/E100*100</f>
        <v>99.999541146780089</v>
      </c>
      <c r="I100" s="262"/>
      <c r="J100" s="266" t="s">
        <v>603</v>
      </c>
      <c r="K100" s="79" t="s">
        <v>260</v>
      </c>
      <c r="L100" s="118" t="s">
        <v>108</v>
      </c>
      <c r="M100" s="237">
        <v>16</v>
      </c>
      <c r="N100" s="76">
        <v>15</v>
      </c>
      <c r="O100" s="139">
        <f>N100/M100*100</f>
        <v>93.75</v>
      </c>
      <c r="P100" s="531">
        <f>(O101+O102+O103+O104+O105+O106+O100)/7</f>
        <v>54.464285714285715</v>
      </c>
      <c r="Q100" s="248" t="s">
        <v>607</v>
      </c>
    </row>
    <row r="101" spans="1:17" s="44" customFormat="1" ht="94.5">
      <c r="A101" s="509"/>
      <c r="B101" s="557"/>
      <c r="C101" s="509"/>
      <c r="D101" s="158" t="s">
        <v>259</v>
      </c>
      <c r="E101" s="161">
        <v>6591</v>
      </c>
      <c r="F101" s="162">
        <v>6590.9114300000001</v>
      </c>
      <c r="G101" s="48" t="s">
        <v>92</v>
      </c>
      <c r="H101" s="88">
        <f>F101/E101*100</f>
        <v>99.998656197845548</v>
      </c>
      <c r="I101" s="76"/>
      <c r="J101" s="267" t="s">
        <v>603</v>
      </c>
      <c r="K101" s="79" t="s">
        <v>260</v>
      </c>
      <c r="L101" s="105" t="s">
        <v>108</v>
      </c>
      <c r="M101" s="76">
        <v>9</v>
      </c>
      <c r="N101" s="76">
        <v>20</v>
      </c>
      <c r="O101" s="139" t="b">
        <f>IF((N127/M127*100)&gt;1,100)</f>
        <v>0</v>
      </c>
      <c r="P101" s="533"/>
      <c r="Q101" s="248" t="s">
        <v>608</v>
      </c>
    </row>
    <row r="102" spans="1:17" s="44" customFormat="1" ht="94.5">
      <c r="A102" s="509"/>
      <c r="B102" s="557"/>
      <c r="C102" s="119"/>
      <c r="D102" s="45" t="s">
        <v>261</v>
      </c>
      <c r="E102" s="39">
        <v>6390.8</v>
      </c>
      <c r="F102" s="162">
        <v>6390.8</v>
      </c>
      <c r="G102" s="48" t="s">
        <v>92</v>
      </c>
      <c r="H102" s="88">
        <f t="shared" ref="H102:H158" si="19">F102/E102*100</f>
        <v>100</v>
      </c>
      <c r="I102" s="263"/>
      <c r="J102" s="45" t="s">
        <v>603</v>
      </c>
      <c r="K102" s="21" t="s">
        <v>260</v>
      </c>
      <c r="L102" s="37" t="s">
        <v>108</v>
      </c>
      <c r="M102" s="263">
        <v>15</v>
      </c>
      <c r="N102" s="76">
        <v>18</v>
      </c>
      <c r="O102" s="139">
        <f>IF((N128/M128*100)&gt;1,100)</f>
        <v>100</v>
      </c>
      <c r="P102" s="533"/>
      <c r="Q102" s="255" t="s">
        <v>609</v>
      </c>
    </row>
    <row r="103" spans="1:17" s="44" customFormat="1" ht="126">
      <c r="A103" s="509"/>
      <c r="B103" s="557"/>
      <c r="C103" s="119"/>
      <c r="D103" s="159" t="s">
        <v>88</v>
      </c>
      <c r="E103" s="161">
        <v>8589.2000000000007</v>
      </c>
      <c r="F103" s="162">
        <v>0</v>
      </c>
      <c r="G103" s="48" t="s">
        <v>92</v>
      </c>
      <c r="H103" s="88">
        <f t="shared" si="19"/>
        <v>0</v>
      </c>
      <c r="I103" s="255" t="s">
        <v>601</v>
      </c>
      <c r="J103" s="267" t="s">
        <v>604</v>
      </c>
      <c r="K103" s="48" t="s">
        <v>260</v>
      </c>
      <c r="L103" s="105" t="s">
        <v>108</v>
      </c>
      <c r="M103" s="76">
        <v>21</v>
      </c>
      <c r="N103" s="76">
        <v>0</v>
      </c>
      <c r="O103" s="139">
        <f t="shared" si="18"/>
        <v>0</v>
      </c>
      <c r="P103" s="533"/>
      <c r="Q103" s="255" t="s">
        <v>601</v>
      </c>
    </row>
    <row r="104" spans="1:17" s="44" customFormat="1" ht="94.5">
      <c r="A104" s="119"/>
      <c r="B104" s="14"/>
      <c r="C104" s="119"/>
      <c r="D104" s="159" t="s">
        <v>262</v>
      </c>
      <c r="E104" s="129">
        <v>2165.4</v>
      </c>
      <c r="F104" s="129">
        <v>2165.3212899999999</v>
      </c>
      <c r="G104" s="48" t="s">
        <v>92</v>
      </c>
      <c r="H104" s="88">
        <f t="shared" si="19"/>
        <v>99.996365105754123</v>
      </c>
      <c r="I104" s="76"/>
      <c r="J104" s="268" t="s">
        <v>605</v>
      </c>
      <c r="K104" s="21" t="s">
        <v>260</v>
      </c>
      <c r="L104" s="105" t="s">
        <v>108</v>
      </c>
      <c r="M104" s="243">
        <v>8</v>
      </c>
      <c r="N104" s="76">
        <v>7</v>
      </c>
      <c r="O104" s="139">
        <f>N104/M104*100</f>
        <v>87.5</v>
      </c>
      <c r="P104" s="533"/>
      <c r="Q104" s="106" t="s">
        <v>610</v>
      </c>
    </row>
    <row r="105" spans="1:17" s="44" customFormat="1" ht="94.5">
      <c r="A105" s="119"/>
      <c r="B105" s="156"/>
      <c r="C105" s="119"/>
      <c r="D105" s="160" t="s">
        <v>263</v>
      </c>
      <c r="E105" s="129">
        <v>9551.1</v>
      </c>
      <c r="F105" s="129">
        <v>0</v>
      </c>
      <c r="G105" s="70" t="s">
        <v>92</v>
      </c>
      <c r="H105" s="88">
        <f t="shared" si="19"/>
        <v>0</v>
      </c>
      <c r="I105" s="76" t="s">
        <v>602</v>
      </c>
      <c r="J105" s="268" t="s">
        <v>603</v>
      </c>
      <c r="K105" s="269" t="s">
        <v>260</v>
      </c>
      <c r="L105" s="270" t="s">
        <v>108</v>
      </c>
      <c r="M105" s="243">
        <v>35</v>
      </c>
      <c r="N105" s="76">
        <v>0</v>
      </c>
      <c r="O105" s="139">
        <f t="shared" si="18"/>
        <v>0</v>
      </c>
      <c r="P105" s="533"/>
      <c r="Q105" s="76" t="s">
        <v>602</v>
      </c>
    </row>
    <row r="106" spans="1:17" s="44" customFormat="1" ht="267.75">
      <c r="A106" s="119"/>
      <c r="B106" s="156"/>
      <c r="C106" s="63"/>
      <c r="D106" s="48" t="s">
        <v>264</v>
      </c>
      <c r="E106" s="129">
        <v>5897.7</v>
      </c>
      <c r="F106" s="129">
        <v>5897.6580599999998</v>
      </c>
      <c r="G106" s="48" t="s">
        <v>92</v>
      </c>
      <c r="H106" s="88">
        <f t="shared" si="19"/>
        <v>99.999288875324282</v>
      </c>
      <c r="I106" s="76"/>
      <c r="J106" s="267" t="s">
        <v>606</v>
      </c>
      <c r="K106" s="79" t="s">
        <v>260</v>
      </c>
      <c r="L106" s="105" t="s">
        <v>108</v>
      </c>
      <c r="M106" s="76">
        <v>15</v>
      </c>
      <c r="N106" s="76">
        <v>15</v>
      </c>
      <c r="O106" s="139">
        <f t="shared" si="18"/>
        <v>100</v>
      </c>
      <c r="P106" s="532"/>
      <c r="Q106" s="76"/>
    </row>
    <row r="107" spans="1:17" s="44" customFormat="1" ht="157.5">
      <c r="A107" s="164" t="s">
        <v>124</v>
      </c>
      <c r="B107" s="141" t="s">
        <v>265</v>
      </c>
      <c r="C107" s="164" t="s">
        <v>538</v>
      </c>
      <c r="D107" s="551" t="s">
        <v>125</v>
      </c>
      <c r="E107" s="166">
        <v>15241.5</v>
      </c>
      <c r="F107" s="166">
        <v>15005.83776</v>
      </c>
      <c r="G107" s="549" t="s">
        <v>92</v>
      </c>
      <c r="H107" s="520">
        <f>F107/E107*100</f>
        <v>98.45381202637536</v>
      </c>
      <c r="I107" s="606" t="s">
        <v>365</v>
      </c>
      <c r="J107" s="596" t="s">
        <v>645</v>
      </c>
      <c r="K107" s="48" t="s">
        <v>267</v>
      </c>
      <c r="L107" s="105" t="s">
        <v>108</v>
      </c>
      <c r="M107" s="263">
        <v>5</v>
      </c>
      <c r="N107" s="349">
        <v>4</v>
      </c>
      <c r="O107" s="348">
        <f>N107/M107*100</f>
        <v>80</v>
      </c>
      <c r="P107" s="608">
        <f>(O107+O108)/2</f>
        <v>90</v>
      </c>
      <c r="Q107" s="358" t="s">
        <v>1103</v>
      </c>
    </row>
    <row r="108" spans="1:17" s="44" customFormat="1" ht="78.75">
      <c r="A108" s="165"/>
      <c r="B108" s="142"/>
      <c r="D108" s="552"/>
      <c r="E108" s="154"/>
      <c r="F108" s="163"/>
      <c r="G108" s="550"/>
      <c r="H108" s="522" t="e">
        <f t="shared" si="19"/>
        <v>#DIV/0!</v>
      </c>
      <c r="I108" s="607"/>
      <c r="J108" s="597"/>
      <c r="K108" s="48" t="s">
        <v>650</v>
      </c>
      <c r="L108" s="105" t="s">
        <v>108</v>
      </c>
      <c r="M108" s="263">
        <v>5</v>
      </c>
      <c r="N108" s="349">
        <v>5</v>
      </c>
      <c r="O108" s="348">
        <f>IF((N108/M108*100)&gt;1,100)</f>
        <v>100</v>
      </c>
      <c r="P108" s="609"/>
      <c r="Q108" s="76"/>
    </row>
    <row r="109" spans="1:17" s="44" customFormat="1" ht="210.75" customHeight="1">
      <c r="A109" s="165"/>
      <c r="B109" s="142"/>
      <c r="C109" s="144"/>
      <c r="D109" s="70" t="s">
        <v>126</v>
      </c>
      <c r="E109" s="129">
        <v>4940.3999999999996</v>
      </c>
      <c r="F109" s="88">
        <v>4940.3620700000001</v>
      </c>
      <c r="G109" s="160" t="s">
        <v>92</v>
      </c>
      <c r="H109" s="88">
        <f t="shared" si="19"/>
        <v>99.999232248400943</v>
      </c>
      <c r="I109" s="529"/>
      <c r="J109" s="525" t="s">
        <v>646</v>
      </c>
      <c r="K109" s="18" t="s">
        <v>268</v>
      </c>
      <c r="L109" s="105" t="s">
        <v>108</v>
      </c>
      <c r="M109" s="76">
        <v>2</v>
      </c>
      <c r="N109" s="76">
        <v>1</v>
      </c>
      <c r="O109" s="139">
        <f t="shared" si="18"/>
        <v>50</v>
      </c>
      <c r="P109" s="531">
        <f>O109</f>
        <v>50</v>
      </c>
      <c r="Q109" s="76" t="s">
        <v>671</v>
      </c>
    </row>
    <row r="110" spans="1:17" s="44" customFormat="1" ht="73.5" customHeight="1">
      <c r="A110" s="165"/>
      <c r="B110" s="142"/>
      <c r="C110" s="144"/>
      <c r="D110" s="67"/>
      <c r="E110" s="167"/>
      <c r="F110" s="91"/>
      <c r="G110" s="160"/>
      <c r="H110" s="91"/>
      <c r="I110" s="548"/>
      <c r="J110" s="526"/>
      <c r="K110" s="48" t="s">
        <v>651</v>
      </c>
      <c r="L110" s="105" t="s">
        <v>108</v>
      </c>
      <c r="M110" s="76">
        <v>1</v>
      </c>
      <c r="N110" s="76">
        <v>2</v>
      </c>
      <c r="O110" s="139">
        <f>IF((N128/M128*100)&gt;1,100)</f>
        <v>100</v>
      </c>
      <c r="P110" s="532"/>
      <c r="Q110" s="299" t="s">
        <v>672</v>
      </c>
    </row>
    <row r="111" spans="1:17" s="44" customFormat="1" ht="120" customHeight="1">
      <c r="A111" s="165"/>
      <c r="B111" s="142"/>
      <c r="C111" s="144"/>
      <c r="D111" s="67" t="s">
        <v>127</v>
      </c>
      <c r="E111" s="167">
        <v>1379.4</v>
      </c>
      <c r="F111" s="91">
        <v>1379.3338100000001</v>
      </c>
      <c r="G111" s="160" t="s">
        <v>92</v>
      </c>
      <c r="H111" s="91">
        <f t="shared" ref="H111" si="20">F111/E111*100</f>
        <v>99.995201536900097</v>
      </c>
      <c r="I111" s="265"/>
      <c r="J111" s="288" t="s">
        <v>646</v>
      </c>
      <c r="K111" s="48" t="s">
        <v>275</v>
      </c>
      <c r="L111" s="105" t="s">
        <v>108</v>
      </c>
      <c r="M111" s="76">
        <v>6</v>
      </c>
      <c r="N111" s="349">
        <v>5</v>
      </c>
      <c r="O111" s="348">
        <f>N111/M111*100</f>
        <v>83.333333333333343</v>
      </c>
      <c r="P111" s="389">
        <f>O111</f>
        <v>83.333333333333343</v>
      </c>
      <c r="Q111" s="428" t="s">
        <v>1102</v>
      </c>
    </row>
    <row r="112" spans="1:17" s="44" customFormat="1" ht="102.75" customHeight="1">
      <c r="A112" s="165"/>
      <c r="B112" s="142"/>
      <c r="C112" s="165"/>
      <c r="D112" s="85" t="s">
        <v>269</v>
      </c>
      <c r="E112" s="130">
        <v>2761.6</v>
      </c>
      <c r="F112" s="168">
        <v>2761.4954200000002</v>
      </c>
      <c r="G112" s="70" t="s">
        <v>92</v>
      </c>
      <c r="H112" s="88">
        <f t="shared" si="19"/>
        <v>99.996213064889929</v>
      </c>
      <c r="I112" s="243"/>
      <c r="J112" s="230" t="s">
        <v>645</v>
      </c>
      <c r="K112" s="48" t="s">
        <v>647</v>
      </c>
      <c r="L112" s="105" t="s">
        <v>108</v>
      </c>
      <c r="M112" s="76">
        <v>1</v>
      </c>
      <c r="N112" s="76">
        <v>1</v>
      </c>
      <c r="O112" s="139">
        <f t="shared" si="18"/>
        <v>100</v>
      </c>
      <c r="P112" s="131">
        <f>O112</f>
        <v>100</v>
      </c>
      <c r="Q112" s="76"/>
    </row>
    <row r="113" spans="1:17" s="44" customFormat="1" ht="167.25" customHeight="1">
      <c r="A113" s="165"/>
      <c r="B113" s="142"/>
      <c r="C113" s="165"/>
      <c r="D113" s="551" t="s">
        <v>259</v>
      </c>
      <c r="E113" s="39">
        <v>4521.7</v>
      </c>
      <c r="F113" s="39">
        <v>4233.7940900000003</v>
      </c>
      <c r="G113" s="549" t="s">
        <v>92</v>
      </c>
      <c r="H113" s="520">
        <f t="shared" si="19"/>
        <v>93.632794966494913</v>
      </c>
      <c r="I113" s="529" t="s">
        <v>668</v>
      </c>
      <c r="J113" s="507" t="s">
        <v>648</v>
      </c>
      <c r="K113" s="290" t="s">
        <v>652</v>
      </c>
      <c r="L113" s="291" t="s">
        <v>108</v>
      </c>
      <c r="M113" s="76">
        <v>2</v>
      </c>
      <c r="N113" s="76">
        <v>1</v>
      </c>
      <c r="O113" s="139">
        <f t="shared" si="18"/>
        <v>50</v>
      </c>
      <c r="P113" s="531">
        <f>(O113+O114)/2</f>
        <v>25</v>
      </c>
      <c r="Q113" s="76" t="s">
        <v>673</v>
      </c>
    </row>
    <row r="114" spans="1:17" s="44" customFormat="1" ht="162.75" customHeight="1">
      <c r="A114" s="165"/>
      <c r="B114" s="142"/>
      <c r="C114" s="165"/>
      <c r="D114" s="552"/>
      <c r="E114" s="167"/>
      <c r="F114" s="91"/>
      <c r="G114" s="550"/>
      <c r="H114" s="522"/>
      <c r="I114" s="548"/>
      <c r="J114" s="508"/>
      <c r="K114" s="290" t="s">
        <v>415</v>
      </c>
      <c r="L114" s="291" t="s">
        <v>108</v>
      </c>
      <c r="M114" s="264">
        <v>1</v>
      </c>
      <c r="N114" s="76">
        <v>0</v>
      </c>
      <c r="O114" s="139">
        <f t="shared" si="18"/>
        <v>0</v>
      </c>
      <c r="P114" s="532"/>
      <c r="Q114" s="76" t="s">
        <v>674</v>
      </c>
    </row>
    <row r="115" spans="1:17" s="44" customFormat="1" ht="68.25" customHeight="1">
      <c r="A115" s="165"/>
      <c r="B115" s="142"/>
      <c r="C115" s="165"/>
      <c r="D115" s="525" t="s">
        <v>270</v>
      </c>
      <c r="E115" s="130">
        <v>3076.7</v>
      </c>
      <c r="F115" s="168">
        <v>3075.8881700000002</v>
      </c>
      <c r="G115" s="505" t="s">
        <v>92</v>
      </c>
      <c r="H115" s="88">
        <f t="shared" si="19"/>
        <v>99.973613611986877</v>
      </c>
      <c r="I115" s="76"/>
      <c r="J115" s="507" t="s">
        <v>649</v>
      </c>
      <c r="K115" s="290" t="s">
        <v>653</v>
      </c>
      <c r="L115" s="291" t="s">
        <v>108</v>
      </c>
      <c r="M115" s="262">
        <v>3</v>
      </c>
      <c r="N115" s="76">
        <v>3</v>
      </c>
      <c r="O115" s="139">
        <f>N115/M115*100</f>
        <v>100</v>
      </c>
      <c r="P115" s="139">
        <f>O115</f>
        <v>100</v>
      </c>
      <c r="Q115" s="230"/>
    </row>
    <row r="116" spans="1:17" s="44" customFormat="1" ht="68.25" customHeight="1">
      <c r="A116" s="165"/>
      <c r="B116" s="142"/>
      <c r="C116" s="165"/>
      <c r="D116" s="526"/>
      <c r="E116" s="130"/>
      <c r="F116" s="168"/>
      <c r="G116" s="506"/>
      <c r="H116" s="88"/>
      <c r="I116" s="243"/>
      <c r="J116" s="508"/>
      <c r="K116" s="290" t="s">
        <v>654</v>
      </c>
      <c r="L116" s="291" t="s">
        <v>108</v>
      </c>
      <c r="M116" s="262">
        <v>1</v>
      </c>
      <c r="N116" s="76">
        <v>1</v>
      </c>
      <c r="O116" s="139">
        <f>N116/M116*100</f>
        <v>100</v>
      </c>
      <c r="P116" s="131"/>
      <c r="Q116" s="230"/>
    </row>
    <row r="117" spans="1:17" s="44" customFormat="1" ht="78.75">
      <c r="A117" s="165"/>
      <c r="B117" s="142"/>
      <c r="C117" s="165"/>
      <c r="D117" s="505" t="s">
        <v>130</v>
      </c>
      <c r="E117" s="70">
        <v>5392.2</v>
      </c>
      <c r="F117" s="88">
        <v>5392.0973700000004</v>
      </c>
      <c r="G117" s="505" t="s">
        <v>92</v>
      </c>
      <c r="H117" s="520">
        <f t="shared" si="19"/>
        <v>99.998096695226451</v>
      </c>
      <c r="I117" s="529"/>
      <c r="J117" s="525" t="s">
        <v>662</v>
      </c>
      <c r="K117" s="50" t="s">
        <v>272</v>
      </c>
      <c r="L117" s="291" t="s">
        <v>108</v>
      </c>
      <c r="M117" s="76">
        <v>1</v>
      </c>
      <c r="N117" s="76">
        <v>1</v>
      </c>
      <c r="O117" s="139">
        <f>N117/M117*100</f>
        <v>100</v>
      </c>
      <c r="P117" s="531">
        <f>(O117+O118)/2</f>
        <v>100</v>
      </c>
      <c r="Q117" s="529"/>
    </row>
    <row r="118" spans="1:17" s="44" customFormat="1" ht="136.5" customHeight="1">
      <c r="A118" s="165"/>
      <c r="B118" s="142"/>
      <c r="C118" s="165"/>
      <c r="D118" s="506"/>
      <c r="E118" s="151"/>
      <c r="F118" s="163"/>
      <c r="G118" s="506"/>
      <c r="H118" s="522"/>
      <c r="I118" s="530"/>
      <c r="J118" s="526"/>
      <c r="K118" s="50" t="s">
        <v>273</v>
      </c>
      <c r="L118" s="291" t="s">
        <v>108</v>
      </c>
      <c r="M118" s="76">
        <v>3</v>
      </c>
      <c r="N118" s="76">
        <v>3</v>
      </c>
      <c r="O118" s="139">
        <f>N118/M118*100</f>
        <v>100</v>
      </c>
      <c r="P118" s="533"/>
      <c r="Q118" s="530"/>
    </row>
    <row r="119" spans="1:17" s="44" customFormat="1" ht="205.5" customHeight="1">
      <c r="A119" s="165"/>
      <c r="B119" s="142"/>
      <c r="C119" s="165"/>
      <c r="D119" s="505" t="s">
        <v>274</v>
      </c>
      <c r="E119" s="84">
        <v>1390.2</v>
      </c>
      <c r="F119" s="84">
        <v>1390.17074</v>
      </c>
      <c r="G119" s="505" t="s">
        <v>241</v>
      </c>
      <c r="H119" s="84">
        <f t="shared" si="19"/>
        <v>99.997895266868071</v>
      </c>
      <c r="I119" s="76"/>
      <c r="J119" s="507" t="s">
        <v>663</v>
      </c>
      <c r="K119" s="48" t="s">
        <v>655</v>
      </c>
      <c r="L119" s="291" t="s">
        <v>108</v>
      </c>
      <c r="M119" s="76">
        <v>3</v>
      </c>
      <c r="N119" s="76">
        <v>1</v>
      </c>
      <c r="O119" s="139">
        <f>N119/M119*100</f>
        <v>33.333333333333329</v>
      </c>
      <c r="P119" s="139">
        <f>(O119+O120)/2</f>
        <v>66.666666666666657</v>
      </c>
      <c r="Q119" s="306" t="s">
        <v>680</v>
      </c>
    </row>
    <row r="120" spans="1:17" s="44" customFormat="1" ht="133.5" customHeight="1">
      <c r="A120" s="165"/>
      <c r="B120" s="142"/>
      <c r="C120" s="165"/>
      <c r="D120" s="506"/>
      <c r="E120" s="84"/>
      <c r="F120" s="84"/>
      <c r="G120" s="506"/>
      <c r="H120" s="84"/>
      <c r="I120" s="76"/>
      <c r="J120" s="508"/>
      <c r="K120" s="48" t="s">
        <v>275</v>
      </c>
      <c r="L120" s="291" t="s">
        <v>108</v>
      </c>
      <c r="M120" s="76">
        <v>1</v>
      </c>
      <c r="N120" s="76">
        <v>2</v>
      </c>
      <c r="O120" s="139">
        <f>IF((N120/M120*100)&gt;1,100)</f>
        <v>100</v>
      </c>
      <c r="P120" s="139"/>
      <c r="Q120" s="307" t="s">
        <v>679</v>
      </c>
    </row>
    <row r="121" spans="1:17" s="44" customFormat="1" ht="135.75" customHeight="1">
      <c r="A121" s="165"/>
      <c r="B121" s="142"/>
      <c r="C121" s="165"/>
      <c r="D121" s="505" t="s">
        <v>131</v>
      </c>
      <c r="E121" s="39">
        <v>4276.8</v>
      </c>
      <c r="F121" s="39">
        <v>3740.56115</v>
      </c>
      <c r="G121" s="505" t="s">
        <v>92</v>
      </c>
      <c r="H121" s="84">
        <f t="shared" si="19"/>
        <v>87.461680462027687</v>
      </c>
      <c r="I121" s="529" t="s">
        <v>669</v>
      </c>
      <c r="J121" s="507" t="s">
        <v>664</v>
      </c>
      <c r="K121" s="48" t="s">
        <v>656</v>
      </c>
      <c r="L121" s="105" t="s">
        <v>108</v>
      </c>
      <c r="M121" s="76">
        <v>1</v>
      </c>
      <c r="N121" s="305">
        <v>1</v>
      </c>
      <c r="O121" s="139">
        <f>N121/M121*100</f>
        <v>100</v>
      </c>
      <c r="P121" s="139">
        <f>O121</f>
        <v>100</v>
      </c>
      <c r="Q121" s="76"/>
    </row>
    <row r="122" spans="1:17" s="44" customFormat="1" ht="135.75" customHeight="1">
      <c r="A122" s="165"/>
      <c r="B122" s="142"/>
      <c r="C122" s="165"/>
      <c r="D122" s="506"/>
      <c r="E122" s="166"/>
      <c r="F122" s="166"/>
      <c r="G122" s="506"/>
      <c r="H122" s="88"/>
      <c r="I122" s="548"/>
      <c r="J122" s="508"/>
      <c r="K122" s="48" t="s">
        <v>657</v>
      </c>
      <c r="L122" s="105" t="s">
        <v>108</v>
      </c>
      <c r="M122" s="76">
        <v>3</v>
      </c>
      <c r="N122" s="305">
        <v>3</v>
      </c>
      <c r="O122" s="139">
        <f>N122/M122*100</f>
        <v>100</v>
      </c>
      <c r="P122" s="131"/>
      <c r="Q122" s="76"/>
    </row>
    <row r="123" spans="1:17" s="44" customFormat="1" ht="75" customHeight="1">
      <c r="A123" s="165"/>
      <c r="B123" s="142"/>
      <c r="C123" s="165"/>
      <c r="D123" s="505" t="s">
        <v>132</v>
      </c>
      <c r="E123" s="129">
        <v>13847.1</v>
      </c>
      <c r="F123" s="88">
        <v>13847.041160000001</v>
      </c>
      <c r="G123" s="505" t="s">
        <v>92</v>
      </c>
      <c r="H123" s="520">
        <f t="shared" si="19"/>
        <v>99.999575073481097</v>
      </c>
      <c r="I123" s="529"/>
      <c r="J123" s="663" t="s">
        <v>665</v>
      </c>
      <c r="K123" s="48" t="s">
        <v>276</v>
      </c>
      <c r="L123" s="105" t="s">
        <v>108</v>
      </c>
      <c r="M123" s="76">
        <v>6</v>
      </c>
      <c r="N123" s="76">
        <v>6</v>
      </c>
      <c r="O123" s="139">
        <f>IF((N128/M128*100)&gt;1,100)</f>
        <v>100</v>
      </c>
      <c r="P123" s="531">
        <f>(O123+O124)/2</f>
        <v>92.857142857142861</v>
      </c>
      <c r="Q123" s="106"/>
    </row>
    <row r="124" spans="1:17" s="44" customFormat="1" ht="105.75" customHeight="1">
      <c r="A124" s="165"/>
      <c r="B124" s="142"/>
      <c r="C124" s="165"/>
      <c r="D124" s="506"/>
      <c r="E124" s="167"/>
      <c r="F124" s="91"/>
      <c r="G124" s="506"/>
      <c r="H124" s="522" t="e">
        <f t="shared" si="19"/>
        <v>#DIV/0!</v>
      </c>
      <c r="I124" s="548"/>
      <c r="J124" s="664"/>
      <c r="K124" s="48" t="s">
        <v>658</v>
      </c>
      <c r="L124" s="105" t="s">
        <v>108</v>
      </c>
      <c r="M124" s="76">
        <v>7</v>
      </c>
      <c r="N124" s="76">
        <v>6</v>
      </c>
      <c r="O124" s="139">
        <f>(N124/M124)*100</f>
        <v>85.714285714285708</v>
      </c>
      <c r="P124" s="532"/>
      <c r="Q124" s="106" t="s">
        <v>678</v>
      </c>
    </row>
    <row r="125" spans="1:17" s="44" customFormat="1" ht="105.75" customHeight="1">
      <c r="A125" s="165"/>
      <c r="B125" s="142"/>
      <c r="C125" s="165"/>
      <c r="D125" s="85" t="s">
        <v>138</v>
      </c>
      <c r="E125" s="130">
        <v>3916.9</v>
      </c>
      <c r="F125" s="168">
        <v>3916.8057199999998</v>
      </c>
      <c r="G125" s="85" t="s">
        <v>92</v>
      </c>
      <c r="H125" s="168">
        <f t="shared" si="19"/>
        <v>99.997592994459893</v>
      </c>
      <c r="I125" s="265"/>
      <c r="J125" s="274" t="s">
        <v>666</v>
      </c>
      <c r="K125" s="293" t="s">
        <v>271</v>
      </c>
      <c r="L125" s="105" t="s">
        <v>108</v>
      </c>
      <c r="M125" s="76">
        <v>1</v>
      </c>
      <c r="N125" s="76">
        <v>1</v>
      </c>
      <c r="O125" s="139">
        <f>N125/M125*100</f>
        <v>100</v>
      </c>
      <c r="P125" s="185">
        <v>100</v>
      </c>
      <c r="Q125" s="230"/>
    </row>
    <row r="126" spans="1:17" s="44" customFormat="1" ht="94.5">
      <c r="A126" s="165"/>
      <c r="B126" s="142"/>
      <c r="C126" s="165"/>
      <c r="D126" s="505" t="s">
        <v>133</v>
      </c>
      <c r="E126" s="39">
        <v>1044.3</v>
      </c>
      <c r="F126" s="39">
        <v>1044.2589800000001</v>
      </c>
      <c r="G126" s="505" t="s">
        <v>92</v>
      </c>
      <c r="H126" s="520">
        <f t="shared" si="19"/>
        <v>99.996072009958837</v>
      </c>
      <c r="I126" s="529"/>
      <c r="J126" s="596" t="s">
        <v>663</v>
      </c>
      <c r="K126" s="48" t="s">
        <v>267</v>
      </c>
      <c r="L126" s="105" t="s">
        <v>108</v>
      </c>
      <c r="M126" s="76">
        <v>4</v>
      </c>
      <c r="N126" s="76">
        <v>0</v>
      </c>
      <c r="O126" s="139">
        <f>N126/M126*100</f>
        <v>0</v>
      </c>
      <c r="P126" s="531">
        <f>(O126+O127+O128)/3</f>
        <v>33.333333333333336</v>
      </c>
      <c r="Q126" s="537" t="s">
        <v>677</v>
      </c>
    </row>
    <row r="127" spans="1:17" s="44" customFormat="1" ht="94.5">
      <c r="A127" s="165"/>
      <c r="B127" s="142"/>
      <c r="C127" s="165"/>
      <c r="D127" s="557"/>
      <c r="E127" s="130"/>
      <c r="F127" s="168"/>
      <c r="G127" s="557"/>
      <c r="H127" s="521" t="e">
        <f t="shared" si="19"/>
        <v>#DIV/0!</v>
      </c>
      <c r="I127" s="530"/>
      <c r="J127" s="665"/>
      <c r="K127" s="48" t="s">
        <v>659</v>
      </c>
      <c r="L127" s="105" t="s">
        <v>108</v>
      </c>
      <c r="M127" s="76">
        <v>1</v>
      </c>
      <c r="N127" s="76">
        <v>0</v>
      </c>
      <c r="O127" s="139">
        <f>N127/M127*100</f>
        <v>0</v>
      </c>
      <c r="P127" s="533"/>
      <c r="Q127" s="538"/>
    </row>
    <row r="128" spans="1:17" s="44" customFormat="1" ht="78.75">
      <c r="A128" s="165"/>
      <c r="B128" s="142"/>
      <c r="C128" s="165"/>
      <c r="D128" s="506"/>
      <c r="E128" s="167"/>
      <c r="F128" s="91"/>
      <c r="G128" s="506"/>
      <c r="H128" s="522" t="e">
        <f t="shared" si="19"/>
        <v>#DIV/0!</v>
      </c>
      <c r="I128" s="548"/>
      <c r="J128" s="597"/>
      <c r="K128" s="48" t="s">
        <v>366</v>
      </c>
      <c r="L128" s="105" t="s">
        <v>108</v>
      </c>
      <c r="M128" s="76">
        <v>5</v>
      </c>
      <c r="N128" s="76">
        <v>5</v>
      </c>
      <c r="O128" s="139">
        <f>IF((N128/M128*100)&gt;1,100)</f>
        <v>100</v>
      </c>
      <c r="P128" s="532"/>
      <c r="Q128" s="304"/>
    </row>
    <row r="129" spans="1:17" s="44" customFormat="1" ht="110.25">
      <c r="A129" s="165"/>
      <c r="B129" s="142"/>
      <c r="C129" s="165"/>
      <c r="D129" s="505" t="s">
        <v>139</v>
      </c>
      <c r="E129" s="129">
        <v>805.6</v>
      </c>
      <c r="F129" s="88">
        <v>529.63171</v>
      </c>
      <c r="G129" s="505" t="s">
        <v>92</v>
      </c>
      <c r="H129" s="88">
        <f t="shared" si="19"/>
        <v>65.743757447864951</v>
      </c>
      <c r="I129" s="297" t="s">
        <v>670</v>
      </c>
      <c r="J129" s="505" t="s">
        <v>667</v>
      </c>
      <c r="K129" s="48" t="s">
        <v>660</v>
      </c>
      <c r="L129" s="105" t="s">
        <v>108</v>
      </c>
      <c r="M129" s="76">
        <v>3</v>
      </c>
      <c r="N129" s="76">
        <v>2</v>
      </c>
      <c r="O129" s="88">
        <f t="shared" ref="O129:O130" si="21">N129/M129*100</f>
        <v>66.666666666666657</v>
      </c>
      <c r="P129" s="301">
        <f>(O129+O130)/2</f>
        <v>33.333333333333329</v>
      </c>
      <c r="Q129" s="303" t="s">
        <v>676</v>
      </c>
    </row>
    <row r="130" spans="1:17" s="44" customFormat="1" ht="114" customHeight="1">
      <c r="A130" s="165"/>
      <c r="B130" s="142"/>
      <c r="C130" s="144"/>
      <c r="D130" s="506"/>
      <c r="E130" s="214"/>
      <c r="F130" s="88"/>
      <c r="G130" s="506"/>
      <c r="H130" s="88"/>
      <c r="I130" s="298"/>
      <c r="J130" s="506"/>
      <c r="K130" s="70" t="s">
        <v>276</v>
      </c>
      <c r="L130" s="105" t="s">
        <v>108</v>
      </c>
      <c r="M130" s="243">
        <v>1</v>
      </c>
      <c r="N130" s="243">
        <v>0</v>
      </c>
      <c r="O130" s="88">
        <f t="shared" si="21"/>
        <v>0</v>
      </c>
      <c r="P130" s="302"/>
      <c r="Q130" s="67" t="s">
        <v>675</v>
      </c>
    </row>
    <row r="131" spans="1:17" s="44" customFormat="1" ht="78.75">
      <c r="A131" s="164"/>
      <c r="B131" s="141"/>
      <c r="C131" s="170"/>
      <c r="D131" s="48" t="s">
        <v>134</v>
      </c>
      <c r="E131" s="296">
        <v>4589</v>
      </c>
      <c r="F131" s="39">
        <v>4588.9294900000004</v>
      </c>
      <c r="G131" s="160" t="s">
        <v>92</v>
      </c>
      <c r="H131" s="84">
        <f t="shared" si="19"/>
        <v>99.998463499673136</v>
      </c>
      <c r="I131" s="76"/>
      <c r="J131" s="106" t="s">
        <v>662</v>
      </c>
      <c r="K131" s="48" t="s">
        <v>276</v>
      </c>
      <c r="L131" s="295" t="s">
        <v>108</v>
      </c>
      <c r="M131" s="243">
        <v>1</v>
      </c>
      <c r="N131" s="243">
        <v>1</v>
      </c>
      <c r="O131" s="88">
        <f>N131/M131*100</f>
        <v>100</v>
      </c>
      <c r="P131" s="244">
        <v>100</v>
      </c>
      <c r="Q131" s="70"/>
    </row>
    <row r="132" spans="1:17" s="44" customFormat="1" ht="63" customHeight="1">
      <c r="A132" s="165"/>
      <c r="B132" s="142"/>
      <c r="C132" s="165"/>
      <c r="D132" s="557" t="s">
        <v>135</v>
      </c>
      <c r="E132" s="91">
        <v>1481.7</v>
      </c>
      <c r="F132" s="169">
        <v>1481.6529499999999</v>
      </c>
      <c r="G132" s="505" t="s">
        <v>92</v>
      </c>
      <c r="H132" s="168">
        <f t="shared" si="19"/>
        <v>99.996824593372466</v>
      </c>
      <c r="I132" s="264"/>
      <c r="J132" s="507" t="s">
        <v>662</v>
      </c>
      <c r="K132" s="70" t="s">
        <v>271</v>
      </c>
      <c r="L132" s="295" t="s">
        <v>108</v>
      </c>
      <c r="M132" s="243">
        <v>1</v>
      </c>
      <c r="N132" s="243">
        <v>1</v>
      </c>
      <c r="O132" s="88">
        <f>N132/M132*100</f>
        <v>100</v>
      </c>
      <c r="P132" s="244">
        <f>(O132+O133)/2</f>
        <v>100</v>
      </c>
      <c r="Q132" s="85"/>
    </row>
    <row r="133" spans="1:17" s="44" customFormat="1" ht="189">
      <c r="A133" s="165"/>
      <c r="B133" s="142"/>
      <c r="C133" s="165"/>
      <c r="D133" s="506"/>
      <c r="E133" s="91"/>
      <c r="F133" s="169"/>
      <c r="G133" s="506"/>
      <c r="H133" s="168"/>
      <c r="I133" s="264"/>
      <c r="J133" s="508"/>
      <c r="K133" s="70" t="s">
        <v>661</v>
      </c>
      <c r="L133" s="295" t="s">
        <v>108</v>
      </c>
      <c r="M133" s="243">
        <v>1</v>
      </c>
      <c r="N133" s="243">
        <v>1</v>
      </c>
      <c r="O133" s="88">
        <f>N133/M133*100</f>
        <v>100</v>
      </c>
      <c r="P133" s="300"/>
      <c r="Q133" s="85"/>
    </row>
    <row r="134" spans="1:17" s="44" customFormat="1" ht="157.5">
      <c r="A134" s="164" t="s">
        <v>277</v>
      </c>
      <c r="B134" s="141" t="s">
        <v>278</v>
      </c>
      <c r="C134" s="164" t="s">
        <v>537</v>
      </c>
      <c r="D134" s="75" t="s">
        <v>70</v>
      </c>
      <c r="E134" s="39">
        <v>1913.6</v>
      </c>
      <c r="F134" s="39">
        <v>1913.39409</v>
      </c>
      <c r="G134" s="48" t="s">
        <v>92</v>
      </c>
      <c r="H134" s="172">
        <f t="shared" si="19"/>
        <v>99.989239653010046</v>
      </c>
      <c r="I134" s="262"/>
      <c r="J134" s="106" t="s">
        <v>715</v>
      </c>
      <c r="K134" s="48" t="s">
        <v>279</v>
      </c>
      <c r="L134" s="105" t="s">
        <v>280</v>
      </c>
      <c r="M134" s="263">
        <v>12</v>
      </c>
      <c r="N134" s="263">
        <v>12</v>
      </c>
      <c r="O134" s="84">
        <f>N134/M134*100</f>
        <v>100</v>
      </c>
      <c r="P134" s="88">
        <f>O134</f>
        <v>100</v>
      </c>
      <c r="Q134" s="321"/>
    </row>
    <row r="135" spans="1:17" s="44" customFormat="1" ht="63" customHeight="1">
      <c r="A135" s="143"/>
      <c r="B135" s="142"/>
      <c r="C135" s="119"/>
      <c r="D135" s="70" t="s">
        <v>125</v>
      </c>
      <c r="E135" s="129">
        <v>7514.9</v>
      </c>
      <c r="F135" s="129">
        <v>7214.8247600000004</v>
      </c>
      <c r="G135" s="70" t="s">
        <v>92</v>
      </c>
      <c r="H135" s="174">
        <f t="shared" si="19"/>
        <v>96.006929699663345</v>
      </c>
      <c r="I135" s="70" t="s">
        <v>367</v>
      </c>
      <c r="J135" s="70" t="s">
        <v>716</v>
      </c>
      <c r="K135" s="48" t="s">
        <v>717</v>
      </c>
      <c r="L135" s="21" t="s">
        <v>108</v>
      </c>
      <c r="M135" s="79">
        <v>23</v>
      </c>
      <c r="N135" s="427">
        <v>20</v>
      </c>
      <c r="O135" s="345">
        <f>(N135/M135*100)</f>
        <v>86.956521739130437</v>
      </c>
      <c r="P135" s="395">
        <f>O135</f>
        <v>86.956521739130437</v>
      </c>
      <c r="Q135" s="386" t="s">
        <v>1101</v>
      </c>
    </row>
    <row r="136" spans="1:17" s="44" customFormat="1" ht="78.75" customHeight="1">
      <c r="A136" s="143"/>
      <c r="B136" s="171"/>
      <c r="C136" s="119"/>
      <c r="D136" s="505" t="s">
        <v>126</v>
      </c>
      <c r="E136" s="129">
        <v>6174.8</v>
      </c>
      <c r="F136" s="129">
        <v>3741.0874199999998</v>
      </c>
      <c r="G136" s="505" t="s">
        <v>92</v>
      </c>
      <c r="H136" s="587">
        <f t="shared" si="19"/>
        <v>60.586373971626607</v>
      </c>
      <c r="I136" s="505" t="s">
        <v>765</v>
      </c>
      <c r="J136" s="507" t="s">
        <v>721</v>
      </c>
      <c r="K136" s="159" t="s">
        <v>718</v>
      </c>
      <c r="L136" s="79" t="s">
        <v>108</v>
      </c>
      <c r="M136" s="76">
        <v>82</v>
      </c>
      <c r="N136" s="79">
        <v>82</v>
      </c>
      <c r="O136" s="88">
        <f t="shared" ref="O136:O140" si="22">N136/M136*100</f>
        <v>100</v>
      </c>
      <c r="P136" s="520">
        <f>(O136+O137+O138)/3</f>
        <v>44.444444444444436</v>
      </c>
      <c r="Q136" s="321"/>
    </row>
    <row r="137" spans="1:17" s="44" customFormat="1" ht="47.25">
      <c r="A137" s="143"/>
      <c r="B137" s="171"/>
      <c r="C137" s="119"/>
      <c r="D137" s="557"/>
      <c r="E137" s="153"/>
      <c r="F137" s="153"/>
      <c r="G137" s="557"/>
      <c r="H137" s="588"/>
      <c r="I137" s="557"/>
      <c r="J137" s="534"/>
      <c r="K137" s="159" t="s">
        <v>719</v>
      </c>
      <c r="L137" s="79" t="s">
        <v>108</v>
      </c>
      <c r="M137" s="76">
        <v>1</v>
      </c>
      <c r="N137" s="79">
        <v>0</v>
      </c>
      <c r="O137" s="88">
        <f t="shared" si="22"/>
        <v>0</v>
      </c>
      <c r="P137" s="521"/>
      <c r="Q137" s="48" t="s">
        <v>766</v>
      </c>
    </row>
    <row r="138" spans="1:17" s="44" customFormat="1" ht="108.75" customHeight="1">
      <c r="A138" s="143"/>
      <c r="B138" s="171"/>
      <c r="C138" s="119"/>
      <c r="D138" s="506"/>
      <c r="E138" s="154"/>
      <c r="F138" s="154"/>
      <c r="G138" s="506"/>
      <c r="H138" s="591"/>
      <c r="I138" s="506"/>
      <c r="J138" s="508"/>
      <c r="K138" s="159" t="s">
        <v>720</v>
      </c>
      <c r="L138" s="79" t="s">
        <v>108</v>
      </c>
      <c r="M138" s="76">
        <v>3</v>
      </c>
      <c r="N138" s="79">
        <v>1</v>
      </c>
      <c r="O138" s="88">
        <f t="shared" si="22"/>
        <v>33.333333333333329</v>
      </c>
      <c r="P138" s="522"/>
      <c r="Q138" s="48" t="s">
        <v>767</v>
      </c>
    </row>
    <row r="139" spans="1:17" s="44" customFormat="1" ht="63" customHeight="1">
      <c r="A139" s="143"/>
      <c r="B139" s="171"/>
      <c r="C139" s="119"/>
      <c r="D139" s="505" t="s">
        <v>127</v>
      </c>
      <c r="E139" s="129">
        <v>8402.4</v>
      </c>
      <c r="F139" s="129">
        <v>8402.2285499999998</v>
      </c>
      <c r="G139" s="505" t="s">
        <v>92</v>
      </c>
      <c r="H139" s="587">
        <f t="shared" si="19"/>
        <v>99.997959511568126</v>
      </c>
      <c r="I139" s="589"/>
      <c r="J139" s="267" t="s">
        <v>722</v>
      </c>
      <c r="K139" s="267" t="s">
        <v>723</v>
      </c>
      <c r="L139" s="267" t="s">
        <v>332</v>
      </c>
      <c r="M139" s="79">
        <v>1291</v>
      </c>
      <c r="N139" s="79">
        <v>1291</v>
      </c>
      <c r="O139" s="88">
        <f t="shared" si="22"/>
        <v>100</v>
      </c>
      <c r="P139" s="520">
        <f>(O139+O140)/2</f>
        <v>100</v>
      </c>
      <c r="Q139" s="321"/>
    </row>
    <row r="140" spans="1:17" s="44" customFormat="1" ht="63">
      <c r="A140" s="143"/>
      <c r="B140" s="171"/>
      <c r="C140" s="119"/>
      <c r="D140" s="506"/>
      <c r="E140" s="167"/>
      <c r="F140" s="167"/>
      <c r="G140" s="506"/>
      <c r="H140" s="591"/>
      <c r="I140" s="592"/>
      <c r="J140" s="267" t="s">
        <v>724</v>
      </c>
      <c r="K140" s="267" t="s">
        <v>725</v>
      </c>
      <c r="L140" s="267" t="s">
        <v>331</v>
      </c>
      <c r="M140" s="79">
        <v>5</v>
      </c>
      <c r="N140" s="79">
        <v>5</v>
      </c>
      <c r="O140" s="88">
        <f t="shared" si="22"/>
        <v>100</v>
      </c>
      <c r="P140" s="522"/>
      <c r="Q140" s="321"/>
    </row>
    <row r="141" spans="1:17" s="44" customFormat="1" ht="126">
      <c r="A141" s="143"/>
      <c r="B141" s="171"/>
      <c r="C141" s="119"/>
      <c r="D141" s="160" t="s">
        <v>281</v>
      </c>
      <c r="E141" s="161">
        <v>5022</v>
      </c>
      <c r="F141" s="173">
        <v>5021.99</v>
      </c>
      <c r="G141" s="48" t="s">
        <v>92</v>
      </c>
      <c r="H141" s="174">
        <f t="shared" si="19"/>
        <v>99.99980087614496</v>
      </c>
      <c r="I141" s="79"/>
      <c r="J141" s="267" t="s">
        <v>726</v>
      </c>
      <c r="K141" s="267" t="s">
        <v>333</v>
      </c>
      <c r="L141" s="267" t="s">
        <v>108</v>
      </c>
      <c r="M141" s="247">
        <v>87</v>
      </c>
      <c r="N141" s="385">
        <v>131</v>
      </c>
      <c r="O141" s="345">
        <f t="shared" ref="O141" si="23">IF((N141/M141*100)&gt;1,100)</f>
        <v>100</v>
      </c>
      <c r="P141" s="345">
        <f>O141</f>
        <v>100</v>
      </c>
      <c r="Q141" s="386" t="s">
        <v>369</v>
      </c>
    </row>
    <row r="142" spans="1:17" s="44" customFormat="1" ht="126">
      <c r="A142" s="143"/>
      <c r="B142" s="171"/>
      <c r="C142" s="119"/>
      <c r="D142" s="160" t="s">
        <v>128</v>
      </c>
      <c r="E142" s="161">
        <v>1045</v>
      </c>
      <c r="F142" s="173">
        <v>1044.9528</v>
      </c>
      <c r="G142" s="48" t="s">
        <v>92</v>
      </c>
      <c r="H142" s="174">
        <f t="shared" si="19"/>
        <v>99.995483253588517</v>
      </c>
      <c r="I142" s="79"/>
      <c r="J142" s="267" t="s">
        <v>727</v>
      </c>
      <c r="K142" s="268" t="s">
        <v>728</v>
      </c>
      <c r="L142" s="79" t="s">
        <v>331</v>
      </c>
      <c r="M142" s="314">
        <v>140</v>
      </c>
      <c r="N142" s="79">
        <v>68</v>
      </c>
      <c r="O142" s="88">
        <f t="shared" ref="O142:O151" si="24">N142/M142*100</f>
        <v>48.571428571428569</v>
      </c>
      <c r="P142" s="88">
        <f>O142</f>
        <v>48.571428571428569</v>
      </c>
      <c r="Q142" s="248" t="s">
        <v>768</v>
      </c>
    </row>
    <row r="143" spans="1:17" s="44" customFormat="1" ht="314.25" customHeight="1">
      <c r="A143" s="143"/>
      <c r="B143" s="171"/>
      <c r="C143" s="119"/>
      <c r="D143" s="160" t="s">
        <v>130</v>
      </c>
      <c r="E143" s="161">
        <v>10337.9</v>
      </c>
      <c r="F143" s="173">
        <v>10337.893</v>
      </c>
      <c r="G143" s="48" t="s">
        <v>92</v>
      </c>
      <c r="H143" s="174">
        <f t="shared" si="19"/>
        <v>99.999932287988855</v>
      </c>
      <c r="I143" s="79"/>
      <c r="J143" s="267" t="s">
        <v>729</v>
      </c>
      <c r="K143" s="268" t="s">
        <v>730</v>
      </c>
      <c r="L143" s="79" t="s">
        <v>108</v>
      </c>
      <c r="M143" s="79">
        <v>5</v>
      </c>
      <c r="N143" s="79">
        <v>5</v>
      </c>
      <c r="O143" s="88">
        <f t="shared" si="24"/>
        <v>100</v>
      </c>
      <c r="P143" s="88">
        <f>O143</f>
        <v>100</v>
      </c>
      <c r="Q143" s="321"/>
    </row>
    <row r="144" spans="1:17" s="44" customFormat="1" ht="141" customHeight="1">
      <c r="A144" s="143"/>
      <c r="B144" s="171"/>
      <c r="C144" s="119"/>
      <c r="D144" s="505" t="s">
        <v>136</v>
      </c>
      <c r="E144" s="129">
        <v>11705.9</v>
      </c>
      <c r="F144" s="129">
        <v>11705.83411</v>
      </c>
      <c r="G144" s="505" t="s">
        <v>92</v>
      </c>
      <c r="H144" s="587">
        <f t="shared" si="19"/>
        <v>99.999437121451578</v>
      </c>
      <c r="I144" s="589"/>
      <c r="J144" s="267" t="s">
        <v>731</v>
      </c>
      <c r="K144" s="48" t="s">
        <v>370</v>
      </c>
      <c r="L144" s="79" t="s">
        <v>108</v>
      </c>
      <c r="M144" s="247">
        <v>2</v>
      </c>
      <c r="N144" s="79">
        <v>1</v>
      </c>
      <c r="O144" s="88">
        <f t="shared" si="24"/>
        <v>50</v>
      </c>
      <c r="P144" s="520">
        <f>(O144+O145+O146+O148+O147)/5</f>
        <v>30</v>
      </c>
      <c r="Q144" s="320" t="s">
        <v>769</v>
      </c>
    </row>
    <row r="145" spans="1:17" s="44" customFormat="1" ht="124.5" customHeight="1">
      <c r="A145" s="143"/>
      <c r="B145" s="171"/>
      <c r="C145" s="119"/>
      <c r="D145" s="557"/>
      <c r="E145" s="130"/>
      <c r="F145" s="130"/>
      <c r="G145" s="557"/>
      <c r="H145" s="588"/>
      <c r="I145" s="590"/>
      <c r="J145" s="267" t="s">
        <v>732</v>
      </c>
      <c r="K145" s="48" t="s">
        <v>371</v>
      </c>
      <c r="L145" s="79" t="s">
        <v>108</v>
      </c>
      <c r="M145" s="247">
        <v>2</v>
      </c>
      <c r="N145" s="79">
        <v>0</v>
      </c>
      <c r="O145" s="88">
        <f t="shared" si="24"/>
        <v>0</v>
      </c>
      <c r="P145" s="521"/>
      <c r="Q145" s="320" t="s">
        <v>770</v>
      </c>
    </row>
    <row r="146" spans="1:17" s="44" customFormat="1" ht="110.25">
      <c r="A146" s="143"/>
      <c r="B146" s="171"/>
      <c r="C146" s="119"/>
      <c r="D146" s="557"/>
      <c r="E146" s="130"/>
      <c r="F146" s="130"/>
      <c r="G146" s="557"/>
      <c r="H146" s="588"/>
      <c r="I146" s="590"/>
      <c r="J146" s="267" t="s">
        <v>733</v>
      </c>
      <c r="K146" s="48" t="s">
        <v>371</v>
      </c>
      <c r="L146" s="79" t="s">
        <v>108</v>
      </c>
      <c r="M146" s="311">
        <v>1</v>
      </c>
      <c r="N146" s="79">
        <v>1</v>
      </c>
      <c r="O146" s="88">
        <f t="shared" si="24"/>
        <v>100</v>
      </c>
      <c r="P146" s="521"/>
      <c r="Q146" s="321"/>
    </row>
    <row r="147" spans="1:17" s="44" customFormat="1" ht="157.5">
      <c r="A147" s="143"/>
      <c r="B147" s="171"/>
      <c r="C147" s="119"/>
      <c r="D147" s="557"/>
      <c r="E147" s="130"/>
      <c r="F147" s="130"/>
      <c r="G147" s="557"/>
      <c r="H147" s="588"/>
      <c r="I147" s="590"/>
      <c r="J147" s="267" t="s">
        <v>734</v>
      </c>
      <c r="K147" s="48" t="s">
        <v>735</v>
      </c>
      <c r="L147" s="79"/>
      <c r="M147" s="311">
        <v>1</v>
      </c>
      <c r="N147" s="79">
        <v>0</v>
      </c>
      <c r="O147" s="88">
        <f t="shared" si="24"/>
        <v>0</v>
      </c>
      <c r="P147" s="521"/>
      <c r="Q147" s="320" t="s">
        <v>771</v>
      </c>
    </row>
    <row r="148" spans="1:17" s="44" customFormat="1" ht="157.5">
      <c r="A148" s="143"/>
      <c r="B148" s="171"/>
      <c r="C148" s="119"/>
      <c r="D148" s="506"/>
      <c r="E148" s="167"/>
      <c r="F148" s="167"/>
      <c r="G148" s="506"/>
      <c r="H148" s="591"/>
      <c r="I148" s="592"/>
      <c r="J148" s="267" t="s">
        <v>736</v>
      </c>
      <c r="K148" s="48" t="s">
        <v>737</v>
      </c>
      <c r="L148" s="79" t="s">
        <v>108</v>
      </c>
      <c r="M148" s="311">
        <v>1</v>
      </c>
      <c r="N148" s="79">
        <v>0</v>
      </c>
      <c r="O148" s="88">
        <f t="shared" si="24"/>
        <v>0</v>
      </c>
      <c r="P148" s="522"/>
      <c r="Q148" s="320" t="s">
        <v>772</v>
      </c>
    </row>
    <row r="149" spans="1:17" s="44" customFormat="1" ht="63" customHeight="1">
      <c r="A149" s="143"/>
      <c r="B149" s="171"/>
      <c r="C149" s="119"/>
      <c r="D149" s="505" t="s">
        <v>282</v>
      </c>
      <c r="E149" s="129">
        <v>14119.7</v>
      </c>
      <c r="F149" s="129">
        <v>14119.596750000001</v>
      </c>
      <c r="G149" s="505" t="s">
        <v>92</v>
      </c>
      <c r="H149" s="587">
        <f t="shared" si="19"/>
        <v>99.999268752168959</v>
      </c>
      <c r="I149" s="593"/>
      <c r="J149" s="507" t="s">
        <v>738</v>
      </c>
      <c r="K149" s="18" t="s">
        <v>739</v>
      </c>
      <c r="L149" s="18" t="s">
        <v>742</v>
      </c>
      <c r="M149" s="84">
        <v>1003.1</v>
      </c>
      <c r="N149" s="79">
        <v>835.5</v>
      </c>
      <c r="O149" s="88">
        <f t="shared" si="24"/>
        <v>83.291795434154125</v>
      </c>
      <c r="P149" s="520">
        <f>(O149+O150+O151)/3</f>
        <v>61.097265144718044</v>
      </c>
      <c r="Q149" s="321" t="s">
        <v>773</v>
      </c>
    </row>
    <row r="150" spans="1:17" s="44" customFormat="1" ht="63">
      <c r="A150" s="143"/>
      <c r="B150" s="171"/>
      <c r="C150" s="119"/>
      <c r="D150" s="557"/>
      <c r="E150" s="130"/>
      <c r="F150" s="130"/>
      <c r="G150" s="557"/>
      <c r="H150" s="588"/>
      <c r="I150" s="594"/>
      <c r="J150" s="534"/>
      <c r="K150" s="18" t="s">
        <v>740</v>
      </c>
      <c r="L150" s="18" t="s">
        <v>742</v>
      </c>
      <c r="M150" s="84">
        <v>301.60000000000002</v>
      </c>
      <c r="N150" s="79">
        <v>428</v>
      </c>
      <c r="O150" s="88">
        <f>IF((N150/M150*100)&gt;1,100)</f>
        <v>100</v>
      </c>
      <c r="P150" s="521"/>
      <c r="Q150" s="248" t="s">
        <v>774</v>
      </c>
    </row>
    <row r="151" spans="1:17" s="44" customFormat="1" ht="63">
      <c r="A151" s="143"/>
      <c r="B151" s="171"/>
      <c r="C151" s="119"/>
      <c r="D151" s="557"/>
      <c r="E151" s="130"/>
      <c r="F151" s="130"/>
      <c r="G151" s="557"/>
      <c r="H151" s="588"/>
      <c r="I151" s="594"/>
      <c r="J151" s="508"/>
      <c r="K151" s="18" t="s">
        <v>741</v>
      </c>
      <c r="L151" s="18" t="s">
        <v>742</v>
      </c>
      <c r="M151" s="84">
        <v>2608.6</v>
      </c>
      <c r="N151" s="322">
        <v>0</v>
      </c>
      <c r="O151" s="88">
        <f t="shared" si="24"/>
        <v>0</v>
      </c>
      <c r="P151" s="521"/>
      <c r="Q151" s="323" t="s">
        <v>775</v>
      </c>
    </row>
    <row r="152" spans="1:17" s="44" customFormat="1" ht="210.75" customHeight="1">
      <c r="A152" s="143"/>
      <c r="B152" s="171"/>
      <c r="C152" s="119"/>
      <c r="D152" s="505" t="s">
        <v>131</v>
      </c>
      <c r="E152" s="161">
        <v>4316.3999999999996</v>
      </c>
      <c r="F152" s="173">
        <v>4316.3119399999996</v>
      </c>
      <c r="G152" s="505" t="s">
        <v>92</v>
      </c>
      <c r="H152" s="174">
        <f t="shared" si="19"/>
        <v>99.997959873969052</v>
      </c>
      <c r="I152" s="48"/>
      <c r="J152" s="289" t="s">
        <v>743</v>
      </c>
      <c r="K152" s="67" t="s">
        <v>744</v>
      </c>
      <c r="L152" s="21" t="s">
        <v>331</v>
      </c>
      <c r="M152" s="79">
        <v>1</v>
      </c>
      <c r="N152" s="79">
        <v>1</v>
      </c>
      <c r="O152" s="88">
        <f>N152/M152*100</f>
        <v>100</v>
      </c>
      <c r="P152" s="520">
        <f>(O152+O153)/2</f>
        <v>75</v>
      </c>
      <c r="Q152" s="321"/>
    </row>
    <row r="153" spans="1:17" s="44" customFormat="1" ht="141" customHeight="1">
      <c r="A153" s="143"/>
      <c r="B153" s="171"/>
      <c r="C153" s="119"/>
      <c r="D153" s="506"/>
      <c r="E153" s="129"/>
      <c r="F153" s="310"/>
      <c r="G153" s="506"/>
      <c r="H153" s="174"/>
      <c r="I153" s="70"/>
      <c r="J153" s="289" t="s">
        <v>745</v>
      </c>
      <c r="K153" s="67" t="s">
        <v>746</v>
      </c>
      <c r="L153" s="21" t="s">
        <v>331</v>
      </c>
      <c r="M153" s="79">
        <v>4</v>
      </c>
      <c r="N153" s="79">
        <v>2</v>
      </c>
      <c r="O153" s="88">
        <f>N153/M153*100</f>
        <v>50</v>
      </c>
      <c r="P153" s="522"/>
      <c r="Q153" s="248" t="s">
        <v>776</v>
      </c>
    </row>
    <row r="154" spans="1:17" s="44" customFormat="1" ht="189" customHeight="1">
      <c r="A154" s="143"/>
      <c r="B154" s="171"/>
      <c r="C154" s="119"/>
      <c r="D154" s="505" t="s">
        <v>132</v>
      </c>
      <c r="E154" s="129">
        <v>504.7</v>
      </c>
      <c r="F154" s="129">
        <v>504.63260000000002</v>
      </c>
      <c r="G154" s="505" t="s">
        <v>92</v>
      </c>
      <c r="H154" s="587">
        <f t="shared" si="19"/>
        <v>99.986645531999216</v>
      </c>
      <c r="I154" s="589"/>
      <c r="J154" s="315" t="s">
        <v>747</v>
      </c>
      <c r="K154" s="48" t="s">
        <v>748</v>
      </c>
      <c r="L154" s="79" t="s">
        <v>108</v>
      </c>
      <c r="M154" s="318">
        <v>5</v>
      </c>
      <c r="N154" s="325">
        <v>0</v>
      </c>
      <c r="O154" s="88">
        <f>N154/M154*100</f>
        <v>0</v>
      </c>
      <c r="P154" s="535">
        <f>(O154+O155+O156)/3</f>
        <v>33.333333333333336</v>
      </c>
      <c r="Q154" s="248" t="s">
        <v>777</v>
      </c>
    </row>
    <row r="155" spans="1:17" s="44" customFormat="1" ht="78.75">
      <c r="A155" s="143"/>
      <c r="B155" s="171"/>
      <c r="C155" s="119"/>
      <c r="D155" s="557"/>
      <c r="E155" s="153"/>
      <c r="F155" s="153"/>
      <c r="G155" s="557"/>
      <c r="H155" s="588"/>
      <c r="I155" s="590"/>
      <c r="J155" s="316"/>
      <c r="K155" s="48" t="s">
        <v>749</v>
      </c>
      <c r="L155" s="79" t="s">
        <v>108</v>
      </c>
      <c r="M155" s="318">
        <v>2</v>
      </c>
      <c r="N155" s="325">
        <v>0</v>
      </c>
      <c r="O155" s="324">
        <f>(N155/M155*100)</f>
        <v>0</v>
      </c>
      <c r="P155" s="553"/>
      <c r="Q155" s="248" t="s">
        <v>777</v>
      </c>
    </row>
    <row r="156" spans="1:17" s="44" customFormat="1" ht="63">
      <c r="A156" s="143"/>
      <c r="B156" s="171"/>
      <c r="C156" s="119"/>
      <c r="D156" s="506"/>
      <c r="E156" s="154"/>
      <c r="F156" s="154"/>
      <c r="G156" s="506"/>
      <c r="H156" s="591"/>
      <c r="I156" s="592"/>
      <c r="J156" s="317"/>
      <c r="K156" s="48" t="s">
        <v>372</v>
      </c>
      <c r="L156" s="79" t="s">
        <v>108</v>
      </c>
      <c r="M156" s="318">
        <v>2</v>
      </c>
      <c r="N156" s="325">
        <v>3</v>
      </c>
      <c r="O156" s="324">
        <f>N152/M152*100</f>
        <v>100</v>
      </c>
      <c r="P156" s="536"/>
      <c r="Q156" s="248" t="s">
        <v>778</v>
      </c>
    </row>
    <row r="157" spans="1:17" s="44" customFormat="1" ht="63" customHeight="1">
      <c r="A157" s="143"/>
      <c r="B157" s="171"/>
      <c r="C157" s="119"/>
      <c r="D157" s="70" t="s">
        <v>137</v>
      </c>
      <c r="E157" s="129">
        <v>45376.9</v>
      </c>
      <c r="F157" s="129">
        <v>45376.84908</v>
      </c>
      <c r="G157" s="70" t="s">
        <v>92</v>
      </c>
      <c r="H157" s="174">
        <f t="shared" si="19"/>
        <v>99.99988778431316</v>
      </c>
      <c r="I157" s="269"/>
      <c r="J157" s="313" t="s">
        <v>750</v>
      </c>
      <c r="K157" s="313" t="s">
        <v>751</v>
      </c>
      <c r="L157" s="314" t="s">
        <v>632</v>
      </c>
      <c r="M157" s="48">
        <v>584</v>
      </c>
      <c r="N157" s="48">
        <v>584</v>
      </c>
      <c r="O157" s="88">
        <f t="shared" ref="O157" si="25">N157/M157*100</f>
        <v>100</v>
      </c>
      <c r="P157" s="88">
        <v>100</v>
      </c>
      <c r="Q157" s="321"/>
    </row>
    <row r="158" spans="1:17" s="44" customFormat="1" ht="63" customHeight="1">
      <c r="A158" s="143"/>
      <c r="B158" s="171"/>
      <c r="C158" s="119"/>
      <c r="D158" s="505" t="s">
        <v>138</v>
      </c>
      <c r="E158" s="129">
        <v>6064.6</v>
      </c>
      <c r="F158" s="129">
        <v>6064.5693799999999</v>
      </c>
      <c r="G158" s="505" t="s">
        <v>92</v>
      </c>
      <c r="H158" s="587">
        <f t="shared" si="19"/>
        <v>99.999495102727295</v>
      </c>
      <c r="I158" s="589"/>
      <c r="J158" s="507" t="s">
        <v>752</v>
      </c>
      <c r="K158" s="48" t="s">
        <v>753</v>
      </c>
      <c r="L158" s="79" t="s">
        <v>373</v>
      </c>
      <c r="M158" s="79">
        <v>2138.5</v>
      </c>
      <c r="N158" s="79">
        <v>2140.5</v>
      </c>
      <c r="O158" s="88">
        <f>IF((N158/M158*100)&gt;1,100)</f>
        <v>100</v>
      </c>
      <c r="P158" s="520">
        <f>(O158+O159)/2</f>
        <v>100</v>
      </c>
      <c r="Q158" s="507" t="s">
        <v>779</v>
      </c>
    </row>
    <row r="159" spans="1:17" s="44" customFormat="1" ht="47.25">
      <c r="A159" s="143"/>
      <c r="B159" s="171"/>
      <c r="C159" s="119"/>
      <c r="D159" s="557"/>
      <c r="E159" s="130"/>
      <c r="F159" s="130"/>
      <c r="G159" s="557"/>
      <c r="H159" s="588"/>
      <c r="I159" s="590"/>
      <c r="J159" s="534"/>
      <c r="K159" s="106" t="s">
        <v>754</v>
      </c>
      <c r="L159" s="79" t="s">
        <v>373</v>
      </c>
      <c r="M159" s="79">
        <v>70.8</v>
      </c>
      <c r="N159" s="79">
        <v>70.8</v>
      </c>
      <c r="O159" s="88">
        <f>IF((N161/M161*100)&gt;1,100)</f>
        <v>100</v>
      </c>
      <c r="P159" s="521"/>
      <c r="Q159" s="534"/>
    </row>
    <row r="160" spans="1:17" s="44" customFormat="1" ht="110.25">
      <c r="A160" s="143"/>
      <c r="B160" s="171"/>
      <c r="C160" s="119"/>
      <c r="D160" s="48" t="s">
        <v>133</v>
      </c>
      <c r="E160" s="161">
        <v>1300</v>
      </c>
      <c r="F160" s="161">
        <v>1300</v>
      </c>
      <c r="G160" s="48" t="s">
        <v>92</v>
      </c>
      <c r="H160" s="172">
        <f t="shared" ref="H160:H165" si="26">F160/E160*100</f>
        <v>100</v>
      </c>
      <c r="I160" s="79"/>
      <c r="J160" s="106" t="s">
        <v>755</v>
      </c>
      <c r="K160" s="287" t="s">
        <v>320</v>
      </c>
      <c r="L160" s="312" t="s">
        <v>331</v>
      </c>
      <c r="M160" s="253">
        <v>1</v>
      </c>
      <c r="N160" s="253">
        <v>0</v>
      </c>
      <c r="O160" s="88">
        <f>(N160/M160)*100</f>
        <v>0</v>
      </c>
      <c r="P160" s="84">
        <v>0</v>
      </c>
      <c r="Q160" s="328" t="s">
        <v>780</v>
      </c>
    </row>
    <row r="161" spans="1:17" s="44" customFormat="1" ht="47.25" customHeight="1">
      <c r="A161" s="143"/>
      <c r="B161" s="171"/>
      <c r="C161" s="119"/>
      <c r="D161" s="505" t="s">
        <v>139</v>
      </c>
      <c r="E161" s="129">
        <v>6833.2</v>
      </c>
      <c r="F161" s="129">
        <v>6833.1302699999997</v>
      </c>
      <c r="G161" s="505" t="s">
        <v>92</v>
      </c>
      <c r="H161" s="174">
        <f t="shared" si="26"/>
        <v>99.998979541064216</v>
      </c>
      <c r="I161" s="505"/>
      <c r="J161" s="507" t="s">
        <v>756</v>
      </c>
      <c r="K161" s="267" t="s">
        <v>757</v>
      </c>
      <c r="L161" s="79" t="s">
        <v>306</v>
      </c>
      <c r="M161" s="79">
        <v>298.10000000000002</v>
      </c>
      <c r="N161" s="79">
        <v>337.8</v>
      </c>
      <c r="O161" s="319">
        <f>IF((N161/M161*100)&gt;1,100)</f>
        <v>100</v>
      </c>
      <c r="P161" s="535">
        <f>O161</f>
        <v>100</v>
      </c>
      <c r="Q161" s="507" t="s">
        <v>783</v>
      </c>
    </row>
    <row r="162" spans="1:17" s="44" customFormat="1" ht="110.25">
      <c r="A162" s="143"/>
      <c r="B162" s="171"/>
      <c r="C162" s="119"/>
      <c r="D162" s="506"/>
      <c r="E162" s="154"/>
      <c r="F162" s="154"/>
      <c r="G162" s="506"/>
      <c r="H162" s="175"/>
      <c r="I162" s="506"/>
      <c r="J162" s="508"/>
      <c r="K162" s="267" t="s">
        <v>758</v>
      </c>
      <c r="L162" s="79" t="s">
        <v>306</v>
      </c>
      <c r="M162" s="79">
        <v>117.4</v>
      </c>
      <c r="N162" s="79">
        <v>117.4</v>
      </c>
      <c r="O162" s="125">
        <f>(N162/M162)*100</f>
        <v>100</v>
      </c>
      <c r="P162" s="536"/>
      <c r="Q162" s="534"/>
    </row>
    <row r="163" spans="1:17" s="44" customFormat="1" ht="63" customHeight="1">
      <c r="A163" s="143"/>
      <c r="B163" s="171"/>
      <c r="C163" s="119"/>
      <c r="D163" s="70" t="s">
        <v>134</v>
      </c>
      <c r="E163" s="88">
        <v>10495</v>
      </c>
      <c r="F163" s="88">
        <v>10494.96587</v>
      </c>
      <c r="G163" s="70" t="s">
        <v>92</v>
      </c>
      <c r="H163" s="88">
        <f t="shared" si="26"/>
        <v>99.99967479752263</v>
      </c>
      <c r="I163" s="70"/>
      <c r="J163" s="60" t="s">
        <v>759</v>
      </c>
      <c r="K163" s="60" t="s">
        <v>760</v>
      </c>
      <c r="L163" s="79" t="s">
        <v>108</v>
      </c>
      <c r="M163" s="79">
        <v>137</v>
      </c>
      <c r="N163" s="79">
        <v>125</v>
      </c>
      <c r="O163" s="84">
        <f t="shared" ref="O163" si="27">N163/M163*100</f>
        <v>91.240875912408754</v>
      </c>
      <c r="P163" s="535">
        <f>(O163+O164)/2</f>
        <v>95.62043795620437</v>
      </c>
      <c r="Q163" s="316" t="s">
        <v>782</v>
      </c>
    </row>
    <row r="164" spans="1:17" s="44" customFormat="1" ht="63">
      <c r="A164" s="143"/>
      <c r="B164" s="171"/>
      <c r="C164" s="119"/>
      <c r="D164" s="85"/>
      <c r="E164" s="85"/>
      <c r="F164" s="85"/>
      <c r="G164" s="85"/>
      <c r="H164" s="168"/>
      <c r="I164" s="85"/>
      <c r="J164" s="60" t="s">
        <v>761</v>
      </c>
      <c r="K164" s="60" t="s">
        <v>762</v>
      </c>
      <c r="L164" s="269" t="s">
        <v>108</v>
      </c>
      <c r="M164" s="269">
        <v>4</v>
      </c>
      <c r="N164" s="79">
        <v>31.2</v>
      </c>
      <c r="O164" s="84">
        <f>IF((N164/M164*100)&gt;1,100)</f>
        <v>100</v>
      </c>
      <c r="P164" s="536"/>
      <c r="Q164" s="317" t="s">
        <v>782</v>
      </c>
    </row>
    <row r="165" spans="1:17" s="44" customFormat="1" ht="147" customHeight="1">
      <c r="A165" s="119"/>
      <c r="B165" s="85"/>
      <c r="C165" s="119"/>
      <c r="D165" s="70" t="s">
        <v>135</v>
      </c>
      <c r="E165" s="70">
        <v>14577.7</v>
      </c>
      <c r="F165" s="70">
        <v>14571.62378</v>
      </c>
      <c r="G165" s="70" t="s">
        <v>92</v>
      </c>
      <c r="H165" s="88">
        <f t="shared" si="26"/>
        <v>99.958318390418228</v>
      </c>
      <c r="I165" s="230"/>
      <c r="J165" s="292" t="s">
        <v>763</v>
      </c>
      <c r="K165" s="230" t="s">
        <v>764</v>
      </c>
      <c r="L165" s="269" t="s">
        <v>108</v>
      </c>
      <c r="M165" s="269">
        <v>6</v>
      </c>
      <c r="N165" s="269">
        <v>4</v>
      </c>
      <c r="O165" s="88">
        <f>N165/M165*100</f>
        <v>66.666666666666657</v>
      </c>
      <c r="P165" s="324">
        <f>(O165)</f>
        <v>66.666666666666657</v>
      </c>
      <c r="Q165" s="329" t="s">
        <v>781</v>
      </c>
    </row>
    <row r="166" spans="1:17" s="44" customFormat="1" ht="15.75" customHeight="1">
      <c r="A166" s="547" t="s">
        <v>283</v>
      </c>
      <c r="B166" s="575" t="s">
        <v>284</v>
      </c>
      <c r="C166" s="547" t="s">
        <v>532</v>
      </c>
      <c r="D166" s="505" t="s">
        <v>70</v>
      </c>
      <c r="E166" s="129">
        <v>359214.2</v>
      </c>
      <c r="F166" s="129">
        <v>346670.88312999997</v>
      </c>
      <c r="G166" s="505" t="s">
        <v>241</v>
      </c>
      <c r="H166" s="577">
        <f>F166/E166*100</f>
        <v>96.50812332307575</v>
      </c>
      <c r="I166" s="579" t="s">
        <v>559</v>
      </c>
      <c r="J166" s="507" t="s">
        <v>560</v>
      </c>
      <c r="K166" s="525" t="s">
        <v>285</v>
      </c>
      <c r="L166" s="583" t="s">
        <v>108</v>
      </c>
      <c r="M166" s="585">
        <v>23160</v>
      </c>
      <c r="N166" s="527">
        <v>23160</v>
      </c>
      <c r="O166" s="244">
        <f t="shared" ref="O166" si="28">N166/M166*100</f>
        <v>100</v>
      </c>
      <c r="P166" s="122">
        <f>O166</f>
        <v>100</v>
      </c>
      <c r="Q166" s="542"/>
    </row>
    <row r="167" spans="1:17" s="44" customFormat="1" ht="111.75" customHeight="1">
      <c r="A167" s="554"/>
      <c r="B167" s="580"/>
      <c r="C167" s="509"/>
      <c r="D167" s="557"/>
      <c r="E167" s="130"/>
      <c r="F167" s="130"/>
      <c r="G167" s="557"/>
      <c r="H167" s="578" t="e">
        <f t="shared" ref="H167:H171" si="29">F167/E167*100</f>
        <v>#DIV/0!</v>
      </c>
      <c r="I167" s="579"/>
      <c r="J167" s="508"/>
      <c r="K167" s="526"/>
      <c r="L167" s="584"/>
      <c r="M167" s="586"/>
      <c r="N167" s="528"/>
      <c r="O167" s="245"/>
      <c r="P167" s="246"/>
      <c r="Q167" s="543"/>
    </row>
    <row r="168" spans="1:17" s="44" customFormat="1" ht="78.75">
      <c r="A168" s="547" t="s">
        <v>286</v>
      </c>
      <c r="B168" s="575" t="s">
        <v>287</v>
      </c>
      <c r="C168" s="547" t="s">
        <v>533</v>
      </c>
      <c r="D168" s="505" t="s">
        <v>70</v>
      </c>
      <c r="E168" s="131">
        <v>30364.3</v>
      </c>
      <c r="F168" s="131">
        <v>30364.3</v>
      </c>
      <c r="G168" s="505" t="s">
        <v>241</v>
      </c>
      <c r="H168" s="577">
        <f t="shared" si="29"/>
        <v>100</v>
      </c>
      <c r="I168" s="525"/>
      <c r="J168" s="74" t="s">
        <v>561</v>
      </c>
      <c r="K168" s="49" t="s">
        <v>562</v>
      </c>
      <c r="L168" s="118" t="s">
        <v>108</v>
      </c>
      <c r="M168" s="237">
        <v>12</v>
      </c>
      <c r="N168" s="237">
        <v>12</v>
      </c>
      <c r="O168" s="88">
        <f>N168/M168*100</f>
        <v>100</v>
      </c>
      <c r="P168" s="520">
        <f>(O168+O169+O170+O171)/4</f>
        <v>100</v>
      </c>
      <c r="Q168" s="326"/>
    </row>
    <row r="169" spans="1:17" s="44" customFormat="1" ht="78.75">
      <c r="A169" s="509"/>
      <c r="B169" s="576"/>
      <c r="C169" s="509"/>
      <c r="D169" s="557"/>
      <c r="E169" s="132"/>
      <c r="F169" s="132"/>
      <c r="G169" s="557"/>
      <c r="H169" s="581" t="e">
        <f t="shared" si="29"/>
        <v>#DIV/0!</v>
      </c>
      <c r="I169" s="582"/>
      <c r="J169" s="74" t="s">
        <v>563</v>
      </c>
      <c r="K169" s="49" t="s">
        <v>562</v>
      </c>
      <c r="L169" s="118" t="s">
        <v>108</v>
      </c>
      <c r="M169" s="237">
        <v>8</v>
      </c>
      <c r="N169" s="237">
        <v>9</v>
      </c>
      <c r="O169" s="88">
        <f>IF((N169/M169*100)&gt;1,100)</f>
        <v>100</v>
      </c>
      <c r="P169" s="521"/>
      <c r="Q169" s="248" t="s">
        <v>567</v>
      </c>
    </row>
    <row r="170" spans="1:17" s="44" customFormat="1" ht="18" customHeight="1">
      <c r="A170" s="509"/>
      <c r="B170" s="576"/>
      <c r="C170" s="509"/>
      <c r="D170" s="557"/>
      <c r="E170" s="132"/>
      <c r="F170" s="132"/>
      <c r="G170" s="557"/>
      <c r="H170" s="581" t="e">
        <f t="shared" si="29"/>
        <v>#DIV/0!</v>
      </c>
      <c r="I170" s="582"/>
      <c r="J170" s="523" t="s">
        <v>564</v>
      </c>
      <c r="K170" s="247" t="s">
        <v>565</v>
      </c>
      <c r="L170" s="118" t="s">
        <v>108</v>
      </c>
      <c r="M170" s="237">
        <v>5</v>
      </c>
      <c r="N170" s="237">
        <v>5</v>
      </c>
      <c r="O170" s="88">
        <f>IF((N170/M170*100)&gt;1,100)</f>
        <v>100</v>
      </c>
      <c r="P170" s="521"/>
      <c r="Q170" s="321"/>
    </row>
    <row r="171" spans="1:17" s="44" customFormat="1" ht="93.75" customHeight="1">
      <c r="A171" s="554"/>
      <c r="B171" s="580"/>
      <c r="C171" s="554"/>
      <c r="D171" s="506"/>
      <c r="E171" s="133"/>
      <c r="F171" s="133"/>
      <c r="G171" s="506"/>
      <c r="H171" s="578" t="e">
        <f t="shared" si="29"/>
        <v>#DIV/0!</v>
      </c>
      <c r="I171" s="526"/>
      <c r="J171" s="524"/>
      <c r="K171" s="247" t="s">
        <v>566</v>
      </c>
      <c r="L171" s="118" t="s">
        <v>235</v>
      </c>
      <c r="M171" s="237">
        <v>765</v>
      </c>
      <c r="N171" s="237">
        <v>809</v>
      </c>
      <c r="O171" s="88">
        <f>IF((N171/M171*100)&gt;1,100)</f>
        <v>100</v>
      </c>
      <c r="P171" s="522"/>
      <c r="Q171" s="321" t="s">
        <v>568</v>
      </c>
    </row>
    <row r="172" spans="1:17" s="44" customFormat="1" ht="110.25">
      <c r="A172" s="119" t="s">
        <v>503</v>
      </c>
      <c r="B172" s="575" t="s">
        <v>288</v>
      </c>
      <c r="C172" s="203" t="s">
        <v>536</v>
      </c>
      <c r="D172" s="70" t="s">
        <v>266</v>
      </c>
      <c r="E172" s="129">
        <v>458428.6</v>
      </c>
      <c r="F172" s="129">
        <v>458306.20397999999</v>
      </c>
      <c r="G172" s="70" t="s">
        <v>92</v>
      </c>
      <c r="H172" s="179">
        <f>F172/E172*100</f>
        <v>99.97330096333431</v>
      </c>
      <c r="I172" s="365"/>
      <c r="J172" s="339" t="s">
        <v>900</v>
      </c>
      <c r="K172" s="343" t="s">
        <v>289</v>
      </c>
      <c r="L172" s="372" t="s">
        <v>290</v>
      </c>
      <c r="M172" s="371">
        <v>15000</v>
      </c>
      <c r="N172" s="371">
        <v>15000</v>
      </c>
      <c r="O172" s="395">
        <f t="shared" ref="O172:O187" si="30">N172/M172*100</f>
        <v>100</v>
      </c>
      <c r="P172" s="395">
        <f>(O172+O173+O174+O175+O176+O177+O178+O179+O180+O181+O182+O183+O184+O185)/14</f>
        <v>99.819990136445838</v>
      </c>
      <c r="Q172" s="396"/>
    </row>
    <row r="173" spans="1:17" s="44" customFormat="1" ht="204.75">
      <c r="A173" s="204"/>
      <c r="B173" s="576"/>
      <c r="C173" s="205"/>
      <c r="D173" s="85"/>
      <c r="E173" s="214"/>
      <c r="F173" s="85"/>
      <c r="G173" s="85"/>
      <c r="H173" s="181"/>
      <c r="I173" s="366"/>
      <c r="J173" s="339" t="s">
        <v>901</v>
      </c>
      <c r="K173" s="343" t="s">
        <v>291</v>
      </c>
      <c r="L173" s="372" t="s">
        <v>108</v>
      </c>
      <c r="M173" s="372">
        <v>150</v>
      </c>
      <c r="N173" s="372">
        <v>150</v>
      </c>
      <c r="O173" s="395">
        <f t="shared" si="30"/>
        <v>100</v>
      </c>
      <c r="P173" s="398"/>
      <c r="Q173" s="396"/>
    </row>
    <row r="174" spans="1:17" s="44" customFormat="1" ht="315">
      <c r="A174" s="206"/>
      <c r="B174" s="576"/>
      <c r="C174" s="207"/>
      <c r="D174" s="187"/>
      <c r="E174" s="207"/>
      <c r="F174" s="187"/>
      <c r="G174" s="187"/>
      <c r="H174" s="181"/>
      <c r="I174" s="366"/>
      <c r="J174" s="339" t="s">
        <v>902</v>
      </c>
      <c r="K174" s="343" t="s">
        <v>292</v>
      </c>
      <c r="L174" s="372" t="s">
        <v>108</v>
      </c>
      <c r="M174" s="372">
        <v>1</v>
      </c>
      <c r="N174" s="372">
        <v>1</v>
      </c>
      <c r="O174" s="395">
        <f t="shared" si="30"/>
        <v>100</v>
      </c>
      <c r="P174" s="398"/>
      <c r="Q174" s="396"/>
    </row>
    <row r="175" spans="1:17" s="44" customFormat="1" ht="189">
      <c r="A175" s="206"/>
      <c r="B175" s="187"/>
      <c r="C175" s="207"/>
      <c r="D175" s="187"/>
      <c r="E175" s="207"/>
      <c r="F175" s="187"/>
      <c r="G175" s="187"/>
      <c r="H175" s="181"/>
      <c r="I175" s="366"/>
      <c r="J175" s="339" t="s">
        <v>903</v>
      </c>
      <c r="K175" s="343" t="s">
        <v>293</v>
      </c>
      <c r="L175" s="372" t="s">
        <v>108</v>
      </c>
      <c r="M175" s="373">
        <v>20</v>
      </c>
      <c r="N175" s="373">
        <v>20</v>
      </c>
      <c r="O175" s="395">
        <f t="shared" si="30"/>
        <v>100</v>
      </c>
      <c r="P175" s="398"/>
      <c r="Q175" s="396"/>
    </row>
    <row r="176" spans="1:17" s="44" customFormat="1" ht="114.75">
      <c r="A176" s="206"/>
      <c r="B176" s="187"/>
      <c r="C176" s="207"/>
      <c r="D176" s="187"/>
      <c r="E176" s="207"/>
      <c r="F176" s="187"/>
      <c r="G176" s="187"/>
      <c r="H176" s="181"/>
      <c r="I176" s="366"/>
      <c r="J176" s="369" t="s">
        <v>904</v>
      </c>
      <c r="K176" s="370" t="s">
        <v>294</v>
      </c>
      <c r="L176" s="372" t="s">
        <v>108</v>
      </c>
      <c r="M176" s="373">
        <v>400</v>
      </c>
      <c r="N176" s="373">
        <v>400</v>
      </c>
      <c r="O176" s="395">
        <f t="shared" si="30"/>
        <v>100</v>
      </c>
      <c r="P176" s="398"/>
      <c r="Q176" s="396"/>
    </row>
    <row r="177" spans="1:17" s="44" customFormat="1" ht="63">
      <c r="A177" s="206"/>
      <c r="B177" s="187"/>
      <c r="C177" s="207"/>
      <c r="D177" s="187"/>
      <c r="E177" s="207"/>
      <c r="F177" s="187"/>
      <c r="G177" s="187"/>
      <c r="H177" s="181"/>
      <c r="I177" s="366"/>
      <c r="J177" s="339" t="s">
        <v>905</v>
      </c>
      <c r="K177" s="343" t="s">
        <v>295</v>
      </c>
      <c r="L177" s="372" t="s">
        <v>108</v>
      </c>
      <c r="M177" s="373">
        <v>4000</v>
      </c>
      <c r="N177" s="373">
        <v>4000</v>
      </c>
      <c r="O177" s="395">
        <f t="shared" si="30"/>
        <v>100</v>
      </c>
      <c r="P177" s="398"/>
      <c r="Q177" s="396"/>
    </row>
    <row r="178" spans="1:17" s="44" customFormat="1" ht="94.5">
      <c r="A178" s="206"/>
      <c r="B178" s="187"/>
      <c r="C178" s="207"/>
      <c r="D178" s="187"/>
      <c r="E178" s="207"/>
      <c r="F178" s="187"/>
      <c r="G178" s="187"/>
      <c r="H178" s="181"/>
      <c r="I178" s="366"/>
      <c r="J178" s="339" t="s">
        <v>906</v>
      </c>
      <c r="K178" s="343" t="s">
        <v>296</v>
      </c>
      <c r="L178" s="372" t="s">
        <v>108</v>
      </c>
      <c r="M178" s="373">
        <v>300</v>
      </c>
      <c r="N178" s="373">
        <v>300</v>
      </c>
      <c r="O178" s="395">
        <f t="shared" si="30"/>
        <v>100</v>
      </c>
      <c r="P178" s="398"/>
      <c r="Q178" s="396"/>
    </row>
    <row r="179" spans="1:17" s="44" customFormat="1" ht="204.75">
      <c r="A179" s="206"/>
      <c r="B179" s="187"/>
      <c r="C179" s="207"/>
      <c r="D179" s="187"/>
      <c r="E179" s="207"/>
      <c r="F179" s="187"/>
      <c r="G179" s="187"/>
      <c r="H179" s="181"/>
      <c r="I179" s="366"/>
      <c r="J179" s="339" t="s">
        <v>907</v>
      </c>
      <c r="K179" s="343" t="s">
        <v>297</v>
      </c>
      <c r="L179" s="372" t="s">
        <v>108</v>
      </c>
      <c r="M179" s="373">
        <v>12</v>
      </c>
      <c r="N179" s="373">
        <v>12</v>
      </c>
      <c r="O179" s="395">
        <f t="shared" si="30"/>
        <v>100</v>
      </c>
      <c r="P179" s="398"/>
      <c r="Q179" s="396"/>
    </row>
    <row r="180" spans="1:17" s="44" customFormat="1" ht="126">
      <c r="A180" s="206"/>
      <c r="B180" s="187"/>
      <c r="C180" s="207"/>
      <c r="D180" s="187"/>
      <c r="E180" s="207"/>
      <c r="F180" s="187"/>
      <c r="G180" s="187"/>
      <c r="H180" s="181"/>
      <c r="I180" s="366"/>
      <c r="J180" s="339" t="s">
        <v>908</v>
      </c>
      <c r="K180" s="343" t="s">
        <v>298</v>
      </c>
      <c r="L180" s="372" t="s">
        <v>108</v>
      </c>
      <c r="M180" s="373">
        <v>4000</v>
      </c>
      <c r="N180" s="373">
        <v>4000</v>
      </c>
      <c r="O180" s="395">
        <f t="shared" si="30"/>
        <v>100</v>
      </c>
      <c r="P180" s="398"/>
      <c r="Q180" s="396"/>
    </row>
    <row r="181" spans="1:17" s="44" customFormat="1" ht="236.25">
      <c r="A181" s="206"/>
      <c r="B181" s="187"/>
      <c r="C181" s="207"/>
      <c r="D181" s="187"/>
      <c r="E181" s="207"/>
      <c r="F181" s="187"/>
      <c r="G181" s="187"/>
      <c r="H181" s="181"/>
      <c r="I181" s="366"/>
      <c r="J181" s="339" t="s">
        <v>909</v>
      </c>
      <c r="K181" s="343" t="s">
        <v>299</v>
      </c>
      <c r="L181" s="372" t="s">
        <v>108</v>
      </c>
      <c r="M181" s="373">
        <v>500</v>
      </c>
      <c r="N181" s="373">
        <v>500</v>
      </c>
      <c r="O181" s="395">
        <f t="shared" si="30"/>
        <v>100</v>
      </c>
      <c r="P181" s="398"/>
      <c r="Q181" s="396"/>
    </row>
    <row r="182" spans="1:17" s="44" customFormat="1" ht="94.5">
      <c r="A182" s="206"/>
      <c r="B182" s="335"/>
      <c r="C182" s="207"/>
      <c r="D182" s="335"/>
      <c r="E182" s="207"/>
      <c r="F182" s="335"/>
      <c r="G182" s="335"/>
      <c r="H182" s="334"/>
      <c r="I182" s="366"/>
      <c r="J182" s="339" t="s">
        <v>910</v>
      </c>
      <c r="K182" s="343" t="s">
        <v>300</v>
      </c>
      <c r="L182" s="372" t="s">
        <v>108</v>
      </c>
      <c r="M182" s="373">
        <v>17000</v>
      </c>
      <c r="N182" s="373">
        <v>17000</v>
      </c>
      <c r="O182" s="395">
        <f t="shared" si="30"/>
        <v>100</v>
      </c>
      <c r="P182" s="398"/>
      <c r="Q182" s="396"/>
    </row>
    <row r="183" spans="1:17" s="44" customFormat="1" ht="110.25">
      <c r="A183" s="206"/>
      <c r="B183" s="335"/>
      <c r="C183" s="207"/>
      <c r="D183" s="335"/>
      <c r="E183" s="207"/>
      <c r="F183" s="335"/>
      <c r="G183" s="335"/>
      <c r="H183" s="334"/>
      <c r="I183" s="366"/>
      <c r="J183" s="339" t="s">
        <v>911</v>
      </c>
      <c r="K183" s="343" t="s">
        <v>301</v>
      </c>
      <c r="L183" s="372" t="s">
        <v>235</v>
      </c>
      <c r="M183" s="373">
        <v>160200</v>
      </c>
      <c r="N183" s="373">
        <v>160200</v>
      </c>
      <c r="O183" s="395">
        <f t="shared" si="30"/>
        <v>100</v>
      </c>
      <c r="P183" s="398"/>
      <c r="Q183" s="396"/>
    </row>
    <row r="184" spans="1:17" s="44" customFormat="1" ht="110.25">
      <c r="A184" s="206"/>
      <c r="B184" s="187"/>
      <c r="C184" s="205"/>
      <c r="D184" s="187"/>
      <c r="E184" s="215"/>
      <c r="F184" s="187"/>
      <c r="G184" s="187"/>
      <c r="H184" s="181"/>
      <c r="I184" s="366"/>
      <c r="J184" s="339" t="s">
        <v>912</v>
      </c>
      <c r="K184" s="343" t="s">
        <v>913</v>
      </c>
      <c r="L184" s="372" t="s">
        <v>915</v>
      </c>
      <c r="M184" s="373">
        <v>869</v>
      </c>
      <c r="N184" s="373">
        <v>847.1</v>
      </c>
      <c r="O184" s="395">
        <f t="shared" si="30"/>
        <v>97.479861910241667</v>
      </c>
      <c r="P184" s="398"/>
      <c r="Q184" s="397" t="s">
        <v>1052</v>
      </c>
    </row>
    <row r="185" spans="1:17" s="44" customFormat="1" ht="94.5">
      <c r="A185" s="208"/>
      <c r="B185" s="182"/>
      <c r="C185" s="209"/>
      <c r="D185" s="182"/>
      <c r="E185" s="216"/>
      <c r="F185" s="182"/>
      <c r="G185" s="182"/>
      <c r="H185" s="183"/>
      <c r="I185" s="367"/>
      <c r="J185" s="339" t="s">
        <v>914</v>
      </c>
      <c r="K185" s="343" t="s">
        <v>318</v>
      </c>
      <c r="L185" s="372" t="s">
        <v>108</v>
      </c>
      <c r="M185" s="373">
        <v>5</v>
      </c>
      <c r="N185" s="373">
        <v>9</v>
      </c>
      <c r="O185" s="345">
        <f t="shared" ref="O185:O189" si="31">IF((N185/M185*100)&gt;1,100)</f>
        <v>100</v>
      </c>
      <c r="P185" s="398"/>
      <c r="Q185" s="397" t="s">
        <v>1053</v>
      </c>
    </row>
    <row r="186" spans="1:17" s="44" customFormat="1" ht="110.25">
      <c r="A186" s="210"/>
      <c r="B186" s="211"/>
      <c r="C186" s="203"/>
      <c r="D186" s="188" t="s">
        <v>125</v>
      </c>
      <c r="E186" s="72">
        <v>620989.9</v>
      </c>
      <c r="F186" s="72">
        <v>603182.27748000005</v>
      </c>
      <c r="G186" s="188" t="s">
        <v>92</v>
      </c>
      <c r="H186" s="179">
        <f t="shared" ref="H186:H246" si="32">F186/E186*100</f>
        <v>97.132381296378583</v>
      </c>
      <c r="I186" s="517" t="s">
        <v>365</v>
      </c>
      <c r="J186" s="339" t="s">
        <v>900</v>
      </c>
      <c r="K186" s="343" t="s">
        <v>289</v>
      </c>
      <c r="L186" s="372" t="s">
        <v>290</v>
      </c>
      <c r="M186" s="371">
        <v>13778.55</v>
      </c>
      <c r="N186" s="371">
        <v>28263.93</v>
      </c>
      <c r="O186" s="345">
        <f t="shared" si="31"/>
        <v>100</v>
      </c>
      <c r="P186" s="345">
        <f>(O186+O187+O188+O189+O190+O191+O192+O193+O194+O195+O196+O199+O198+O197)/14</f>
        <v>88.01668945928887</v>
      </c>
      <c r="Q186" s="397" t="s">
        <v>374</v>
      </c>
    </row>
    <row r="187" spans="1:17" s="44" customFormat="1" ht="204.75">
      <c r="A187" s="206"/>
      <c r="B187" s="187"/>
      <c r="C187" s="207"/>
      <c r="D187" s="187"/>
      <c r="E187" s="207"/>
      <c r="F187" s="187"/>
      <c r="G187" s="187"/>
      <c r="H187" s="181"/>
      <c r="I187" s="518"/>
      <c r="J187" s="339" t="s">
        <v>901</v>
      </c>
      <c r="K187" s="343" t="s">
        <v>291</v>
      </c>
      <c r="L187" s="372" t="s">
        <v>108</v>
      </c>
      <c r="M187" s="372">
        <v>140</v>
      </c>
      <c r="N187" s="372">
        <v>118</v>
      </c>
      <c r="O187" s="345">
        <f t="shared" si="30"/>
        <v>84.285714285714292</v>
      </c>
      <c r="P187" s="398"/>
      <c r="Q187" s="397" t="s">
        <v>1106</v>
      </c>
    </row>
    <row r="188" spans="1:17" s="44" customFormat="1" ht="315">
      <c r="A188" s="206"/>
      <c r="B188" s="187"/>
      <c r="C188" s="207"/>
      <c r="D188" s="187"/>
      <c r="E188" s="207"/>
      <c r="F188" s="187"/>
      <c r="G188" s="187"/>
      <c r="H188" s="181"/>
      <c r="I188" s="518"/>
      <c r="J188" s="339" t="s">
        <v>916</v>
      </c>
      <c r="K188" s="343" t="s">
        <v>292</v>
      </c>
      <c r="L188" s="372" t="s">
        <v>108</v>
      </c>
      <c r="M188" s="372">
        <v>7</v>
      </c>
      <c r="N188" s="372">
        <v>12</v>
      </c>
      <c r="O188" s="345">
        <f t="shared" si="31"/>
        <v>100</v>
      </c>
      <c r="P188" s="398"/>
      <c r="Q188" s="397" t="s">
        <v>1107</v>
      </c>
    </row>
    <row r="189" spans="1:17" s="44" customFormat="1" ht="189">
      <c r="A189" s="206"/>
      <c r="B189" s="187"/>
      <c r="C189" s="207"/>
      <c r="D189" s="187"/>
      <c r="E189" s="207"/>
      <c r="F189" s="187"/>
      <c r="G189" s="187"/>
      <c r="H189" s="181"/>
      <c r="I189" s="518"/>
      <c r="J189" s="339" t="s">
        <v>917</v>
      </c>
      <c r="K189" s="343" t="s">
        <v>293</v>
      </c>
      <c r="L189" s="372" t="s">
        <v>108</v>
      </c>
      <c r="M189" s="372">
        <v>64</v>
      </c>
      <c r="N189" s="372">
        <v>105</v>
      </c>
      <c r="O189" s="345">
        <f t="shared" si="31"/>
        <v>100</v>
      </c>
      <c r="P189" s="398"/>
      <c r="Q189" s="396" t="s">
        <v>1107</v>
      </c>
    </row>
    <row r="190" spans="1:17" s="44" customFormat="1" ht="204.75">
      <c r="A190" s="206"/>
      <c r="B190" s="187"/>
      <c r="C190" s="207"/>
      <c r="D190" s="187"/>
      <c r="E190" s="207"/>
      <c r="F190" s="187"/>
      <c r="G190" s="187"/>
      <c r="H190" s="181"/>
      <c r="I190" s="518"/>
      <c r="J190" s="339" t="s">
        <v>918</v>
      </c>
      <c r="K190" s="343" t="s">
        <v>294</v>
      </c>
      <c r="L190" s="372" t="s">
        <v>108</v>
      </c>
      <c r="M190" s="372">
        <v>400</v>
      </c>
      <c r="N190" s="372">
        <v>272</v>
      </c>
      <c r="O190" s="345">
        <f>N190/M190*100</f>
        <v>68</v>
      </c>
      <c r="P190" s="398"/>
      <c r="Q190" s="399" t="s">
        <v>1108</v>
      </c>
    </row>
    <row r="191" spans="1:17" s="44" customFormat="1" ht="63">
      <c r="A191" s="206"/>
      <c r="B191" s="187"/>
      <c r="C191" s="207"/>
      <c r="D191" s="187"/>
      <c r="E191" s="207"/>
      <c r="F191" s="187"/>
      <c r="G191" s="187"/>
      <c r="H191" s="181"/>
      <c r="I191" s="518"/>
      <c r="J191" s="339" t="s">
        <v>905</v>
      </c>
      <c r="K191" s="343" t="s">
        <v>295</v>
      </c>
      <c r="L191" s="372" t="s">
        <v>108</v>
      </c>
      <c r="M191" s="372">
        <v>4850</v>
      </c>
      <c r="N191" s="372">
        <v>3230</v>
      </c>
      <c r="O191" s="395">
        <f>N191/M191*100</f>
        <v>66.597938144329888</v>
      </c>
      <c r="P191" s="398"/>
      <c r="Q191" s="399" t="s">
        <v>1112</v>
      </c>
    </row>
    <row r="192" spans="1:17" s="44" customFormat="1" ht="94.5">
      <c r="A192" s="206"/>
      <c r="B192" s="187"/>
      <c r="C192" s="207"/>
      <c r="D192" s="187"/>
      <c r="E192" s="207"/>
      <c r="F192" s="187"/>
      <c r="G192" s="187"/>
      <c r="H192" s="181"/>
      <c r="I192" s="518"/>
      <c r="J192" s="339" t="s">
        <v>919</v>
      </c>
      <c r="K192" s="343" t="s">
        <v>296</v>
      </c>
      <c r="L192" s="372" t="s">
        <v>108</v>
      </c>
      <c r="M192" s="372">
        <v>312</v>
      </c>
      <c r="N192" s="372">
        <v>312</v>
      </c>
      <c r="O192" s="345">
        <f>IF((N192/M192*100)&gt;1,100)</f>
        <v>100</v>
      </c>
      <c r="P192" s="398"/>
      <c r="Q192" s="399"/>
    </row>
    <row r="193" spans="1:17" s="44" customFormat="1" ht="204.75">
      <c r="A193" s="206"/>
      <c r="B193" s="187"/>
      <c r="C193" s="207"/>
      <c r="D193" s="187"/>
      <c r="E193" s="207"/>
      <c r="F193" s="187"/>
      <c r="G193" s="187"/>
      <c r="H193" s="181"/>
      <c r="I193" s="518"/>
      <c r="J193" s="339" t="s">
        <v>907</v>
      </c>
      <c r="K193" s="343" t="s">
        <v>297</v>
      </c>
      <c r="L193" s="372" t="s">
        <v>108</v>
      </c>
      <c r="M193" s="372">
        <v>12</v>
      </c>
      <c r="N193" s="372">
        <v>12</v>
      </c>
      <c r="O193" s="395">
        <f>N193/M193*100</f>
        <v>100</v>
      </c>
      <c r="P193" s="398"/>
      <c r="Q193" s="396"/>
    </row>
    <row r="194" spans="1:17" s="44" customFormat="1" ht="126">
      <c r="A194" s="206"/>
      <c r="B194" s="187"/>
      <c r="C194" s="207"/>
      <c r="D194" s="187"/>
      <c r="E194" s="207"/>
      <c r="F194" s="187"/>
      <c r="G194" s="187"/>
      <c r="H194" s="181"/>
      <c r="I194" s="518"/>
      <c r="J194" s="339" t="s">
        <v>920</v>
      </c>
      <c r="K194" s="343" t="s">
        <v>298</v>
      </c>
      <c r="L194" s="372" t="s">
        <v>108</v>
      </c>
      <c r="M194" s="372">
        <v>4400</v>
      </c>
      <c r="N194" s="372">
        <v>1925</v>
      </c>
      <c r="O194" s="345">
        <f>N194/M194*100</f>
        <v>43.75</v>
      </c>
      <c r="P194" s="398"/>
      <c r="Q194" s="399" t="s">
        <v>1109</v>
      </c>
    </row>
    <row r="195" spans="1:17" s="44" customFormat="1" ht="236.25">
      <c r="A195" s="206"/>
      <c r="B195" s="187"/>
      <c r="C195" s="207"/>
      <c r="D195" s="187"/>
      <c r="E195" s="207"/>
      <c r="F195" s="187"/>
      <c r="G195" s="187"/>
      <c r="H195" s="181"/>
      <c r="I195" s="518"/>
      <c r="J195" s="339" t="s">
        <v>909</v>
      </c>
      <c r="K195" s="343" t="s">
        <v>299</v>
      </c>
      <c r="L195" s="372" t="s">
        <v>108</v>
      </c>
      <c r="M195" s="372">
        <v>500</v>
      </c>
      <c r="N195" s="372">
        <v>348</v>
      </c>
      <c r="O195" s="345">
        <f>N195/M195*100</f>
        <v>69.599999999999994</v>
      </c>
      <c r="P195" s="398"/>
      <c r="Q195" s="399" t="s">
        <v>1109</v>
      </c>
    </row>
    <row r="196" spans="1:17" s="44" customFormat="1" ht="94.5">
      <c r="A196" s="206"/>
      <c r="B196" s="187"/>
      <c r="C196" s="205"/>
      <c r="D196" s="187"/>
      <c r="E196" s="215"/>
      <c r="F196" s="187"/>
      <c r="G196" s="187"/>
      <c r="H196" s="181"/>
      <c r="I196" s="518"/>
      <c r="J196" s="339" t="s">
        <v>910</v>
      </c>
      <c r="K196" s="343" t="s">
        <v>300</v>
      </c>
      <c r="L196" s="372" t="s">
        <v>108</v>
      </c>
      <c r="M196" s="372">
        <v>17200</v>
      </c>
      <c r="N196" s="372">
        <v>17250</v>
      </c>
      <c r="O196" s="345">
        <f t="shared" ref="O196:O197" si="33">IF((N196/M196*100)&gt;1,100)</f>
        <v>100</v>
      </c>
      <c r="P196" s="398"/>
      <c r="Q196" s="399"/>
    </row>
    <row r="197" spans="1:17" s="44" customFormat="1" ht="110.25">
      <c r="A197" s="206"/>
      <c r="B197" s="335"/>
      <c r="C197" s="205"/>
      <c r="D197" s="335"/>
      <c r="E197" s="215"/>
      <c r="F197" s="335"/>
      <c r="G197" s="335"/>
      <c r="H197" s="334"/>
      <c r="I197" s="518"/>
      <c r="J197" s="339" t="s">
        <v>911</v>
      </c>
      <c r="K197" s="343" t="s">
        <v>301</v>
      </c>
      <c r="L197" s="372" t="s">
        <v>235</v>
      </c>
      <c r="M197" s="372">
        <v>160200</v>
      </c>
      <c r="N197" s="372">
        <v>271976</v>
      </c>
      <c r="O197" s="345">
        <f t="shared" si="33"/>
        <v>100</v>
      </c>
      <c r="P197" s="398"/>
      <c r="Q197" s="399" t="s">
        <v>1110</v>
      </c>
    </row>
    <row r="198" spans="1:17" s="44" customFormat="1" ht="110.25">
      <c r="A198" s="206"/>
      <c r="B198" s="335"/>
      <c r="C198" s="205"/>
      <c r="D198" s="335"/>
      <c r="E198" s="215"/>
      <c r="F198" s="335"/>
      <c r="G198" s="335"/>
      <c r="H198" s="334"/>
      <c r="I198" s="518"/>
      <c r="J198" s="339" t="s">
        <v>921</v>
      </c>
      <c r="K198" s="343" t="s">
        <v>913</v>
      </c>
      <c r="L198" s="372" t="s">
        <v>915</v>
      </c>
      <c r="M198" s="372">
        <v>1716.3</v>
      </c>
      <c r="N198" s="372">
        <v>1716.3</v>
      </c>
      <c r="O198" s="345">
        <f>IF((N198/M198*100)&gt;1,100)</f>
        <v>100</v>
      </c>
      <c r="P198" s="398"/>
      <c r="Q198" s="399"/>
    </row>
    <row r="199" spans="1:17" s="44" customFormat="1" ht="94.5">
      <c r="A199" s="208"/>
      <c r="B199" s="182"/>
      <c r="C199" s="209"/>
      <c r="D199" s="182"/>
      <c r="E199" s="216"/>
      <c r="F199" s="182"/>
      <c r="G199" s="182"/>
      <c r="H199" s="183"/>
      <c r="I199" s="519"/>
      <c r="J199" s="339" t="s">
        <v>611</v>
      </c>
      <c r="K199" s="343" t="s">
        <v>318</v>
      </c>
      <c r="L199" s="372" t="s">
        <v>108</v>
      </c>
      <c r="M199" s="373">
        <v>11</v>
      </c>
      <c r="N199" s="373">
        <v>24</v>
      </c>
      <c r="O199" s="345">
        <f>IF((N199/M199*100)&gt;1,100)</f>
        <v>100</v>
      </c>
      <c r="P199" s="398"/>
      <c r="Q199" s="399" t="s">
        <v>1111</v>
      </c>
    </row>
    <row r="200" spans="1:17" s="44" customFormat="1" ht="110.25">
      <c r="A200" s="212"/>
      <c r="B200" s="211"/>
      <c r="C200" s="212"/>
      <c r="D200" s="188" t="s">
        <v>126</v>
      </c>
      <c r="E200" s="129">
        <v>981318.6</v>
      </c>
      <c r="F200" s="129">
        <v>978752.61263999995</v>
      </c>
      <c r="G200" s="188" t="s">
        <v>92</v>
      </c>
      <c r="H200" s="179">
        <f t="shared" si="32"/>
        <v>99.738516383975593</v>
      </c>
      <c r="I200" s="517" t="s">
        <v>1043</v>
      </c>
      <c r="J200" s="339" t="s">
        <v>922</v>
      </c>
      <c r="K200" s="343" t="s">
        <v>289</v>
      </c>
      <c r="L200" s="372" t="s">
        <v>290</v>
      </c>
      <c r="M200" s="374">
        <v>29070.06</v>
      </c>
      <c r="N200" s="374">
        <v>29070.1</v>
      </c>
      <c r="O200" s="395">
        <f>IF((N199/M199*100)&gt;1,100)</f>
        <v>100</v>
      </c>
      <c r="P200" s="395">
        <f>(O200+O201+O202+O203+O204+O205+O206+O207+O208+O209+O210+O212+O211)/13</f>
        <v>99.479467900520532</v>
      </c>
      <c r="Q200" s="396"/>
    </row>
    <row r="201" spans="1:17" s="44" customFormat="1" ht="204.75">
      <c r="A201" s="206"/>
      <c r="B201" s="187"/>
      <c r="C201" s="207"/>
      <c r="D201" s="187"/>
      <c r="E201" s="207"/>
      <c r="F201" s="187"/>
      <c r="G201" s="187"/>
      <c r="H201" s="181"/>
      <c r="I201" s="518"/>
      <c r="J201" s="339" t="s">
        <v>901</v>
      </c>
      <c r="K201" s="343" t="s">
        <v>291</v>
      </c>
      <c r="L201" s="372" t="s">
        <v>108</v>
      </c>
      <c r="M201" s="373">
        <v>133</v>
      </c>
      <c r="N201" s="373">
        <v>124</v>
      </c>
      <c r="O201" s="395">
        <f>N201/M201*100</f>
        <v>93.233082706766908</v>
      </c>
      <c r="P201" s="398"/>
      <c r="Q201" s="396" t="s">
        <v>1054</v>
      </c>
    </row>
    <row r="202" spans="1:17" s="44" customFormat="1" ht="315">
      <c r="A202" s="206"/>
      <c r="B202" s="187"/>
      <c r="C202" s="207"/>
      <c r="D202" s="187"/>
      <c r="E202" s="207"/>
      <c r="F202" s="187"/>
      <c r="G202" s="187"/>
      <c r="H202" s="181"/>
      <c r="I202" s="518"/>
      <c r="J202" s="339" t="s">
        <v>902</v>
      </c>
      <c r="K202" s="343" t="s">
        <v>292</v>
      </c>
      <c r="L202" s="372" t="s">
        <v>108</v>
      </c>
      <c r="M202" s="373">
        <v>8</v>
      </c>
      <c r="N202" s="373">
        <v>55</v>
      </c>
      <c r="O202" s="395">
        <f>IF((N201/M201*100)&gt;1,100)</f>
        <v>100</v>
      </c>
      <c r="P202" s="398"/>
      <c r="Q202" s="396" t="s">
        <v>1055</v>
      </c>
    </row>
    <row r="203" spans="1:17" s="44" customFormat="1" ht="189">
      <c r="A203" s="206"/>
      <c r="B203" s="187"/>
      <c r="C203" s="207"/>
      <c r="D203" s="187"/>
      <c r="E203" s="207"/>
      <c r="F203" s="187"/>
      <c r="G203" s="187"/>
      <c r="H203" s="181"/>
      <c r="I203" s="518"/>
      <c r="J203" s="339" t="s">
        <v>917</v>
      </c>
      <c r="K203" s="343" t="s">
        <v>293</v>
      </c>
      <c r="L203" s="372" t="s">
        <v>108</v>
      </c>
      <c r="M203" s="373">
        <v>1562</v>
      </c>
      <c r="N203" s="373">
        <v>1664</v>
      </c>
      <c r="O203" s="395">
        <f>IF((N201/M201*100)&gt;1,100)</f>
        <v>100</v>
      </c>
      <c r="P203" s="398"/>
      <c r="Q203" s="396" t="s">
        <v>1056</v>
      </c>
    </row>
    <row r="204" spans="1:17" s="44" customFormat="1" ht="189">
      <c r="A204" s="206"/>
      <c r="B204" s="187"/>
      <c r="C204" s="207"/>
      <c r="D204" s="187"/>
      <c r="E204" s="207"/>
      <c r="F204" s="187"/>
      <c r="G204" s="187"/>
      <c r="H204" s="181"/>
      <c r="I204" s="518"/>
      <c r="J204" s="339" t="s">
        <v>904</v>
      </c>
      <c r="K204" s="343" t="s">
        <v>294</v>
      </c>
      <c r="L204" s="372" t="s">
        <v>108</v>
      </c>
      <c r="M204" s="373">
        <v>750</v>
      </c>
      <c r="N204" s="373">
        <v>872</v>
      </c>
      <c r="O204" s="395">
        <f>IF((N202/M202*100)&gt;1,100)</f>
        <v>100</v>
      </c>
      <c r="P204" s="398"/>
      <c r="Q204" s="396" t="s">
        <v>1057</v>
      </c>
    </row>
    <row r="205" spans="1:17" s="44" customFormat="1" ht="63">
      <c r="A205" s="206"/>
      <c r="B205" s="187"/>
      <c r="C205" s="207"/>
      <c r="D205" s="187"/>
      <c r="E205" s="207"/>
      <c r="F205" s="187"/>
      <c r="G205" s="187"/>
      <c r="H205" s="181"/>
      <c r="I205" s="518"/>
      <c r="J205" s="339" t="s">
        <v>923</v>
      </c>
      <c r="K205" s="343" t="s">
        <v>295</v>
      </c>
      <c r="L205" s="372" t="s">
        <v>108</v>
      </c>
      <c r="M205" s="373">
        <v>10700</v>
      </c>
      <c r="N205" s="373">
        <v>10700</v>
      </c>
      <c r="O205" s="395">
        <f t="shared" ref="O205:O207" si="34">N205/M205*100</f>
        <v>100</v>
      </c>
      <c r="P205" s="398"/>
      <c r="Q205" s="396"/>
    </row>
    <row r="206" spans="1:17" s="44" customFormat="1" ht="94.5">
      <c r="A206" s="206"/>
      <c r="B206" s="187"/>
      <c r="C206" s="207"/>
      <c r="D206" s="187"/>
      <c r="E206" s="207"/>
      <c r="F206" s="187"/>
      <c r="G206" s="187"/>
      <c r="H206" s="181"/>
      <c r="I206" s="518"/>
      <c r="J206" s="339" t="s">
        <v>919</v>
      </c>
      <c r="K206" s="343" t="s">
        <v>296</v>
      </c>
      <c r="L206" s="372" t="s">
        <v>108</v>
      </c>
      <c r="M206" s="373">
        <v>1598</v>
      </c>
      <c r="N206" s="373">
        <v>1598</v>
      </c>
      <c r="O206" s="395">
        <f>IF((N201/M201*100)&gt;1,100)</f>
        <v>100</v>
      </c>
      <c r="P206" s="398"/>
      <c r="Q206" s="396"/>
    </row>
    <row r="207" spans="1:17" s="44" customFormat="1" ht="204.75">
      <c r="A207" s="206"/>
      <c r="B207" s="187"/>
      <c r="C207" s="207"/>
      <c r="D207" s="187"/>
      <c r="E207" s="207"/>
      <c r="F207" s="187"/>
      <c r="G207" s="187"/>
      <c r="H207" s="181"/>
      <c r="I207" s="518"/>
      <c r="J207" s="339" t="s">
        <v>924</v>
      </c>
      <c r="K207" s="343" t="s">
        <v>297</v>
      </c>
      <c r="L207" s="372" t="s">
        <v>108</v>
      </c>
      <c r="M207" s="373">
        <v>12</v>
      </c>
      <c r="N207" s="373">
        <v>12</v>
      </c>
      <c r="O207" s="395">
        <f t="shared" si="34"/>
        <v>100</v>
      </c>
      <c r="P207" s="398"/>
      <c r="Q207" s="396"/>
    </row>
    <row r="208" spans="1:17" s="44" customFormat="1" ht="126">
      <c r="A208" s="206"/>
      <c r="B208" s="187"/>
      <c r="C208" s="207"/>
      <c r="D208" s="187"/>
      <c r="E208" s="207"/>
      <c r="F208" s="187"/>
      <c r="G208" s="187"/>
      <c r="H208" s="181"/>
      <c r="I208" s="518"/>
      <c r="J208" s="339" t="s">
        <v>920</v>
      </c>
      <c r="K208" s="343" t="s">
        <v>298</v>
      </c>
      <c r="L208" s="372" t="s">
        <v>108</v>
      </c>
      <c r="M208" s="373">
        <v>45267</v>
      </c>
      <c r="N208" s="373">
        <v>45267</v>
      </c>
      <c r="O208" s="345">
        <f>IF((N208/M208*100)&gt;1,100)</f>
        <v>100</v>
      </c>
      <c r="P208" s="398"/>
      <c r="Q208" s="396"/>
    </row>
    <row r="209" spans="1:17" s="44" customFormat="1" ht="236.25">
      <c r="A209" s="206"/>
      <c r="B209" s="187"/>
      <c r="C209" s="207"/>
      <c r="D209" s="187"/>
      <c r="E209" s="207"/>
      <c r="F209" s="187"/>
      <c r="G209" s="187"/>
      <c r="H209" s="181"/>
      <c r="I209" s="518"/>
      <c r="J209" s="339" t="s">
        <v>925</v>
      </c>
      <c r="K209" s="343" t="s">
        <v>299</v>
      </c>
      <c r="L209" s="372" t="s">
        <v>108</v>
      </c>
      <c r="M209" s="373">
        <v>6518</v>
      </c>
      <c r="N209" s="373">
        <v>6518</v>
      </c>
      <c r="O209" s="345">
        <f t="shared" ref="O209" si="35">IF((N209/M209*100)&gt;1,100)</f>
        <v>100</v>
      </c>
      <c r="P209" s="398"/>
      <c r="Q209" s="396"/>
    </row>
    <row r="210" spans="1:17" s="44" customFormat="1" ht="94.5">
      <c r="A210" s="206"/>
      <c r="B210" s="187"/>
      <c r="C210" s="205"/>
      <c r="D210" s="187"/>
      <c r="E210" s="215"/>
      <c r="F210" s="187"/>
      <c r="G210" s="187"/>
      <c r="H210" s="181"/>
      <c r="I210" s="518"/>
      <c r="J210" s="339" t="s">
        <v>910</v>
      </c>
      <c r="K210" s="343" t="s">
        <v>300</v>
      </c>
      <c r="L210" s="372" t="s">
        <v>108</v>
      </c>
      <c r="M210" s="373">
        <v>600</v>
      </c>
      <c r="N210" s="373">
        <v>600</v>
      </c>
      <c r="O210" s="395">
        <f t="shared" ref="O210:O216" si="36">N210/M210*100</f>
        <v>100</v>
      </c>
      <c r="P210" s="398"/>
      <c r="Q210" s="396"/>
    </row>
    <row r="211" spans="1:17" s="44" customFormat="1" ht="110.25">
      <c r="A211" s="206"/>
      <c r="B211" s="335"/>
      <c r="C211" s="205"/>
      <c r="D211" s="335"/>
      <c r="E211" s="215"/>
      <c r="F211" s="335"/>
      <c r="G211" s="335"/>
      <c r="H211" s="334"/>
      <c r="I211" s="518"/>
      <c r="J211" s="339" t="s">
        <v>926</v>
      </c>
      <c r="K211" s="343" t="s">
        <v>301</v>
      </c>
      <c r="L211" s="372" t="s">
        <v>235</v>
      </c>
      <c r="M211" s="373">
        <v>473415</v>
      </c>
      <c r="N211" s="373">
        <v>477025</v>
      </c>
      <c r="O211" s="395">
        <f>IF((N211/M211*100)&gt;1,100)</f>
        <v>100</v>
      </c>
      <c r="P211" s="398"/>
      <c r="Q211" s="396" t="s">
        <v>1058</v>
      </c>
    </row>
    <row r="212" spans="1:17" s="44" customFormat="1" ht="110.25">
      <c r="A212" s="208"/>
      <c r="B212" s="182"/>
      <c r="C212" s="209"/>
      <c r="D212" s="182"/>
      <c r="E212" s="216"/>
      <c r="F212" s="182"/>
      <c r="G212" s="182"/>
      <c r="H212" s="183"/>
      <c r="I212" s="519"/>
      <c r="J212" s="339" t="s">
        <v>912</v>
      </c>
      <c r="K212" s="343" t="s">
        <v>913</v>
      </c>
      <c r="L212" s="372" t="s">
        <v>915</v>
      </c>
      <c r="M212" s="373">
        <v>4394.3</v>
      </c>
      <c r="N212" s="373">
        <v>4394.3</v>
      </c>
      <c r="O212" s="395">
        <f>IF((N208/M208*100)&gt;1,100)</f>
        <v>100</v>
      </c>
      <c r="P212" s="398"/>
      <c r="Q212" s="396"/>
    </row>
    <row r="213" spans="1:17" s="44" customFormat="1" ht="110.25">
      <c r="A213" s="210"/>
      <c r="B213" s="211"/>
      <c r="C213" s="203"/>
      <c r="D213" s="188" t="s">
        <v>127</v>
      </c>
      <c r="E213" s="129">
        <v>965874.9</v>
      </c>
      <c r="F213" s="129">
        <v>959394.37187999999</v>
      </c>
      <c r="G213" s="188" t="s">
        <v>92</v>
      </c>
      <c r="H213" s="179">
        <f t="shared" si="32"/>
        <v>99.329050985795362</v>
      </c>
      <c r="I213" s="517" t="s">
        <v>329</v>
      </c>
      <c r="J213" s="339" t="s">
        <v>900</v>
      </c>
      <c r="K213" s="343" t="s">
        <v>927</v>
      </c>
      <c r="L213" s="372" t="s">
        <v>290</v>
      </c>
      <c r="M213" s="373">
        <v>4500</v>
      </c>
      <c r="N213" s="373">
        <v>4500</v>
      </c>
      <c r="O213" s="345">
        <f>IF((N213/M213*100)&gt;1,100)</f>
        <v>100</v>
      </c>
      <c r="P213" s="345">
        <f>(O213+O214+O215+O216+O217+O218+O219+O220+O221+O222+O224+O223)/12</f>
        <v>92.162575092854169</v>
      </c>
      <c r="Q213" s="396"/>
    </row>
    <row r="214" spans="1:17" s="44" customFormat="1" ht="204.75">
      <c r="A214" s="206"/>
      <c r="B214" s="187"/>
      <c r="C214" s="207"/>
      <c r="D214" s="187"/>
      <c r="E214" s="207"/>
      <c r="F214" s="187"/>
      <c r="G214" s="187"/>
      <c r="H214" s="181"/>
      <c r="I214" s="518"/>
      <c r="J214" s="339" t="s">
        <v>901</v>
      </c>
      <c r="K214" s="343" t="s">
        <v>928</v>
      </c>
      <c r="L214" s="372" t="s">
        <v>108</v>
      </c>
      <c r="M214" s="373">
        <v>127</v>
      </c>
      <c r="N214" s="373">
        <v>86</v>
      </c>
      <c r="O214" s="395">
        <f t="shared" si="36"/>
        <v>67.716535433070874</v>
      </c>
      <c r="P214" s="398"/>
      <c r="Q214" s="399" t="s">
        <v>1059</v>
      </c>
    </row>
    <row r="215" spans="1:17" s="44" customFormat="1" ht="315">
      <c r="A215" s="206"/>
      <c r="B215" s="187"/>
      <c r="C215" s="207"/>
      <c r="D215" s="187"/>
      <c r="E215" s="207"/>
      <c r="F215" s="187"/>
      <c r="G215" s="187"/>
      <c r="H215" s="181"/>
      <c r="I215" s="518"/>
      <c r="J215" s="339" t="s">
        <v>902</v>
      </c>
      <c r="K215" s="343" t="s">
        <v>929</v>
      </c>
      <c r="L215" s="372" t="s">
        <v>108</v>
      </c>
      <c r="M215" s="373">
        <v>3</v>
      </c>
      <c r="N215" s="373">
        <v>3</v>
      </c>
      <c r="O215" s="395">
        <f t="shared" si="36"/>
        <v>100</v>
      </c>
      <c r="P215" s="398"/>
      <c r="Q215" s="396"/>
    </row>
    <row r="216" spans="1:17" s="44" customFormat="1" ht="189">
      <c r="A216" s="206"/>
      <c r="B216" s="187"/>
      <c r="C216" s="207"/>
      <c r="D216" s="187"/>
      <c r="E216" s="207"/>
      <c r="F216" s="187"/>
      <c r="G216" s="187"/>
      <c r="H216" s="181"/>
      <c r="I216" s="518"/>
      <c r="J216" s="339" t="s">
        <v>917</v>
      </c>
      <c r="K216" s="343" t="s">
        <v>930</v>
      </c>
      <c r="L216" s="372" t="s">
        <v>108</v>
      </c>
      <c r="M216" s="373">
        <v>890</v>
      </c>
      <c r="N216" s="373">
        <v>890</v>
      </c>
      <c r="O216" s="395">
        <f t="shared" si="36"/>
        <v>100</v>
      </c>
      <c r="P216" s="398"/>
      <c r="Q216" s="396"/>
    </row>
    <row r="217" spans="1:17" s="44" customFormat="1" ht="189">
      <c r="A217" s="206"/>
      <c r="B217" s="187"/>
      <c r="C217" s="207"/>
      <c r="D217" s="187"/>
      <c r="E217" s="207"/>
      <c r="F217" s="187"/>
      <c r="G217" s="187"/>
      <c r="H217" s="181"/>
      <c r="I217" s="518"/>
      <c r="J217" s="339" t="s">
        <v>918</v>
      </c>
      <c r="K217" s="343" t="s">
        <v>931</v>
      </c>
      <c r="L217" s="372" t="s">
        <v>108</v>
      </c>
      <c r="M217" s="373">
        <v>1200</v>
      </c>
      <c r="N217" s="373">
        <v>513</v>
      </c>
      <c r="O217" s="395">
        <f>N217/M217*100</f>
        <v>42.75</v>
      </c>
      <c r="P217" s="398"/>
      <c r="Q217" s="400" t="s">
        <v>1065</v>
      </c>
    </row>
    <row r="218" spans="1:17" s="44" customFormat="1" ht="63">
      <c r="A218" s="206"/>
      <c r="B218" s="187"/>
      <c r="C218" s="207"/>
      <c r="D218" s="187"/>
      <c r="E218" s="207"/>
      <c r="F218" s="187"/>
      <c r="G218" s="187"/>
      <c r="H218" s="181"/>
      <c r="I218" s="518"/>
      <c r="J218" s="339" t="s">
        <v>905</v>
      </c>
      <c r="K218" s="343" t="s">
        <v>849</v>
      </c>
      <c r="L218" s="372" t="s">
        <v>108</v>
      </c>
      <c r="M218" s="373">
        <v>11737</v>
      </c>
      <c r="N218" s="373">
        <v>11207</v>
      </c>
      <c r="O218" s="395">
        <f>N218/M218*100</f>
        <v>95.48436568117917</v>
      </c>
      <c r="P218" s="398"/>
      <c r="Q218" s="396" t="s">
        <v>1060</v>
      </c>
    </row>
    <row r="219" spans="1:17" s="44" customFormat="1" ht="94.5">
      <c r="A219" s="206"/>
      <c r="B219" s="187"/>
      <c r="C219" s="207"/>
      <c r="D219" s="187"/>
      <c r="E219" s="207"/>
      <c r="F219" s="187"/>
      <c r="G219" s="187"/>
      <c r="H219" s="181"/>
      <c r="I219" s="518"/>
      <c r="J219" s="339" t="s">
        <v>906</v>
      </c>
      <c r="K219" s="343" t="s">
        <v>932</v>
      </c>
      <c r="L219" s="372" t="s">
        <v>108</v>
      </c>
      <c r="M219" s="373">
        <v>1150</v>
      </c>
      <c r="N219" s="373">
        <v>1150</v>
      </c>
      <c r="O219" s="345">
        <f t="shared" ref="O219:O229" si="37">IF((N219/M219*100)&gt;1,100)</f>
        <v>100</v>
      </c>
      <c r="P219" s="398"/>
      <c r="Q219" s="401"/>
    </row>
    <row r="220" spans="1:17" s="44" customFormat="1" ht="126">
      <c r="A220" s="206"/>
      <c r="B220" s="187"/>
      <c r="C220" s="207"/>
      <c r="D220" s="187"/>
      <c r="E220" s="207"/>
      <c r="F220" s="187"/>
      <c r="G220" s="187"/>
      <c r="H220" s="181"/>
      <c r="I220" s="518"/>
      <c r="J220" s="339" t="s">
        <v>908</v>
      </c>
      <c r="K220" s="343" t="s">
        <v>933</v>
      </c>
      <c r="L220" s="372" t="s">
        <v>108</v>
      </c>
      <c r="M220" s="373">
        <v>15000</v>
      </c>
      <c r="N220" s="373">
        <v>38482</v>
      </c>
      <c r="O220" s="345">
        <f t="shared" si="37"/>
        <v>100</v>
      </c>
      <c r="P220" s="398"/>
      <c r="Q220" s="401" t="s">
        <v>1061</v>
      </c>
    </row>
    <row r="221" spans="1:17" s="44" customFormat="1" ht="236.25">
      <c r="A221" s="206"/>
      <c r="B221" s="187"/>
      <c r="C221" s="207"/>
      <c r="D221" s="187"/>
      <c r="E221" s="207"/>
      <c r="F221" s="187"/>
      <c r="G221" s="187"/>
      <c r="H221" s="181"/>
      <c r="I221" s="518"/>
      <c r="J221" s="339" t="s">
        <v>909</v>
      </c>
      <c r="K221" s="343" t="s">
        <v>934</v>
      </c>
      <c r="L221" s="372" t="s">
        <v>108</v>
      </c>
      <c r="M221" s="373">
        <v>7000</v>
      </c>
      <c r="N221" s="373">
        <v>8351</v>
      </c>
      <c r="O221" s="345">
        <f t="shared" si="37"/>
        <v>100</v>
      </c>
      <c r="P221" s="398"/>
      <c r="Q221" s="401" t="s">
        <v>1062</v>
      </c>
    </row>
    <row r="222" spans="1:17" s="44" customFormat="1" ht="94.5">
      <c r="A222" s="206"/>
      <c r="B222" s="187"/>
      <c r="C222" s="207"/>
      <c r="D222" s="187"/>
      <c r="E222" s="207"/>
      <c r="F222" s="187"/>
      <c r="G222" s="187"/>
      <c r="H222" s="181"/>
      <c r="I222" s="518"/>
      <c r="J222" s="339" t="s">
        <v>910</v>
      </c>
      <c r="K222" s="343" t="s">
        <v>935</v>
      </c>
      <c r="L222" s="372" t="s">
        <v>108</v>
      </c>
      <c r="M222" s="373">
        <v>4050</v>
      </c>
      <c r="N222" s="373">
        <v>4135</v>
      </c>
      <c r="O222" s="345">
        <f t="shared" si="37"/>
        <v>100</v>
      </c>
      <c r="P222" s="398"/>
      <c r="Q222" s="396" t="s">
        <v>1063</v>
      </c>
    </row>
    <row r="223" spans="1:17" s="44" customFormat="1" ht="110.25">
      <c r="A223" s="206"/>
      <c r="B223" s="335"/>
      <c r="C223" s="207"/>
      <c r="D223" s="335"/>
      <c r="E223" s="207"/>
      <c r="F223" s="335"/>
      <c r="G223" s="335"/>
      <c r="H223" s="334"/>
      <c r="I223" s="518"/>
      <c r="J223" s="339" t="s">
        <v>911</v>
      </c>
      <c r="K223" s="343" t="s">
        <v>936</v>
      </c>
      <c r="L223" s="372" t="s">
        <v>235</v>
      </c>
      <c r="M223" s="373">
        <v>550000</v>
      </c>
      <c r="N223" s="373">
        <v>550700</v>
      </c>
      <c r="O223" s="345">
        <f t="shared" si="37"/>
        <v>100</v>
      </c>
      <c r="P223" s="398"/>
      <c r="Q223" s="396" t="s">
        <v>1064</v>
      </c>
    </row>
    <row r="224" spans="1:17" s="44" customFormat="1" ht="78.75">
      <c r="A224" s="206"/>
      <c r="B224" s="187"/>
      <c r="C224" s="205"/>
      <c r="D224" s="187"/>
      <c r="E224" s="215"/>
      <c r="F224" s="187"/>
      <c r="G224" s="187"/>
      <c r="H224" s="183"/>
      <c r="I224" s="519"/>
      <c r="J224" s="339" t="s">
        <v>937</v>
      </c>
      <c r="K224" s="343" t="s">
        <v>938</v>
      </c>
      <c r="L224" s="372" t="s">
        <v>897</v>
      </c>
      <c r="M224" s="373">
        <v>4912.2</v>
      </c>
      <c r="N224" s="373">
        <v>4912.2</v>
      </c>
      <c r="O224" s="395">
        <f>IF((N225/M225*100)&gt;1,100)</f>
        <v>100</v>
      </c>
      <c r="P224" s="398"/>
      <c r="Q224" s="402"/>
    </row>
    <row r="225" spans="1:17" s="44" customFormat="1" ht="110.25">
      <c r="A225" s="210"/>
      <c r="B225" s="211"/>
      <c r="C225" s="203"/>
      <c r="D225" s="188" t="s">
        <v>281</v>
      </c>
      <c r="E225" s="129">
        <v>723056.7</v>
      </c>
      <c r="F225" s="129">
        <v>715160.11641000002</v>
      </c>
      <c r="G225" s="188" t="s">
        <v>92</v>
      </c>
      <c r="H225" s="179">
        <f t="shared" si="32"/>
        <v>98.907888746484204</v>
      </c>
      <c r="I225" s="517" t="s">
        <v>1044</v>
      </c>
      <c r="J225" s="339" t="s">
        <v>900</v>
      </c>
      <c r="K225" s="343" t="s">
        <v>939</v>
      </c>
      <c r="L225" s="375" t="s">
        <v>306</v>
      </c>
      <c r="M225" s="373">
        <v>12000</v>
      </c>
      <c r="N225" s="373">
        <v>12359</v>
      </c>
      <c r="O225" s="345">
        <f>IF((N225/M225*100)&gt;1,100)</f>
        <v>100</v>
      </c>
      <c r="P225" s="345">
        <f>(O225+O226+O227+O228+O229+O230+O231+O232+O233)/9</f>
        <v>98.027728026534007</v>
      </c>
      <c r="Q225" s="405" t="s">
        <v>375</v>
      </c>
    </row>
    <row r="226" spans="1:17" s="44" customFormat="1" ht="189">
      <c r="A226" s="206"/>
      <c r="B226" s="187"/>
      <c r="C226" s="207"/>
      <c r="D226" s="187"/>
      <c r="E226" s="207"/>
      <c r="F226" s="187"/>
      <c r="G226" s="187"/>
      <c r="H226" s="181"/>
      <c r="I226" s="518"/>
      <c r="J226" s="339" t="s">
        <v>940</v>
      </c>
      <c r="K226" s="343" t="s">
        <v>941</v>
      </c>
      <c r="L226" s="375" t="s">
        <v>108</v>
      </c>
      <c r="M226" s="373">
        <v>1000</v>
      </c>
      <c r="N226" s="373">
        <v>2027</v>
      </c>
      <c r="O226" s="345">
        <f>IF((N226/M226*100)&gt;1,100)</f>
        <v>100</v>
      </c>
      <c r="P226" s="398"/>
      <c r="Q226" s="396" t="s">
        <v>376</v>
      </c>
    </row>
    <row r="227" spans="1:17" s="44" customFormat="1" ht="94.5">
      <c r="A227" s="206"/>
      <c r="B227" s="187"/>
      <c r="C227" s="207"/>
      <c r="D227" s="187"/>
      <c r="E227" s="207"/>
      <c r="F227" s="187"/>
      <c r="G227" s="187"/>
      <c r="H227" s="181"/>
      <c r="I227" s="518"/>
      <c r="J227" s="339" t="s">
        <v>942</v>
      </c>
      <c r="K227" s="343" t="s">
        <v>943</v>
      </c>
      <c r="L227" s="375" t="s">
        <v>108</v>
      </c>
      <c r="M227" s="373">
        <v>7500</v>
      </c>
      <c r="N227" s="373">
        <v>11328</v>
      </c>
      <c r="O227" s="345">
        <f>IF((N227/M227*100)&gt;1,100)</f>
        <v>100</v>
      </c>
      <c r="P227" s="398"/>
      <c r="Q227" s="405" t="s">
        <v>1066</v>
      </c>
    </row>
    <row r="228" spans="1:17" s="44" customFormat="1" ht="204.75">
      <c r="A228" s="206"/>
      <c r="B228" s="187"/>
      <c r="C228" s="207"/>
      <c r="D228" s="187"/>
      <c r="E228" s="207"/>
      <c r="F228" s="187"/>
      <c r="G228" s="187"/>
      <c r="H228" s="181"/>
      <c r="I228" s="518"/>
      <c r="J228" s="339" t="s">
        <v>924</v>
      </c>
      <c r="K228" s="343" t="s">
        <v>944</v>
      </c>
      <c r="L228" s="375" t="s">
        <v>280</v>
      </c>
      <c r="M228" s="373">
        <v>12</v>
      </c>
      <c r="N228" s="373">
        <v>12</v>
      </c>
      <c r="O228" s="345">
        <f t="shared" si="37"/>
        <v>100</v>
      </c>
      <c r="P228" s="398"/>
      <c r="Q228" s="396"/>
    </row>
    <row r="229" spans="1:17" s="44" customFormat="1" ht="94.5">
      <c r="A229" s="206"/>
      <c r="B229" s="187"/>
      <c r="C229" s="207"/>
      <c r="D229" s="187"/>
      <c r="E229" s="207"/>
      <c r="F229" s="187"/>
      <c r="G229" s="187"/>
      <c r="H229" s="181"/>
      <c r="I229" s="518"/>
      <c r="J229" s="339" t="s">
        <v>945</v>
      </c>
      <c r="K229" s="343" t="s">
        <v>946</v>
      </c>
      <c r="L229" s="375" t="s">
        <v>108</v>
      </c>
      <c r="M229" s="373">
        <v>36000</v>
      </c>
      <c r="N229" s="373">
        <v>42856</v>
      </c>
      <c r="O229" s="345">
        <f t="shared" si="37"/>
        <v>100</v>
      </c>
      <c r="P229" s="398"/>
      <c r="Q229" s="405" t="s">
        <v>1067</v>
      </c>
    </row>
    <row r="230" spans="1:17" s="44" customFormat="1" ht="204.75">
      <c r="A230" s="206"/>
      <c r="B230" s="187"/>
      <c r="C230" s="207"/>
      <c r="D230" s="187"/>
      <c r="E230" s="207"/>
      <c r="F230" s="187"/>
      <c r="G230" s="187"/>
      <c r="H230" s="181"/>
      <c r="I230" s="518"/>
      <c r="J230" s="339" t="s">
        <v>947</v>
      </c>
      <c r="K230" s="343" t="s">
        <v>948</v>
      </c>
      <c r="L230" s="375" t="s">
        <v>108</v>
      </c>
      <c r="M230" s="373">
        <v>8000</v>
      </c>
      <c r="N230" s="373">
        <v>6680</v>
      </c>
      <c r="O230" s="395">
        <f>N230/M230*100</f>
        <v>83.5</v>
      </c>
      <c r="P230" s="398"/>
      <c r="Q230" s="396" t="s">
        <v>388</v>
      </c>
    </row>
    <row r="231" spans="1:17" s="44" customFormat="1" ht="94.5">
      <c r="A231" s="206"/>
      <c r="B231" s="187"/>
      <c r="C231" s="207"/>
      <c r="D231" s="187"/>
      <c r="E231" s="207"/>
      <c r="F231" s="187"/>
      <c r="G231" s="187"/>
      <c r="H231" s="181"/>
      <c r="I231" s="518"/>
      <c r="J231" s="339" t="s">
        <v>949</v>
      </c>
      <c r="K231" s="343" t="s">
        <v>300</v>
      </c>
      <c r="L231" s="375" t="s">
        <v>108</v>
      </c>
      <c r="M231" s="373">
        <v>72000</v>
      </c>
      <c r="N231" s="373">
        <v>70226</v>
      </c>
      <c r="O231" s="345">
        <f>IF((N231/M231*100)&gt;1,100)</f>
        <v>100</v>
      </c>
      <c r="P231" s="398"/>
      <c r="Q231" s="405" t="s">
        <v>1068</v>
      </c>
    </row>
    <row r="232" spans="1:17" s="44" customFormat="1" ht="110.25">
      <c r="A232" s="206"/>
      <c r="B232" s="187"/>
      <c r="C232" s="207"/>
      <c r="D232" s="187"/>
      <c r="E232" s="207"/>
      <c r="F232" s="187"/>
      <c r="G232" s="187"/>
      <c r="H232" s="181"/>
      <c r="I232" s="518"/>
      <c r="J232" s="339" t="s">
        <v>950</v>
      </c>
      <c r="K232" s="343" t="s">
        <v>302</v>
      </c>
      <c r="L232" s="375" t="s">
        <v>235</v>
      </c>
      <c r="M232" s="373">
        <v>335000</v>
      </c>
      <c r="N232" s="373">
        <v>330811</v>
      </c>
      <c r="O232" s="345">
        <f>N232/M232*100</f>
        <v>98.749552238805975</v>
      </c>
      <c r="P232" s="398"/>
      <c r="Q232" s="405" t="s">
        <v>1069</v>
      </c>
    </row>
    <row r="233" spans="1:17" s="44" customFormat="1" ht="78.75">
      <c r="A233" s="206"/>
      <c r="B233" s="187"/>
      <c r="C233" s="205"/>
      <c r="D233" s="187"/>
      <c r="E233" s="215"/>
      <c r="F233" s="187"/>
      <c r="G233" s="187"/>
      <c r="H233" s="181"/>
      <c r="I233" s="518"/>
      <c r="J233" s="339" t="s">
        <v>951</v>
      </c>
      <c r="K233" s="343" t="s">
        <v>952</v>
      </c>
      <c r="L233" s="375" t="s">
        <v>360</v>
      </c>
      <c r="M233" s="373">
        <v>4138</v>
      </c>
      <c r="N233" s="373">
        <v>4138</v>
      </c>
      <c r="O233" s="345">
        <f>N233/M233*100</f>
        <v>100</v>
      </c>
      <c r="P233" s="398"/>
      <c r="Q233" s="405"/>
    </row>
    <row r="234" spans="1:17" s="44" customFormat="1" ht="110.25">
      <c r="A234" s="210"/>
      <c r="B234" s="211"/>
      <c r="C234" s="203"/>
      <c r="D234" s="188" t="s">
        <v>128</v>
      </c>
      <c r="E234" s="129">
        <v>522746.2</v>
      </c>
      <c r="F234" s="129">
        <v>501046.31575000001</v>
      </c>
      <c r="G234" s="188" t="s">
        <v>92</v>
      </c>
      <c r="H234" s="179">
        <f t="shared" si="32"/>
        <v>95.848868102723657</v>
      </c>
      <c r="I234" s="517" t="s">
        <v>377</v>
      </c>
      <c r="J234" s="339" t="s">
        <v>922</v>
      </c>
      <c r="K234" s="343" t="s">
        <v>953</v>
      </c>
      <c r="L234" s="372" t="s">
        <v>290</v>
      </c>
      <c r="M234" s="376">
        <v>17344</v>
      </c>
      <c r="N234" s="376">
        <v>17344</v>
      </c>
      <c r="O234" s="345">
        <f>N234/M234*100</f>
        <v>100</v>
      </c>
      <c r="P234" s="403">
        <f>(O234+O235+O236+O237+O238+O239+O240+O241+O242+O243+O245+O244)/12</f>
        <v>96.797537676036299</v>
      </c>
      <c r="Q234" s="396"/>
    </row>
    <row r="235" spans="1:17" s="44" customFormat="1" ht="204.75">
      <c r="A235" s="206"/>
      <c r="B235" s="187"/>
      <c r="C235" s="207"/>
      <c r="D235" s="187"/>
      <c r="E235" s="207"/>
      <c r="F235" s="187"/>
      <c r="G235" s="187"/>
      <c r="H235" s="181"/>
      <c r="I235" s="518"/>
      <c r="J235" s="339" t="s">
        <v>954</v>
      </c>
      <c r="K235" s="343" t="s">
        <v>291</v>
      </c>
      <c r="L235" s="372" t="s">
        <v>108</v>
      </c>
      <c r="M235" s="372">
        <v>66</v>
      </c>
      <c r="N235" s="372">
        <v>75</v>
      </c>
      <c r="O235" s="395">
        <f>IF((N235/M235*100)&gt;1,100)</f>
        <v>100</v>
      </c>
      <c r="P235" s="404"/>
      <c r="Q235" s="406" t="s">
        <v>1070</v>
      </c>
    </row>
    <row r="236" spans="1:17" s="44" customFormat="1" ht="189">
      <c r="A236" s="206"/>
      <c r="B236" s="187"/>
      <c r="C236" s="207"/>
      <c r="D236" s="187"/>
      <c r="E236" s="207"/>
      <c r="F236" s="187"/>
      <c r="G236" s="187"/>
      <c r="H236" s="181"/>
      <c r="I236" s="518"/>
      <c r="J236" s="339" t="s">
        <v>903</v>
      </c>
      <c r="K236" s="343" t="s">
        <v>293</v>
      </c>
      <c r="L236" s="372" t="s">
        <v>108</v>
      </c>
      <c r="M236" s="372">
        <v>15</v>
      </c>
      <c r="N236" s="372">
        <v>16</v>
      </c>
      <c r="O236" s="395">
        <f>IF((N236/M236*100)&gt;1,100)</f>
        <v>100</v>
      </c>
      <c r="P236" s="398"/>
      <c r="Q236" s="396" t="s">
        <v>378</v>
      </c>
    </row>
    <row r="237" spans="1:17" s="44" customFormat="1" ht="189">
      <c r="A237" s="206"/>
      <c r="B237" s="187"/>
      <c r="C237" s="207"/>
      <c r="D237" s="187"/>
      <c r="E237" s="207"/>
      <c r="F237" s="187"/>
      <c r="G237" s="187"/>
      <c r="H237" s="181"/>
      <c r="I237" s="518"/>
      <c r="J237" s="339" t="s">
        <v>904</v>
      </c>
      <c r="K237" s="343" t="s">
        <v>294</v>
      </c>
      <c r="L237" s="372" t="s">
        <v>108</v>
      </c>
      <c r="M237" s="372">
        <v>150</v>
      </c>
      <c r="N237" s="372">
        <v>254</v>
      </c>
      <c r="O237" s="395">
        <f>IF((N237/M237*100)&gt;1,100)</f>
        <v>100</v>
      </c>
      <c r="P237" s="404"/>
      <c r="Q237" s="407" t="s">
        <v>1071</v>
      </c>
    </row>
    <row r="238" spans="1:17" s="44" customFormat="1" ht="63">
      <c r="A238" s="206"/>
      <c r="B238" s="187"/>
      <c r="C238" s="207"/>
      <c r="D238" s="187"/>
      <c r="E238" s="207"/>
      <c r="F238" s="187"/>
      <c r="G238" s="187"/>
      <c r="H238" s="181"/>
      <c r="I238" s="518"/>
      <c r="J238" s="339" t="s">
        <v>923</v>
      </c>
      <c r="K238" s="343" t="s">
        <v>295</v>
      </c>
      <c r="L238" s="373" t="s">
        <v>108</v>
      </c>
      <c r="M238" s="372">
        <v>7030</v>
      </c>
      <c r="N238" s="372">
        <v>6934</v>
      </c>
      <c r="O238" s="395">
        <f>N238/M238*100</f>
        <v>98.634423897581797</v>
      </c>
      <c r="P238" s="404"/>
      <c r="Q238" s="407" t="s">
        <v>1072</v>
      </c>
    </row>
    <row r="239" spans="1:17" s="44" customFormat="1" ht="94.5">
      <c r="A239" s="206"/>
      <c r="B239" s="187"/>
      <c r="C239" s="207"/>
      <c r="D239" s="187"/>
      <c r="E239" s="207"/>
      <c r="F239" s="187"/>
      <c r="G239" s="187"/>
      <c r="H239" s="181"/>
      <c r="I239" s="518"/>
      <c r="J239" s="339" t="s">
        <v>919</v>
      </c>
      <c r="K239" s="343" t="s">
        <v>296</v>
      </c>
      <c r="L239" s="372" t="s">
        <v>108</v>
      </c>
      <c r="M239" s="372">
        <v>401</v>
      </c>
      <c r="N239" s="372">
        <v>401</v>
      </c>
      <c r="O239" s="395">
        <f>N239/M239*100</f>
        <v>100</v>
      </c>
      <c r="P239" s="398"/>
      <c r="Q239" s="396"/>
    </row>
    <row r="240" spans="1:17" s="44" customFormat="1" ht="204.75">
      <c r="A240" s="206"/>
      <c r="B240" s="187"/>
      <c r="C240" s="207"/>
      <c r="D240" s="187"/>
      <c r="E240" s="207"/>
      <c r="F240" s="187"/>
      <c r="G240" s="187"/>
      <c r="H240" s="181"/>
      <c r="I240" s="518"/>
      <c r="J240" s="339" t="s">
        <v>924</v>
      </c>
      <c r="K240" s="343" t="s">
        <v>297</v>
      </c>
      <c r="L240" s="372" t="s">
        <v>108</v>
      </c>
      <c r="M240" s="372">
        <v>63</v>
      </c>
      <c r="N240" s="372">
        <v>63</v>
      </c>
      <c r="O240" s="395">
        <f t="shared" ref="O240" si="38">N240/M240*100</f>
        <v>100</v>
      </c>
      <c r="P240" s="398"/>
      <c r="Q240" s="396"/>
    </row>
    <row r="241" spans="1:17" s="44" customFormat="1" ht="126">
      <c r="A241" s="206"/>
      <c r="B241" s="187"/>
      <c r="C241" s="207"/>
      <c r="D241" s="187"/>
      <c r="E241" s="207"/>
      <c r="F241" s="187"/>
      <c r="G241" s="187"/>
      <c r="H241" s="181"/>
      <c r="I241" s="518"/>
      <c r="J241" s="339" t="s">
        <v>908</v>
      </c>
      <c r="K241" s="343" t="s">
        <v>298</v>
      </c>
      <c r="L241" s="372" t="s">
        <v>108</v>
      </c>
      <c r="M241" s="373">
        <v>9000</v>
      </c>
      <c r="N241" s="372">
        <v>9703</v>
      </c>
      <c r="O241" s="345">
        <f>IF((N241/M241*100)&gt;1,100)</f>
        <v>100</v>
      </c>
      <c r="P241" s="398"/>
      <c r="Q241" s="401" t="s">
        <v>379</v>
      </c>
    </row>
    <row r="242" spans="1:17" s="44" customFormat="1" ht="236.25">
      <c r="A242" s="206"/>
      <c r="B242" s="187"/>
      <c r="C242" s="207"/>
      <c r="D242" s="187"/>
      <c r="E242" s="207"/>
      <c r="F242" s="187"/>
      <c r="G242" s="187"/>
      <c r="H242" s="181"/>
      <c r="I242" s="518"/>
      <c r="J242" s="339" t="s">
        <v>955</v>
      </c>
      <c r="K242" s="343" t="s">
        <v>299</v>
      </c>
      <c r="L242" s="372" t="s">
        <v>108</v>
      </c>
      <c r="M242" s="373">
        <v>1300</v>
      </c>
      <c r="N242" s="373">
        <v>859</v>
      </c>
      <c r="O242" s="345">
        <f>N242/M242*100</f>
        <v>66.07692307692308</v>
      </c>
      <c r="P242" s="398"/>
      <c r="Q242" s="401" t="s">
        <v>1073</v>
      </c>
    </row>
    <row r="243" spans="1:17" s="44" customFormat="1" ht="94.5">
      <c r="A243" s="206"/>
      <c r="B243" s="187"/>
      <c r="C243" s="205"/>
      <c r="D243" s="187"/>
      <c r="E243" s="215"/>
      <c r="F243" s="187"/>
      <c r="G243" s="187"/>
      <c r="H243" s="181"/>
      <c r="I243" s="518"/>
      <c r="J243" s="339" t="s">
        <v>910</v>
      </c>
      <c r="K243" s="343" t="s">
        <v>300</v>
      </c>
      <c r="L243" s="372" t="s">
        <v>108</v>
      </c>
      <c r="M243" s="373">
        <v>5660</v>
      </c>
      <c r="N243" s="373">
        <v>5700</v>
      </c>
      <c r="O243" s="345">
        <f>IF((N243/M243*100)&gt;1,100)</f>
        <v>100</v>
      </c>
      <c r="P243" s="398"/>
      <c r="Q243" s="401" t="s">
        <v>381</v>
      </c>
    </row>
    <row r="244" spans="1:17" s="44" customFormat="1" ht="110.25">
      <c r="A244" s="206"/>
      <c r="B244" s="335"/>
      <c r="C244" s="205"/>
      <c r="D244" s="335"/>
      <c r="E244" s="215"/>
      <c r="F244" s="335"/>
      <c r="G244" s="335"/>
      <c r="H244" s="334"/>
      <c r="I244" s="518"/>
      <c r="J244" s="339" t="s">
        <v>911</v>
      </c>
      <c r="K244" s="343" t="s">
        <v>301</v>
      </c>
      <c r="L244" s="372" t="s">
        <v>235</v>
      </c>
      <c r="M244" s="373">
        <v>218000</v>
      </c>
      <c r="N244" s="373">
        <v>215447</v>
      </c>
      <c r="O244" s="345">
        <f>N244/M244*100</f>
        <v>98.82889908256881</v>
      </c>
      <c r="P244" s="398"/>
      <c r="Q244" s="401" t="s">
        <v>382</v>
      </c>
    </row>
    <row r="245" spans="1:17" s="44" customFormat="1" ht="78.75">
      <c r="A245" s="213"/>
      <c r="B245" s="187"/>
      <c r="C245" s="213"/>
      <c r="D245" s="187"/>
      <c r="E245" s="217"/>
      <c r="F245" s="187"/>
      <c r="G245" s="187"/>
      <c r="H245" s="183"/>
      <c r="I245" s="519"/>
      <c r="J245" s="339" t="s">
        <v>956</v>
      </c>
      <c r="K245" s="343" t="s">
        <v>957</v>
      </c>
      <c r="L245" s="372" t="s">
        <v>306</v>
      </c>
      <c r="M245" s="373">
        <v>2459242</v>
      </c>
      <c r="N245" s="373">
        <v>2410800</v>
      </c>
      <c r="O245" s="345">
        <f>N245/M245*100</f>
        <v>98.030206055361774</v>
      </c>
      <c r="P245" s="398"/>
      <c r="Q245" s="401" t="s">
        <v>1074</v>
      </c>
    </row>
    <row r="246" spans="1:17" s="44" customFormat="1" ht="110.25">
      <c r="A246" s="210"/>
      <c r="B246" s="211"/>
      <c r="C246" s="203"/>
      <c r="D246" s="188" t="s">
        <v>129</v>
      </c>
      <c r="E246" s="129">
        <v>800010.5</v>
      </c>
      <c r="F246" s="129">
        <v>799525.67044999998</v>
      </c>
      <c r="G246" s="188" t="s">
        <v>92</v>
      </c>
      <c r="H246" s="179">
        <f t="shared" si="32"/>
        <v>99.939397101663047</v>
      </c>
      <c r="I246" s="517" t="s">
        <v>1045</v>
      </c>
      <c r="J246" s="339" t="s">
        <v>922</v>
      </c>
      <c r="K246" s="343" t="s">
        <v>958</v>
      </c>
      <c r="L246" s="372" t="s">
        <v>306</v>
      </c>
      <c r="M246" s="374">
        <v>24323.56</v>
      </c>
      <c r="N246" s="374">
        <v>42575.37</v>
      </c>
      <c r="O246" s="345">
        <f>IF((N246/M246*100)&gt;1,100)</f>
        <v>100</v>
      </c>
      <c r="P246" s="345">
        <f>(O246+O247+O248+O249+O250+O251+O252+O253+O254+O255+O257+O256)/12</f>
        <v>97.652781752466964</v>
      </c>
      <c r="Q246" s="408" t="s">
        <v>1075</v>
      </c>
    </row>
    <row r="247" spans="1:17" s="44" customFormat="1" ht="204.75">
      <c r="A247" s="206"/>
      <c r="B247" s="187"/>
      <c r="C247" s="207"/>
      <c r="D247" s="187"/>
      <c r="E247" s="207"/>
      <c r="F247" s="187"/>
      <c r="G247" s="187"/>
      <c r="H247" s="181"/>
      <c r="I247" s="518"/>
      <c r="J247" s="339" t="s">
        <v>959</v>
      </c>
      <c r="K247" s="343" t="s">
        <v>960</v>
      </c>
      <c r="L247" s="372" t="s">
        <v>108</v>
      </c>
      <c r="M247" s="373">
        <v>61</v>
      </c>
      <c r="N247" s="373">
        <v>61</v>
      </c>
      <c r="O247" s="345">
        <f>IF((N247/M247*100)&gt;1,100)</f>
        <v>100</v>
      </c>
      <c r="P247" s="398"/>
      <c r="Q247" s="396"/>
    </row>
    <row r="248" spans="1:17" s="44" customFormat="1" ht="315">
      <c r="A248" s="206"/>
      <c r="B248" s="187"/>
      <c r="C248" s="207"/>
      <c r="D248" s="187"/>
      <c r="E248" s="207"/>
      <c r="F248" s="187"/>
      <c r="G248" s="187"/>
      <c r="H248" s="181"/>
      <c r="I248" s="518"/>
      <c r="J248" s="339" t="s">
        <v>916</v>
      </c>
      <c r="K248" s="343" t="s">
        <v>961</v>
      </c>
      <c r="L248" s="372" t="s">
        <v>108</v>
      </c>
      <c r="M248" s="373">
        <v>1</v>
      </c>
      <c r="N248" s="373">
        <v>1</v>
      </c>
      <c r="O248" s="345">
        <f>IF((N248/M248*100)&gt;1,100)</f>
        <v>100</v>
      </c>
      <c r="P248" s="398"/>
      <c r="Q248" s="396"/>
    </row>
    <row r="249" spans="1:17" s="44" customFormat="1" ht="189">
      <c r="A249" s="206"/>
      <c r="B249" s="187"/>
      <c r="C249" s="207"/>
      <c r="D249" s="187"/>
      <c r="E249" s="207"/>
      <c r="F249" s="187"/>
      <c r="G249" s="187"/>
      <c r="H249" s="181"/>
      <c r="I249" s="518"/>
      <c r="J249" s="339" t="s">
        <v>903</v>
      </c>
      <c r="K249" s="343" t="s">
        <v>962</v>
      </c>
      <c r="L249" s="372" t="s">
        <v>108</v>
      </c>
      <c r="M249" s="348">
        <v>953</v>
      </c>
      <c r="N249" s="348">
        <v>859</v>
      </c>
      <c r="O249" s="395">
        <f>N249/M249*100</f>
        <v>90.136411332633799</v>
      </c>
      <c r="P249" s="398"/>
      <c r="Q249" s="408" t="s">
        <v>1076</v>
      </c>
    </row>
    <row r="250" spans="1:17" s="44" customFormat="1" ht="189">
      <c r="A250" s="206"/>
      <c r="B250" s="187"/>
      <c r="C250" s="207"/>
      <c r="D250" s="187"/>
      <c r="E250" s="207"/>
      <c r="F250" s="187"/>
      <c r="G250" s="187"/>
      <c r="H250" s="181"/>
      <c r="I250" s="518"/>
      <c r="J250" s="339" t="s">
        <v>904</v>
      </c>
      <c r="K250" s="343" t="s">
        <v>963</v>
      </c>
      <c r="L250" s="372" t="s">
        <v>108</v>
      </c>
      <c r="M250" s="348">
        <v>700</v>
      </c>
      <c r="N250" s="348">
        <v>1590</v>
      </c>
      <c r="O250" s="395">
        <f>IF((N248/M248*100)&gt;1,100)</f>
        <v>100</v>
      </c>
      <c r="P250" s="398"/>
      <c r="Q250" s="409" t="s">
        <v>383</v>
      </c>
    </row>
    <row r="251" spans="1:17" s="44" customFormat="1" ht="63">
      <c r="A251" s="206"/>
      <c r="B251" s="187"/>
      <c r="C251" s="207"/>
      <c r="D251" s="187"/>
      <c r="E251" s="207"/>
      <c r="F251" s="187"/>
      <c r="G251" s="187"/>
      <c r="H251" s="181"/>
      <c r="I251" s="518"/>
      <c r="J251" s="339" t="s">
        <v>923</v>
      </c>
      <c r="K251" s="343" t="s">
        <v>964</v>
      </c>
      <c r="L251" s="372" t="s">
        <v>108</v>
      </c>
      <c r="M251" s="348">
        <v>10152</v>
      </c>
      <c r="N251" s="348">
        <v>11144</v>
      </c>
      <c r="O251" s="395">
        <f>IF((N249/M249*100)&gt;1,100)</f>
        <v>100</v>
      </c>
      <c r="P251" s="398"/>
      <c r="Q251" s="396" t="s">
        <v>384</v>
      </c>
    </row>
    <row r="252" spans="1:17" s="44" customFormat="1" ht="204.75">
      <c r="A252" s="206"/>
      <c r="B252" s="187"/>
      <c r="C252" s="207"/>
      <c r="D252" s="187"/>
      <c r="E252" s="207"/>
      <c r="F252" s="187"/>
      <c r="G252" s="187"/>
      <c r="H252" s="181"/>
      <c r="I252" s="518"/>
      <c r="J252" s="339" t="s">
        <v>965</v>
      </c>
      <c r="K252" s="343" t="s">
        <v>966</v>
      </c>
      <c r="L252" s="372" t="s">
        <v>108</v>
      </c>
      <c r="M252" s="348">
        <v>3300</v>
      </c>
      <c r="N252" s="348">
        <v>2696</v>
      </c>
      <c r="O252" s="345">
        <f>N252/M252*100</f>
        <v>81.696969696969703</v>
      </c>
      <c r="P252" s="398"/>
      <c r="Q252" s="410" t="s">
        <v>388</v>
      </c>
    </row>
    <row r="253" spans="1:17" s="44" customFormat="1" ht="94.5">
      <c r="A253" s="206"/>
      <c r="B253" s="187"/>
      <c r="C253" s="207"/>
      <c r="D253" s="187"/>
      <c r="E253" s="207"/>
      <c r="F253" s="187"/>
      <c r="G253" s="187"/>
      <c r="H253" s="181"/>
      <c r="I253" s="518"/>
      <c r="J253" s="339" t="s">
        <v>919</v>
      </c>
      <c r="K253" s="343" t="s">
        <v>967</v>
      </c>
      <c r="L253" s="372" t="s">
        <v>108</v>
      </c>
      <c r="M253" s="348">
        <v>1708</v>
      </c>
      <c r="N253" s="348">
        <v>1708</v>
      </c>
      <c r="O253" s="395">
        <f t="shared" ref="O253" si="39">N253/M253*100</f>
        <v>100</v>
      </c>
      <c r="P253" s="398"/>
      <c r="Q253" s="410"/>
    </row>
    <row r="254" spans="1:17" s="44" customFormat="1" ht="204.75">
      <c r="A254" s="206"/>
      <c r="B254" s="187"/>
      <c r="C254" s="205"/>
      <c r="D254" s="187"/>
      <c r="E254" s="215"/>
      <c r="F254" s="187"/>
      <c r="G254" s="187"/>
      <c r="H254" s="181"/>
      <c r="I254" s="518"/>
      <c r="J254" s="339" t="s">
        <v>968</v>
      </c>
      <c r="K254" s="343" t="s">
        <v>969</v>
      </c>
      <c r="L254" s="372" t="s">
        <v>280</v>
      </c>
      <c r="M254" s="348">
        <v>12</v>
      </c>
      <c r="N254" s="348">
        <v>12</v>
      </c>
      <c r="O254" s="395">
        <f>IF((N255/M255*100)&gt;1,100)</f>
        <v>100</v>
      </c>
      <c r="P254" s="398"/>
      <c r="Q254" s="396"/>
    </row>
    <row r="255" spans="1:17" s="44" customFormat="1" ht="94.5">
      <c r="A255" s="206"/>
      <c r="B255" s="187"/>
      <c r="C255" s="205"/>
      <c r="D255" s="187"/>
      <c r="E255" s="215"/>
      <c r="F255" s="187"/>
      <c r="G255" s="187"/>
      <c r="H255" s="181"/>
      <c r="I255" s="518"/>
      <c r="J255" s="339" t="s">
        <v>910</v>
      </c>
      <c r="K255" s="343" t="s">
        <v>970</v>
      </c>
      <c r="L255" s="372" t="s">
        <v>108</v>
      </c>
      <c r="M255" s="348">
        <v>15095</v>
      </c>
      <c r="N255" s="348">
        <v>16389</v>
      </c>
      <c r="O255" s="345">
        <f>IF((N255/M255*100)&gt;1,100)</f>
        <v>100</v>
      </c>
      <c r="P255" s="398"/>
      <c r="Q255" s="396" t="s">
        <v>1077</v>
      </c>
    </row>
    <row r="256" spans="1:17" s="44" customFormat="1" ht="110.25">
      <c r="A256" s="206"/>
      <c r="B256" s="335"/>
      <c r="C256" s="205"/>
      <c r="D256" s="335"/>
      <c r="E256" s="215"/>
      <c r="F256" s="335"/>
      <c r="G256" s="335"/>
      <c r="H256" s="334"/>
      <c r="I256" s="518"/>
      <c r="J256" s="339" t="s">
        <v>971</v>
      </c>
      <c r="K256" s="343" t="s">
        <v>936</v>
      </c>
      <c r="L256" s="372" t="s">
        <v>108</v>
      </c>
      <c r="M256" s="348">
        <v>361356</v>
      </c>
      <c r="N256" s="348">
        <v>369497</v>
      </c>
      <c r="O256" s="345">
        <f>IF((N256/M256*100)&gt;1,100)</f>
        <v>100</v>
      </c>
      <c r="P256" s="398"/>
      <c r="Q256" s="396" t="s">
        <v>384</v>
      </c>
    </row>
    <row r="257" spans="1:17" s="44" customFormat="1" ht="110.25">
      <c r="A257" s="208"/>
      <c r="B257" s="182"/>
      <c r="C257" s="209"/>
      <c r="D257" s="182"/>
      <c r="E257" s="216"/>
      <c r="F257" s="182"/>
      <c r="G257" s="182"/>
      <c r="H257" s="183"/>
      <c r="I257" s="519"/>
      <c r="J257" s="339" t="s">
        <v>972</v>
      </c>
      <c r="K257" s="343" t="s">
        <v>973</v>
      </c>
      <c r="L257" s="372" t="s">
        <v>974</v>
      </c>
      <c r="M257" s="348">
        <v>3959.9</v>
      </c>
      <c r="N257" s="348">
        <v>3959.9</v>
      </c>
      <c r="O257" s="345">
        <f t="shared" ref="O257" si="40">IF((N257/M257*100)&gt;1,100)</f>
        <v>100</v>
      </c>
      <c r="P257" s="398"/>
      <c r="Q257" s="396"/>
    </row>
    <row r="258" spans="1:17" s="44" customFormat="1" ht="110.25">
      <c r="A258" s="210"/>
      <c r="B258" s="211"/>
      <c r="C258" s="203"/>
      <c r="D258" s="188" t="s">
        <v>130</v>
      </c>
      <c r="E258" s="129">
        <v>834479.6</v>
      </c>
      <c r="F258" s="129">
        <v>834242.22924000002</v>
      </c>
      <c r="G258" s="188" t="s">
        <v>92</v>
      </c>
      <c r="H258" s="179">
        <f t="shared" ref="H258:H322" si="41">F258/E258*100</f>
        <v>99.971554635967138</v>
      </c>
      <c r="I258" s="517"/>
      <c r="J258" s="339" t="s">
        <v>922</v>
      </c>
      <c r="K258" s="343" t="s">
        <v>289</v>
      </c>
      <c r="L258" s="372" t="s">
        <v>306</v>
      </c>
      <c r="M258" s="373">
        <v>17000</v>
      </c>
      <c r="N258" s="373">
        <v>17000</v>
      </c>
      <c r="O258" s="395">
        <f>N258/M258*100</f>
        <v>100</v>
      </c>
      <c r="P258" s="395">
        <f>(O258+O259+O260+O261+O262+O263+O264+O265+O266+O267+O268+O270+O269)/13</f>
        <v>97.205676243868254</v>
      </c>
      <c r="Q258" s="396"/>
    </row>
    <row r="259" spans="1:17" s="44" customFormat="1" ht="204.75">
      <c r="A259" s="206"/>
      <c r="B259" s="187"/>
      <c r="C259" s="207"/>
      <c r="D259" s="187"/>
      <c r="E259" s="207"/>
      <c r="F259" s="187"/>
      <c r="G259" s="187"/>
      <c r="H259" s="181"/>
      <c r="I259" s="518"/>
      <c r="J259" s="339" t="s">
        <v>901</v>
      </c>
      <c r="K259" s="343" t="s">
        <v>291</v>
      </c>
      <c r="L259" s="372" t="s">
        <v>108</v>
      </c>
      <c r="M259" s="373">
        <v>71</v>
      </c>
      <c r="N259" s="373">
        <v>71</v>
      </c>
      <c r="O259" s="395">
        <f>N259/M259*100</f>
        <v>100</v>
      </c>
      <c r="P259" s="398"/>
      <c r="Q259" s="396"/>
    </row>
    <row r="260" spans="1:17" s="44" customFormat="1" ht="315">
      <c r="A260" s="206"/>
      <c r="B260" s="187"/>
      <c r="C260" s="207"/>
      <c r="D260" s="187"/>
      <c r="E260" s="207"/>
      <c r="F260" s="187"/>
      <c r="G260" s="187"/>
      <c r="H260" s="181"/>
      <c r="I260" s="518"/>
      <c r="J260" s="339" t="s">
        <v>902</v>
      </c>
      <c r="K260" s="343" t="s">
        <v>292</v>
      </c>
      <c r="L260" s="372" t="s">
        <v>108</v>
      </c>
      <c r="M260" s="373">
        <v>8</v>
      </c>
      <c r="N260" s="373">
        <v>8</v>
      </c>
      <c r="O260" s="345">
        <f t="shared" ref="O260:O262" si="42">IF((N260/M260*100)&gt;1,100)</f>
        <v>100</v>
      </c>
      <c r="P260" s="398"/>
      <c r="Q260" s="396"/>
    </row>
    <row r="261" spans="1:17" s="44" customFormat="1" ht="189">
      <c r="A261" s="206"/>
      <c r="B261" s="187"/>
      <c r="C261" s="207"/>
      <c r="D261" s="187"/>
      <c r="E261" s="207"/>
      <c r="F261" s="187"/>
      <c r="G261" s="187"/>
      <c r="H261" s="181"/>
      <c r="I261" s="518"/>
      <c r="J261" s="339" t="s">
        <v>903</v>
      </c>
      <c r="K261" s="343" t="s">
        <v>293</v>
      </c>
      <c r="L261" s="372" t="s">
        <v>108</v>
      </c>
      <c r="M261" s="373">
        <v>14</v>
      </c>
      <c r="N261" s="373">
        <v>14</v>
      </c>
      <c r="O261" s="395">
        <f>N261/M261*100</f>
        <v>100</v>
      </c>
      <c r="P261" s="398"/>
      <c r="Q261" s="396"/>
    </row>
    <row r="262" spans="1:17" s="44" customFormat="1" ht="189">
      <c r="A262" s="206"/>
      <c r="B262" s="187"/>
      <c r="C262" s="207"/>
      <c r="D262" s="187"/>
      <c r="E262" s="207"/>
      <c r="F262" s="187"/>
      <c r="G262" s="187"/>
      <c r="H262" s="181"/>
      <c r="I262" s="518"/>
      <c r="J262" s="339" t="s">
        <v>918</v>
      </c>
      <c r="K262" s="343" t="s">
        <v>294</v>
      </c>
      <c r="L262" s="372" t="s">
        <v>108</v>
      </c>
      <c r="M262" s="373">
        <v>336</v>
      </c>
      <c r="N262" s="373">
        <v>436</v>
      </c>
      <c r="O262" s="345">
        <f t="shared" si="42"/>
        <v>100</v>
      </c>
      <c r="P262" s="398"/>
      <c r="Q262" s="396"/>
    </row>
    <row r="263" spans="1:17" s="44" customFormat="1" ht="63">
      <c r="A263" s="206"/>
      <c r="B263" s="187"/>
      <c r="C263" s="207"/>
      <c r="D263" s="187"/>
      <c r="E263" s="207"/>
      <c r="F263" s="187"/>
      <c r="G263" s="187"/>
      <c r="H263" s="181"/>
      <c r="I263" s="518"/>
      <c r="J263" s="339" t="s">
        <v>905</v>
      </c>
      <c r="K263" s="343" t="s">
        <v>295</v>
      </c>
      <c r="L263" s="372" t="s">
        <v>108</v>
      </c>
      <c r="M263" s="373">
        <v>12861</v>
      </c>
      <c r="N263" s="373">
        <v>12861</v>
      </c>
      <c r="O263" s="395">
        <f>N263/M263*100</f>
        <v>100</v>
      </c>
      <c r="P263" s="398"/>
      <c r="Q263" s="396"/>
    </row>
    <row r="264" spans="1:17" s="44" customFormat="1" ht="94.5">
      <c r="A264" s="206"/>
      <c r="B264" s="187"/>
      <c r="C264" s="207"/>
      <c r="D264" s="187"/>
      <c r="E264" s="207"/>
      <c r="F264" s="187"/>
      <c r="G264" s="187"/>
      <c r="H264" s="181"/>
      <c r="I264" s="518"/>
      <c r="J264" s="339" t="s">
        <v>975</v>
      </c>
      <c r="K264" s="343" t="s">
        <v>296</v>
      </c>
      <c r="L264" s="372" t="s">
        <v>108</v>
      </c>
      <c r="M264" s="373">
        <v>500</v>
      </c>
      <c r="N264" s="373">
        <v>500</v>
      </c>
      <c r="O264" s="395">
        <f>N264/M264*100</f>
        <v>100</v>
      </c>
      <c r="P264" s="398"/>
      <c r="Q264" s="396"/>
    </row>
    <row r="265" spans="1:17" s="44" customFormat="1" ht="204.75">
      <c r="A265" s="206"/>
      <c r="B265" s="187"/>
      <c r="C265" s="207"/>
      <c r="D265" s="187"/>
      <c r="E265" s="207"/>
      <c r="F265" s="187"/>
      <c r="G265" s="187"/>
      <c r="H265" s="181"/>
      <c r="I265" s="518"/>
      <c r="J265" s="339" t="s">
        <v>924</v>
      </c>
      <c r="K265" s="343" t="s">
        <v>297</v>
      </c>
      <c r="L265" s="372" t="s">
        <v>108</v>
      </c>
      <c r="M265" s="373">
        <v>4</v>
      </c>
      <c r="N265" s="373">
        <v>4</v>
      </c>
      <c r="O265" s="395">
        <f>N265/M265*100</f>
        <v>100</v>
      </c>
      <c r="P265" s="398"/>
      <c r="Q265" s="396"/>
    </row>
    <row r="266" spans="1:17" s="44" customFormat="1" ht="157.5">
      <c r="A266" s="206"/>
      <c r="B266" s="187"/>
      <c r="C266" s="207"/>
      <c r="D266" s="187"/>
      <c r="E266" s="207"/>
      <c r="F266" s="187"/>
      <c r="G266" s="187"/>
      <c r="H266" s="181"/>
      <c r="I266" s="518"/>
      <c r="J266" s="339" t="s">
        <v>908</v>
      </c>
      <c r="K266" s="343" t="s">
        <v>298</v>
      </c>
      <c r="L266" s="372" t="s">
        <v>108</v>
      </c>
      <c r="M266" s="373">
        <v>11416</v>
      </c>
      <c r="N266" s="373">
        <v>7269</v>
      </c>
      <c r="O266" s="395">
        <f>N266/M266*100</f>
        <v>63.673791170287316</v>
      </c>
      <c r="P266" s="398"/>
      <c r="Q266" s="396" t="s">
        <v>1078</v>
      </c>
    </row>
    <row r="267" spans="1:17" s="44" customFormat="1" ht="236.25">
      <c r="A267" s="206"/>
      <c r="B267" s="187"/>
      <c r="C267" s="205"/>
      <c r="D267" s="187"/>
      <c r="E267" s="215"/>
      <c r="F267" s="187"/>
      <c r="G267" s="187"/>
      <c r="H267" s="181"/>
      <c r="I267" s="518"/>
      <c r="J267" s="339" t="s">
        <v>909</v>
      </c>
      <c r="K267" s="343" t="s">
        <v>299</v>
      </c>
      <c r="L267" s="372" t="s">
        <v>108</v>
      </c>
      <c r="M267" s="373">
        <v>145</v>
      </c>
      <c r="N267" s="373">
        <v>145</v>
      </c>
      <c r="O267" s="345">
        <f>N267/M267*100</f>
        <v>100</v>
      </c>
      <c r="P267" s="398"/>
      <c r="Q267" s="396"/>
    </row>
    <row r="268" spans="1:17" s="44" customFormat="1" ht="94.5">
      <c r="A268" s="206"/>
      <c r="B268" s="187"/>
      <c r="C268" s="205"/>
      <c r="D268" s="187"/>
      <c r="E268" s="215"/>
      <c r="F268" s="187"/>
      <c r="G268" s="187"/>
      <c r="H268" s="181"/>
      <c r="I268" s="518"/>
      <c r="J268" s="339" t="s">
        <v>910</v>
      </c>
      <c r="K268" s="343" t="s">
        <v>300</v>
      </c>
      <c r="L268" s="372" t="s">
        <v>108</v>
      </c>
      <c r="M268" s="373">
        <v>4610</v>
      </c>
      <c r="N268" s="373">
        <v>4610</v>
      </c>
      <c r="O268" s="345">
        <f t="shared" ref="O268:O271" si="43">N268/M268*100</f>
        <v>100</v>
      </c>
      <c r="P268" s="398"/>
      <c r="Q268" s="396"/>
    </row>
    <row r="269" spans="1:17" s="44" customFormat="1" ht="110.25">
      <c r="A269" s="206"/>
      <c r="B269" s="335"/>
      <c r="C269" s="205"/>
      <c r="D269" s="335"/>
      <c r="E269" s="215"/>
      <c r="F269" s="335"/>
      <c r="G269" s="335"/>
      <c r="H269" s="334"/>
      <c r="I269" s="518"/>
      <c r="J269" s="339" t="s">
        <v>911</v>
      </c>
      <c r="K269" s="343" t="s">
        <v>302</v>
      </c>
      <c r="L269" s="372" t="s">
        <v>235</v>
      </c>
      <c r="M269" s="373">
        <v>479361</v>
      </c>
      <c r="N269" s="373">
        <v>479361</v>
      </c>
      <c r="O269" s="345">
        <f t="shared" si="43"/>
        <v>100</v>
      </c>
      <c r="P269" s="398"/>
      <c r="Q269" s="396"/>
    </row>
    <row r="270" spans="1:17" s="44" customFormat="1" ht="110.25">
      <c r="A270" s="208"/>
      <c r="B270" s="182"/>
      <c r="C270" s="209"/>
      <c r="D270" s="182"/>
      <c r="E270" s="216"/>
      <c r="F270" s="182"/>
      <c r="G270" s="182"/>
      <c r="H270" s="183"/>
      <c r="I270" s="519"/>
      <c r="J270" s="339" t="s">
        <v>912</v>
      </c>
      <c r="K270" s="343" t="s">
        <v>913</v>
      </c>
      <c r="L270" s="372" t="s">
        <v>915</v>
      </c>
      <c r="M270" s="373">
        <v>5440</v>
      </c>
      <c r="N270" s="373">
        <v>5440</v>
      </c>
      <c r="O270" s="345">
        <f t="shared" si="43"/>
        <v>100</v>
      </c>
      <c r="P270" s="398"/>
      <c r="Q270" s="396"/>
    </row>
    <row r="271" spans="1:17" s="44" customFormat="1" ht="110.25">
      <c r="A271" s="210"/>
      <c r="B271" s="211"/>
      <c r="C271" s="203"/>
      <c r="D271" s="188" t="s">
        <v>136</v>
      </c>
      <c r="E271" s="129">
        <v>323976.2</v>
      </c>
      <c r="F271" s="129">
        <v>323975.86288999999</v>
      </c>
      <c r="G271" s="188" t="s">
        <v>92</v>
      </c>
      <c r="H271" s="179">
        <f t="shared" si="41"/>
        <v>99.999895946060221</v>
      </c>
      <c r="I271" s="517"/>
      <c r="J271" s="339" t="s">
        <v>900</v>
      </c>
      <c r="K271" s="343" t="s">
        <v>976</v>
      </c>
      <c r="L271" s="372" t="s">
        <v>996</v>
      </c>
      <c r="M271" s="350">
        <v>2277.16</v>
      </c>
      <c r="N271" s="350">
        <v>2041.94</v>
      </c>
      <c r="O271" s="345">
        <f t="shared" si="43"/>
        <v>89.670466721705992</v>
      </c>
      <c r="P271" s="395">
        <f>(O271+O272+O273+O274+O275+O276+O277+O278+O279+O280+O282+O281)/12</f>
        <v>98.443934701371163</v>
      </c>
      <c r="Q271" s="396" t="s">
        <v>1113</v>
      </c>
    </row>
    <row r="272" spans="1:17" s="44" customFormat="1" ht="189">
      <c r="A272" s="206"/>
      <c r="B272" s="187"/>
      <c r="C272" s="207"/>
      <c r="D272" s="187"/>
      <c r="E272" s="207"/>
      <c r="F272" s="187"/>
      <c r="G272" s="187"/>
      <c r="H272" s="181"/>
      <c r="I272" s="518"/>
      <c r="J272" s="339" t="s">
        <v>901</v>
      </c>
      <c r="K272" s="343" t="s">
        <v>977</v>
      </c>
      <c r="L272" s="372" t="s">
        <v>108</v>
      </c>
      <c r="M272" s="350">
        <v>19</v>
      </c>
      <c r="N272" s="350">
        <v>20</v>
      </c>
      <c r="O272" s="395">
        <f>IF((N277/M277*100)&gt;1,100)</f>
        <v>100</v>
      </c>
      <c r="P272" s="398"/>
      <c r="Q272" s="396" t="s">
        <v>385</v>
      </c>
    </row>
    <row r="273" spans="1:17" s="44" customFormat="1" ht="141.75">
      <c r="A273" s="206"/>
      <c r="B273" s="187"/>
      <c r="C273" s="207"/>
      <c r="D273" s="187"/>
      <c r="E273" s="207"/>
      <c r="F273" s="187"/>
      <c r="G273" s="187"/>
      <c r="H273" s="181"/>
      <c r="I273" s="518"/>
      <c r="J273" s="339" t="s">
        <v>987</v>
      </c>
      <c r="K273" s="343" t="s">
        <v>978</v>
      </c>
      <c r="L273" s="372" t="s">
        <v>108</v>
      </c>
      <c r="M273" s="350">
        <v>102</v>
      </c>
      <c r="N273" s="350">
        <v>102</v>
      </c>
      <c r="O273" s="395">
        <f>IF((N278/M278*100)&gt;1,100)</f>
        <v>100</v>
      </c>
      <c r="P273" s="398"/>
      <c r="Q273" s="396"/>
    </row>
    <row r="274" spans="1:17" s="44" customFormat="1" ht="189">
      <c r="A274" s="206"/>
      <c r="B274" s="187"/>
      <c r="C274" s="207"/>
      <c r="D274" s="187"/>
      <c r="E274" s="207"/>
      <c r="F274" s="187"/>
      <c r="G274" s="187"/>
      <c r="H274" s="181"/>
      <c r="I274" s="518"/>
      <c r="J274" s="339" t="s">
        <v>988</v>
      </c>
      <c r="K274" s="343" t="s">
        <v>979</v>
      </c>
      <c r="L274" s="372" t="s">
        <v>630</v>
      </c>
      <c r="M274" s="350">
        <v>150</v>
      </c>
      <c r="N274" s="350">
        <v>145</v>
      </c>
      <c r="O274" s="395">
        <f>N274/M274*100</f>
        <v>96.666666666666671</v>
      </c>
      <c r="P274" s="398"/>
      <c r="Q274" s="396" t="s">
        <v>1114</v>
      </c>
    </row>
    <row r="275" spans="1:17" s="44" customFormat="1" ht="126">
      <c r="A275" s="206"/>
      <c r="B275" s="187"/>
      <c r="C275" s="207"/>
      <c r="D275" s="187"/>
      <c r="E275" s="207"/>
      <c r="F275" s="187"/>
      <c r="G275" s="187"/>
      <c r="H275" s="181"/>
      <c r="I275" s="518"/>
      <c r="J275" s="339" t="s">
        <v>905</v>
      </c>
      <c r="K275" s="343" t="s">
        <v>295</v>
      </c>
      <c r="L275" s="372" t="s">
        <v>997</v>
      </c>
      <c r="M275" s="350">
        <v>1170</v>
      </c>
      <c r="N275" s="350">
        <v>1159</v>
      </c>
      <c r="O275" s="395">
        <f>N275/M275*100</f>
        <v>99.05982905982907</v>
      </c>
      <c r="P275" s="398"/>
      <c r="Q275" s="396" t="s">
        <v>1115</v>
      </c>
    </row>
    <row r="276" spans="1:17" s="44" customFormat="1" ht="94.5">
      <c r="A276" s="206"/>
      <c r="B276" s="187"/>
      <c r="C276" s="207"/>
      <c r="D276" s="187"/>
      <c r="E276" s="207"/>
      <c r="F276" s="187"/>
      <c r="G276" s="187"/>
      <c r="H276" s="181"/>
      <c r="I276" s="518"/>
      <c r="J276" s="339" t="s">
        <v>906</v>
      </c>
      <c r="K276" s="343" t="s">
        <v>980</v>
      </c>
      <c r="L276" s="372" t="s">
        <v>630</v>
      </c>
      <c r="M276" s="350">
        <v>192</v>
      </c>
      <c r="N276" s="350">
        <v>192</v>
      </c>
      <c r="O276" s="395">
        <f t="shared" ref="O276:O277" si="44">N276/M276*100</f>
        <v>100</v>
      </c>
      <c r="P276" s="398"/>
      <c r="Q276" s="396"/>
    </row>
    <row r="277" spans="1:17" s="44" customFormat="1" ht="204.75">
      <c r="A277" s="206"/>
      <c r="B277" s="187"/>
      <c r="C277" s="207"/>
      <c r="D277" s="187"/>
      <c r="E277" s="207"/>
      <c r="F277" s="187"/>
      <c r="G277" s="187"/>
      <c r="H277" s="181"/>
      <c r="I277" s="518"/>
      <c r="J277" s="339" t="s">
        <v>989</v>
      </c>
      <c r="K277" s="343" t="s">
        <v>981</v>
      </c>
      <c r="L277" s="372" t="s">
        <v>998</v>
      </c>
      <c r="M277" s="350">
        <v>12</v>
      </c>
      <c r="N277" s="350">
        <v>12</v>
      </c>
      <c r="O277" s="395">
        <f t="shared" si="44"/>
        <v>100</v>
      </c>
      <c r="P277" s="398"/>
      <c r="Q277" s="396"/>
    </row>
    <row r="278" spans="1:17" s="44" customFormat="1" ht="94.5">
      <c r="A278" s="206"/>
      <c r="B278" s="187"/>
      <c r="C278" s="207"/>
      <c r="D278" s="187"/>
      <c r="E278" s="207"/>
      <c r="F278" s="187"/>
      <c r="G278" s="187"/>
      <c r="H278" s="181"/>
      <c r="I278" s="518"/>
      <c r="J278" s="339" t="s">
        <v>990</v>
      </c>
      <c r="K278" s="343" t="s">
        <v>982</v>
      </c>
      <c r="L278" s="372" t="s">
        <v>331</v>
      </c>
      <c r="M278" s="350">
        <v>4288</v>
      </c>
      <c r="N278" s="350">
        <v>4351</v>
      </c>
      <c r="O278" s="345">
        <f>IF((N278/M278*100)&gt;1,100)</f>
        <v>100</v>
      </c>
      <c r="P278" s="398"/>
      <c r="Q278" s="396" t="s">
        <v>1116</v>
      </c>
    </row>
    <row r="279" spans="1:17" s="44" customFormat="1" ht="141.75">
      <c r="A279" s="206"/>
      <c r="B279" s="187"/>
      <c r="C279" s="207"/>
      <c r="D279" s="187"/>
      <c r="E279" s="207"/>
      <c r="F279" s="187"/>
      <c r="G279" s="187"/>
      <c r="H279" s="181"/>
      <c r="I279" s="518"/>
      <c r="J279" s="377" t="s">
        <v>991</v>
      </c>
      <c r="K279" s="343" t="s">
        <v>983</v>
      </c>
      <c r="L279" s="372" t="s">
        <v>331</v>
      </c>
      <c r="M279" s="350">
        <v>150</v>
      </c>
      <c r="N279" s="350">
        <v>150</v>
      </c>
      <c r="O279" s="345">
        <f t="shared" ref="O279" si="45">IF((N279/M279*100)&gt;1,100)</f>
        <v>100</v>
      </c>
      <c r="P279" s="398"/>
      <c r="Q279" s="396"/>
    </row>
    <row r="280" spans="1:17" s="44" customFormat="1" ht="94.5">
      <c r="A280" s="206"/>
      <c r="B280" s="187"/>
      <c r="C280" s="205"/>
      <c r="D280" s="187"/>
      <c r="E280" s="215"/>
      <c r="F280" s="187"/>
      <c r="G280" s="187"/>
      <c r="H280" s="181"/>
      <c r="I280" s="518"/>
      <c r="J280" s="339" t="s">
        <v>993</v>
      </c>
      <c r="K280" s="343" t="s">
        <v>984</v>
      </c>
      <c r="L280" s="372" t="s">
        <v>997</v>
      </c>
      <c r="M280" s="350">
        <v>377</v>
      </c>
      <c r="N280" s="350">
        <v>362</v>
      </c>
      <c r="O280" s="395">
        <f>N280/M280*100</f>
        <v>96.021220159151184</v>
      </c>
      <c r="P280" s="398"/>
      <c r="Q280" s="396" t="s">
        <v>1117</v>
      </c>
    </row>
    <row r="281" spans="1:17" s="44" customFormat="1" ht="110.25">
      <c r="A281" s="206"/>
      <c r="B281" s="335"/>
      <c r="C281" s="205"/>
      <c r="D281" s="335"/>
      <c r="E281" s="215"/>
      <c r="F281" s="335"/>
      <c r="G281" s="335"/>
      <c r="H281" s="334"/>
      <c r="I281" s="518"/>
      <c r="J281" s="339" t="s">
        <v>992</v>
      </c>
      <c r="K281" s="343" t="s">
        <v>985</v>
      </c>
      <c r="L281" s="372" t="s">
        <v>235</v>
      </c>
      <c r="M281" s="350">
        <v>46171</v>
      </c>
      <c r="N281" s="350">
        <v>46129</v>
      </c>
      <c r="O281" s="395">
        <f>N281/M281*100</f>
        <v>99.909033809100961</v>
      </c>
      <c r="P281" s="398"/>
      <c r="Q281" s="396" t="s">
        <v>1118</v>
      </c>
    </row>
    <row r="282" spans="1:17" s="44" customFormat="1" ht="110.25">
      <c r="A282" s="208"/>
      <c r="B282" s="182"/>
      <c r="C282" s="209"/>
      <c r="D282" s="182"/>
      <c r="E282" s="216"/>
      <c r="F282" s="182"/>
      <c r="G282" s="182"/>
      <c r="H282" s="183"/>
      <c r="I282" s="519"/>
      <c r="J282" s="339" t="s">
        <v>994</v>
      </c>
      <c r="K282" s="343" t="s">
        <v>986</v>
      </c>
      <c r="L282" s="372" t="s">
        <v>999</v>
      </c>
      <c r="M282" s="350" t="s">
        <v>995</v>
      </c>
      <c r="N282" s="350">
        <v>503.7</v>
      </c>
      <c r="O282" s="395">
        <f>N282/M282*100</f>
        <v>100</v>
      </c>
      <c r="P282" s="398"/>
      <c r="Q282" s="396"/>
    </row>
    <row r="283" spans="1:17" s="44" customFormat="1" ht="110.25" customHeight="1">
      <c r="A283" s="210"/>
      <c r="B283" s="211"/>
      <c r="C283" s="203"/>
      <c r="D283" s="188" t="s">
        <v>282</v>
      </c>
      <c r="E283" s="129">
        <v>432153.1</v>
      </c>
      <c r="F283" s="129">
        <v>431326.07468999998</v>
      </c>
      <c r="G283" s="188" t="s">
        <v>92</v>
      </c>
      <c r="H283" s="179">
        <f t="shared" si="41"/>
        <v>99.808626778333888</v>
      </c>
      <c r="I283" s="394" t="s">
        <v>1046</v>
      </c>
      <c r="J283" s="339" t="s">
        <v>900</v>
      </c>
      <c r="K283" s="343" t="s">
        <v>289</v>
      </c>
      <c r="L283" s="372" t="s">
        <v>359</v>
      </c>
      <c r="M283" s="350">
        <v>8012.58</v>
      </c>
      <c r="N283" s="350">
        <v>8836.4</v>
      </c>
      <c r="O283" s="395">
        <f>N283/M283*100</f>
        <v>110.28158221197167</v>
      </c>
      <c r="P283" s="395">
        <f>(O283+O284+O285+O286+O287+O288+O289+O290+O291+O292+O293+O295+O294)/13</f>
        <v>83.768706731679444</v>
      </c>
      <c r="Q283" s="396" t="s">
        <v>1119</v>
      </c>
    </row>
    <row r="284" spans="1:17" s="44" customFormat="1" ht="204.75">
      <c r="A284" s="206"/>
      <c r="B284" s="187"/>
      <c r="C284" s="207"/>
      <c r="D284" s="187"/>
      <c r="E284" s="207"/>
      <c r="F284" s="187"/>
      <c r="G284" s="187"/>
      <c r="H284" s="181"/>
      <c r="I284" s="350"/>
      <c r="J284" s="339" t="s">
        <v>901</v>
      </c>
      <c r="K284" s="343" t="s">
        <v>1000</v>
      </c>
      <c r="L284" s="372" t="s">
        <v>108</v>
      </c>
      <c r="M284" s="372">
        <v>36</v>
      </c>
      <c r="N284" s="372">
        <v>43</v>
      </c>
      <c r="O284" s="395">
        <f>IF((N284/M284*100)&gt;1,100)</f>
        <v>100</v>
      </c>
      <c r="P284" s="398"/>
      <c r="Q284" s="396" t="s">
        <v>388</v>
      </c>
    </row>
    <row r="285" spans="1:17" s="44" customFormat="1" ht="315">
      <c r="A285" s="206"/>
      <c r="B285" s="187"/>
      <c r="C285" s="207"/>
      <c r="D285" s="187"/>
      <c r="E285" s="207"/>
      <c r="F285" s="187"/>
      <c r="G285" s="187"/>
      <c r="H285" s="181"/>
      <c r="I285" s="350"/>
      <c r="J285" s="339" t="s">
        <v>916</v>
      </c>
      <c r="K285" s="343" t="s">
        <v>292</v>
      </c>
      <c r="L285" s="372" t="s">
        <v>108</v>
      </c>
      <c r="M285" s="372">
        <v>13</v>
      </c>
      <c r="N285" s="372">
        <v>7</v>
      </c>
      <c r="O285" s="395">
        <f t="shared" ref="O285:O307" si="46">N285/M285*100</f>
        <v>53.846153846153847</v>
      </c>
      <c r="P285" s="398"/>
      <c r="Q285" s="396" t="s">
        <v>388</v>
      </c>
    </row>
    <row r="286" spans="1:17" s="44" customFormat="1" ht="189">
      <c r="A286" s="206"/>
      <c r="B286" s="187"/>
      <c r="C286" s="207"/>
      <c r="D286" s="187"/>
      <c r="E286" s="207"/>
      <c r="F286" s="187"/>
      <c r="G286" s="187"/>
      <c r="H286" s="181"/>
      <c r="I286" s="350"/>
      <c r="J286" s="339" t="s">
        <v>917</v>
      </c>
      <c r="K286" s="343" t="s">
        <v>293</v>
      </c>
      <c r="L286" s="372" t="s">
        <v>108</v>
      </c>
      <c r="M286" s="372">
        <v>570</v>
      </c>
      <c r="N286" s="372">
        <v>576</v>
      </c>
      <c r="O286" s="395">
        <f t="shared" ref="O286:O287" si="47">IF((N286/M286*100)&gt;1,100)</f>
        <v>100</v>
      </c>
      <c r="P286" s="398"/>
      <c r="Q286" s="396" t="s">
        <v>388</v>
      </c>
    </row>
    <row r="287" spans="1:17" s="44" customFormat="1" ht="189">
      <c r="A287" s="206"/>
      <c r="B287" s="187"/>
      <c r="C287" s="207"/>
      <c r="D287" s="187"/>
      <c r="E287" s="207"/>
      <c r="F287" s="187"/>
      <c r="G287" s="187"/>
      <c r="H287" s="181"/>
      <c r="I287" s="350"/>
      <c r="J287" s="339" t="s">
        <v>904</v>
      </c>
      <c r="K287" s="343" t="s">
        <v>294</v>
      </c>
      <c r="L287" s="372" t="s">
        <v>108</v>
      </c>
      <c r="M287" s="372">
        <v>149</v>
      </c>
      <c r="N287" s="372">
        <v>217</v>
      </c>
      <c r="O287" s="395">
        <f t="shared" si="47"/>
        <v>100</v>
      </c>
      <c r="P287" s="398"/>
      <c r="Q287" s="396" t="s">
        <v>386</v>
      </c>
    </row>
    <row r="288" spans="1:17" s="44" customFormat="1" ht="63">
      <c r="A288" s="206"/>
      <c r="B288" s="187"/>
      <c r="C288" s="207"/>
      <c r="D288" s="187"/>
      <c r="E288" s="207"/>
      <c r="F288" s="187"/>
      <c r="G288" s="187"/>
      <c r="H288" s="181"/>
      <c r="I288" s="350"/>
      <c r="J288" s="339" t="s">
        <v>905</v>
      </c>
      <c r="K288" s="343" t="s">
        <v>295</v>
      </c>
      <c r="L288" s="372" t="s">
        <v>108</v>
      </c>
      <c r="M288" s="373">
        <v>1827</v>
      </c>
      <c r="N288" s="373">
        <v>1748</v>
      </c>
      <c r="O288" s="395">
        <f t="shared" si="46"/>
        <v>95.6759715380405</v>
      </c>
      <c r="P288" s="398"/>
      <c r="Q288" s="396" t="s">
        <v>388</v>
      </c>
    </row>
    <row r="289" spans="1:17" s="44" customFormat="1" ht="94.5">
      <c r="A289" s="206"/>
      <c r="B289" s="187"/>
      <c r="C289" s="207"/>
      <c r="D289" s="187"/>
      <c r="E289" s="207"/>
      <c r="F289" s="187"/>
      <c r="G289" s="187"/>
      <c r="H289" s="181"/>
      <c r="I289" s="350"/>
      <c r="J289" s="339" t="s">
        <v>906</v>
      </c>
      <c r="K289" s="343" t="s">
        <v>943</v>
      </c>
      <c r="L289" s="372" t="s">
        <v>108</v>
      </c>
      <c r="M289" s="372">
        <v>200</v>
      </c>
      <c r="N289" s="372">
        <v>2036</v>
      </c>
      <c r="O289" s="395">
        <f>IF((N278/M278*100)&gt;1,100)</f>
        <v>100</v>
      </c>
      <c r="P289" s="398"/>
      <c r="Q289" s="433" t="s">
        <v>387</v>
      </c>
    </row>
    <row r="290" spans="1:17" s="44" customFormat="1" ht="204.75">
      <c r="A290" s="206"/>
      <c r="B290" s="187"/>
      <c r="C290" s="207"/>
      <c r="D290" s="187"/>
      <c r="E290" s="207"/>
      <c r="F290" s="187"/>
      <c r="G290" s="187"/>
      <c r="H290" s="181"/>
      <c r="I290" s="350"/>
      <c r="J290" s="339" t="s">
        <v>907</v>
      </c>
      <c r="K290" s="343" t="s">
        <v>297</v>
      </c>
      <c r="L290" s="372" t="s">
        <v>108</v>
      </c>
      <c r="M290" s="372">
        <v>12</v>
      </c>
      <c r="N290" s="372">
        <v>12</v>
      </c>
      <c r="O290" s="395">
        <f t="shared" si="46"/>
        <v>100</v>
      </c>
      <c r="P290" s="398"/>
      <c r="Q290" s="396"/>
    </row>
    <row r="291" spans="1:17" s="44" customFormat="1" ht="126">
      <c r="A291" s="206"/>
      <c r="B291" s="187"/>
      <c r="C291" s="207"/>
      <c r="D291" s="187"/>
      <c r="E291" s="207"/>
      <c r="F291" s="187"/>
      <c r="G291" s="187"/>
      <c r="H291" s="181"/>
      <c r="I291" s="350"/>
      <c r="J291" s="339" t="s">
        <v>908</v>
      </c>
      <c r="K291" s="343" t="s">
        <v>298</v>
      </c>
      <c r="L291" s="372" t="s">
        <v>108</v>
      </c>
      <c r="M291" s="372">
        <v>106</v>
      </c>
      <c r="N291" s="372">
        <v>13</v>
      </c>
      <c r="O291" s="395">
        <f t="shared" si="46"/>
        <v>12.264150943396226</v>
      </c>
      <c r="P291" s="398"/>
      <c r="Q291" s="396" t="s">
        <v>388</v>
      </c>
    </row>
    <row r="292" spans="1:17" s="44" customFormat="1" ht="236.25">
      <c r="A292" s="206"/>
      <c r="B292" s="187"/>
      <c r="C292" s="207"/>
      <c r="D292" s="187"/>
      <c r="E292" s="207"/>
      <c r="F292" s="187"/>
      <c r="G292" s="187"/>
      <c r="H292" s="181"/>
      <c r="I292" s="350"/>
      <c r="J292" s="339" t="s">
        <v>909</v>
      </c>
      <c r="K292" s="343" t="s">
        <v>1001</v>
      </c>
      <c r="L292" s="372" t="s">
        <v>108</v>
      </c>
      <c r="M292" s="372">
        <v>546</v>
      </c>
      <c r="N292" s="372">
        <v>94</v>
      </c>
      <c r="O292" s="395">
        <f t="shared" si="46"/>
        <v>17.216117216117215</v>
      </c>
      <c r="P292" s="398"/>
      <c r="Q292" s="396" t="s">
        <v>388</v>
      </c>
    </row>
    <row r="293" spans="1:17" s="44" customFormat="1" ht="94.5">
      <c r="A293" s="206"/>
      <c r="B293" s="187"/>
      <c r="C293" s="205"/>
      <c r="D293" s="187"/>
      <c r="E293" s="215"/>
      <c r="F293" s="187"/>
      <c r="G293" s="187"/>
      <c r="H293" s="181"/>
      <c r="I293" s="350"/>
      <c r="J293" s="339" t="s">
        <v>1003</v>
      </c>
      <c r="K293" s="343" t="s">
        <v>300</v>
      </c>
      <c r="L293" s="372" t="s">
        <v>108</v>
      </c>
      <c r="M293" s="373">
        <v>2000</v>
      </c>
      <c r="N293" s="373">
        <v>2013</v>
      </c>
      <c r="O293" s="395">
        <f t="shared" ref="O293:O294" si="48">IF((N282/M282*100)&gt;1,100)</f>
        <v>100</v>
      </c>
      <c r="P293" s="398"/>
      <c r="Q293" s="396" t="s">
        <v>388</v>
      </c>
    </row>
    <row r="294" spans="1:17" s="44" customFormat="1" ht="110.25">
      <c r="A294" s="206"/>
      <c r="B294" s="335"/>
      <c r="C294" s="205"/>
      <c r="D294" s="335"/>
      <c r="E294" s="215"/>
      <c r="F294" s="335"/>
      <c r="G294" s="335"/>
      <c r="H294" s="334"/>
      <c r="I294" s="350"/>
      <c r="J294" s="339" t="s">
        <v>926</v>
      </c>
      <c r="K294" s="343" t="s">
        <v>302</v>
      </c>
      <c r="L294" s="372" t="s">
        <v>235</v>
      </c>
      <c r="M294" s="373">
        <v>72347</v>
      </c>
      <c r="N294" s="373">
        <v>72653</v>
      </c>
      <c r="O294" s="395">
        <f t="shared" si="48"/>
        <v>100</v>
      </c>
      <c r="P294" s="398"/>
      <c r="Q294" s="396"/>
    </row>
    <row r="295" spans="1:17" s="44" customFormat="1" ht="110.25">
      <c r="A295" s="208"/>
      <c r="B295" s="182"/>
      <c r="C295" s="209"/>
      <c r="D295" s="182"/>
      <c r="E295" s="216"/>
      <c r="F295" s="182"/>
      <c r="G295" s="182"/>
      <c r="H295" s="183"/>
      <c r="I295" s="350"/>
      <c r="J295" s="339" t="s">
        <v>912</v>
      </c>
      <c r="K295" s="343" t="s">
        <v>1002</v>
      </c>
      <c r="L295" s="372" t="s">
        <v>915</v>
      </c>
      <c r="M295" s="374">
        <v>1925.8</v>
      </c>
      <c r="N295" s="374">
        <v>1920.2</v>
      </c>
      <c r="O295" s="395">
        <f t="shared" si="46"/>
        <v>99.709211756153294</v>
      </c>
      <c r="P295" s="398"/>
      <c r="Q295" s="396" t="s">
        <v>1120</v>
      </c>
    </row>
    <row r="296" spans="1:17" s="44" customFormat="1" ht="110.25">
      <c r="A296" s="210"/>
      <c r="B296" s="211"/>
      <c r="C296" s="203"/>
      <c r="D296" s="188" t="s">
        <v>131</v>
      </c>
      <c r="E296" s="129">
        <v>633331.6</v>
      </c>
      <c r="F296" s="129">
        <v>624915.75581999996</v>
      </c>
      <c r="G296" s="188" t="s">
        <v>92</v>
      </c>
      <c r="H296" s="179">
        <f t="shared" si="41"/>
        <v>98.671178861121092</v>
      </c>
      <c r="I296" s="517" t="s">
        <v>1047</v>
      </c>
      <c r="J296" s="339" t="s">
        <v>900</v>
      </c>
      <c r="K296" s="343" t="s">
        <v>289</v>
      </c>
      <c r="L296" s="372" t="s">
        <v>290</v>
      </c>
      <c r="M296" s="379">
        <v>6500</v>
      </c>
      <c r="N296" s="379">
        <v>7249.46</v>
      </c>
      <c r="O296" s="395">
        <f>IF((N299/M299*100)&gt;1,100)</f>
        <v>100</v>
      </c>
      <c r="P296" s="395">
        <f>(O296+O297+O298+O300+O301+O302+O303+O304+O305+O306+O307+O308+O299)/13</f>
        <v>98.98383018906344</v>
      </c>
      <c r="Q296" s="396" t="s">
        <v>389</v>
      </c>
    </row>
    <row r="297" spans="1:17" s="44" customFormat="1" ht="204.75">
      <c r="A297" s="206"/>
      <c r="B297" s="187"/>
      <c r="C297" s="207"/>
      <c r="D297" s="187"/>
      <c r="E297" s="207"/>
      <c r="F297" s="187"/>
      <c r="G297" s="187"/>
      <c r="H297" s="181"/>
      <c r="I297" s="518"/>
      <c r="J297" s="339" t="s">
        <v>901</v>
      </c>
      <c r="K297" s="343" t="s">
        <v>291</v>
      </c>
      <c r="L297" s="372" t="s">
        <v>108</v>
      </c>
      <c r="M297" s="379">
        <v>70</v>
      </c>
      <c r="N297" s="379">
        <v>117</v>
      </c>
      <c r="O297" s="395">
        <f>IF((N299/M299*100)&gt;1,100)</f>
        <v>100</v>
      </c>
      <c r="P297" s="398"/>
      <c r="Q297" s="396" t="s">
        <v>390</v>
      </c>
    </row>
    <row r="298" spans="1:17" s="44" customFormat="1" ht="315">
      <c r="A298" s="206"/>
      <c r="B298" s="187"/>
      <c r="C298" s="207"/>
      <c r="D298" s="187"/>
      <c r="E298" s="207"/>
      <c r="F298" s="187"/>
      <c r="G298" s="187"/>
      <c r="H298" s="181"/>
      <c r="I298" s="518"/>
      <c r="J298" s="339" t="s">
        <v>916</v>
      </c>
      <c r="K298" s="343" t="s">
        <v>292</v>
      </c>
      <c r="L298" s="372" t="s">
        <v>108</v>
      </c>
      <c r="M298" s="379">
        <v>1</v>
      </c>
      <c r="N298" s="379">
        <v>18</v>
      </c>
      <c r="O298" s="395">
        <f>IF((N300/M300*100)&gt;1,100)</f>
        <v>100</v>
      </c>
      <c r="P298" s="398"/>
      <c r="Q298" s="396" t="s">
        <v>1121</v>
      </c>
    </row>
    <row r="299" spans="1:17" s="44" customFormat="1" ht="189">
      <c r="A299" s="206"/>
      <c r="B299" s="187"/>
      <c r="C299" s="207"/>
      <c r="D299" s="187"/>
      <c r="E299" s="207"/>
      <c r="F299" s="187"/>
      <c r="G299" s="187"/>
      <c r="H299" s="181"/>
      <c r="I299" s="518"/>
      <c r="J299" s="339" t="s">
        <v>903</v>
      </c>
      <c r="K299" s="343" t="s">
        <v>293</v>
      </c>
      <c r="L299" s="372" t="s">
        <v>108</v>
      </c>
      <c r="M299" s="379">
        <v>913</v>
      </c>
      <c r="N299" s="379">
        <v>913</v>
      </c>
      <c r="O299" s="345">
        <f>IF((N299/M299*100)&gt;1,100)</f>
        <v>100</v>
      </c>
      <c r="P299" s="398"/>
      <c r="Q299" s="396"/>
    </row>
    <row r="300" spans="1:17" s="44" customFormat="1" ht="189">
      <c r="A300" s="206"/>
      <c r="B300" s="187"/>
      <c r="C300" s="207"/>
      <c r="D300" s="187"/>
      <c r="E300" s="207"/>
      <c r="F300" s="187"/>
      <c r="G300" s="187"/>
      <c r="H300" s="181"/>
      <c r="I300" s="518"/>
      <c r="J300" s="339" t="s">
        <v>918</v>
      </c>
      <c r="K300" s="343" t="s">
        <v>294</v>
      </c>
      <c r="L300" s="372" t="s">
        <v>108</v>
      </c>
      <c r="M300" s="379">
        <v>300</v>
      </c>
      <c r="N300" s="379">
        <v>603</v>
      </c>
      <c r="O300" s="395">
        <f>IF((N299/M299*100)&gt;1,100)</f>
        <v>100</v>
      </c>
      <c r="P300" s="398"/>
      <c r="Q300" s="396" t="s">
        <v>1122</v>
      </c>
    </row>
    <row r="301" spans="1:17" s="44" customFormat="1" ht="63">
      <c r="A301" s="206"/>
      <c r="B301" s="187"/>
      <c r="C301" s="207"/>
      <c r="D301" s="187"/>
      <c r="E301" s="207"/>
      <c r="F301" s="187"/>
      <c r="G301" s="187"/>
      <c r="H301" s="181"/>
      <c r="I301" s="518"/>
      <c r="J301" s="339" t="s">
        <v>923</v>
      </c>
      <c r="K301" s="343" t="s">
        <v>295</v>
      </c>
      <c r="L301" s="372" t="s">
        <v>108</v>
      </c>
      <c r="M301" s="379">
        <v>1900</v>
      </c>
      <c r="N301" s="379">
        <v>1900</v>
      </c>
      <c r="O301" s="345">
        <f t="shared" ref="O301:O306" si="49">IF((N301/M301*100)&gt;1,100)</f>
        <v>100</v>
      </c>
      <c r="P301" s="398"/>
      <c r="Q301" s="396"/>
    </row>
    <row r="302" spans="1:17" s="44" customFormat="1" ht="94.5">
      <c r="A302" s="206"/>
      <c r="B302" s="187"/>
      <c r="C302" s="207"/>
      <c r="D302" s="187"/>
      <c r="E302" s="207"/>
      <c r="F302" s="187"/>
      <c r="G302" s="187"/>
      <c r="H302" s="181"/>
      <c r="I302" s="518"/>
      <c r="J302" s="339" t="s">
        <v>906</v>
      </c>
      <c r="K302" s="343" t="s">
        <v>296</v>
      </c>
      <c r="L302" s="372" t="s">
        <v>108</v>
      </c>
      <c r="M302" s="379">
        <v>1000</v>
      </c>
      <c r="N302" s="379">
        <v>1003</v>
      </c>
      <c r="O302" s="345">
        <f t="shared" si="49"/>
        <v>100</v>
      </c>
      <c r="P302" s="398"/>
      <c r="Q302" s="396" t="s">
        <v>1123</v>
      </c>
    </row>
    <row r="303" spans="1:17" s="44" customFormat="1" ht="204.75">
      <c r="A303" s="206"/>
      <c r="B303" s="187"/>
      <c r="C303" s="207"/>
      <c r="D303" s="187"/>
      <c r="E303" s="207"/>
      <c r="F303" s="187"/>
      <c r="G303" s="187"/>
      <c r="H303" s="181"/>
      <c r="I303" s="518"/>
      <c r="J303" s="339" t="s">
        <v>907</v>
      </c>
      <c r="K303" s="343" t="s">
        <v>944</v>
      </c>
      <c r="L303" s="372" t="s">
        <v>108</v>
      </c>
      <c r="M303" s="379">
        <v>12</v>
      </c>
      <c r="N303" s="379">
        <v>12</v>
      </c>
      <c r="O303" s="395">
        <f t="shared" si="46"/>
        <v>100</v>
      </c>
      <c r="P303" s="398"/>
      <c r="Q303" s="396"/>
    </row>
    <row r="304" spans="1:17" s="44" customFormat="1" ht="126">
      <c r="A304" s="206"/>
      <c r="B304" s="187"/>
      <c r="C304" s="207"/>
      <c r="D304" s="187"/>
      <c r="E304" s="207"/>
      <c r="F304" s="187"/>
      <c r="G304" s="187"/>
      <c r="H304" s="181"/>
      <c r="I304" s="518"/>
      <c r="J304" s="339" t="s">
        <v>908</v>
      </c>
      <c r="K304" s="343" t="s">
        <v>298</v>
      </c>
      <c r="L304" s="372" t="s">
        <v>108</v>
      </c>
      <c r="M304" s="379">
        <v>600</v>
      </c>
      <c r="N304" s="379">
        <v>1200</v>
      </c>
      <c r="O304" s="395">
        <f t="shared" si="49"/>
        <v>100</v>
      </c>
      <c r="P304" s="398"/>
      <c r="Q304" s="396" t="s">
        <v>1124</v>
      </c>
    </row>
    <row r="305" spans="1:17" s="44" customFormat="1" ht="236.25">
      <c r="A305" s="206"/>
      <c r="B305" s="187"/>
      <c r="C305" s="207"/>
      <c r="D305" s="187"/>
      <c r="E305" s="207"/>
      <c r="F305" s="187"/>
      <c r="G305" s="187"/>
      <c r="H305" s="181"/>
      <c r="I305" s="518"/>
      <c r="J305" s="339" t="s">
        <v>925</v>
      </c>
      <c r="K305" s="343" t="s">
        <v>1004</v>
      </c>
      <c r="L305" s="372" t="s">
        <v>108</v>
      </c>
      <c r="M305" s="379">
        <v>600</v>
      </c>
      <c r="N305" s="379">
        <v>1193</v>
      </c>
      <c r="O305" s="395">
        <f t="shared" si="49"/>
        <v>100</v>
      </c>
      <c r="P305" s="398"/>
      <c r="Q305" s="396" t="s">
        <v>1125</v>
      </c>
    </row>
    <row r="306" spans="1:17" s="44" customFormat="1" ht="110.25">
      <c r="A306" s="206"/>
      <c r="B306" s="187"/>
      <c r="C306" s="205"/>
      <c r="D306" s="187"/>
      <c r="E306" s="215"/>
      <c r="F306" s="187"/>
      <c r="G306" s="187"/>
      <c r="H306" s="181"/>
      <c r="I306" s="518"/>
      <c r="J306" s="339" t="s">
        <v>910</v>
      </c>
      <c r="K306" s="343" t="s">
        <v>300</v>
      </c>
      <c r="L306" s="372" t="s">
        <v>108</v>
      </c>
      <c r="M306" s="379">
        <v>3300</v>
      </c>
      <c r="N306" s="379">
        <v>3884</v>
      </c>
      <c r="O306" s="395">
        <f t="shared" si="49"/>
        <v>100</v>
      </c>
      <c r="P306" s="398"/>
      <c r="Q306" s="396" t="s">
        <v>1126</v>
      </c>
    </row>
    <row r="307" spans="1:17" s="44" customFormat="1" ht="110.25">
      <c r="A307" s="206"/>
      <c r="B307" s="335"/>
      <c r="C307" s="205"/>
      <c r="D307" s="335"/>
      <c r="E307" s="215"/>
      <c r="F307" s="335"/>
      <c r="G307" s="335"/>
      <c r="H307" s="334"/>
      <c r="I307" s="518"/>
      <c r="J307" s="339" t="s">
        <v>926</v>
      </c>
      <c r="K307" s="343" t="s">
        <v>301</v>
      </c>
      <c r="L307" s="372" t="s">
        <v>235</v>
      </c>
      <c r="M307" s="379">
        <v>381561</v>
      </c>
      <c r="N307" s="379">
        <v>331156</v>
      </c>
      <c r="O307" s="345">
        <f t="shared" si="46"/>
        <v>86.789792457824561</v>
      </c>
      <c r="P307" s="398"/>
      <c r="Q307" s="396" t="s">
        <v>1127</v>
      </c>
    </row>
    <row r="308" spans="1:17" s="44" customFormat="1" ht="110.25">
      <c r="A308" s="208"/>
      <c r="B308" s="182"/>
      <c r="C308" s="209"/>
      <c r="D308" s="182"/>
      <c r="E308" s="216"/>
      <c r="F308" s="182"/>
      <c r="G308" s="182"/>
      <c r="H308" s="183"/>
      <c r="I308" s="519"/>
      <c r="J308" s="339" t="s">
        <v>994</v>
      </c>
      <c r="K308" s="343" t="s">
        <v>986</v>
      </c>
      <c r="L308" s="372" t="s">
        <v>999</v>
      </c>
      <c r="M308" s="379">
        <v>2992.8</v>
      </c>
      <c r="N308" s="379">
        <v>2992.8</v>
      </c>
      <c r="O308" s="345">
        <f t="shared" ref="O308" si="50">IF((N308/M308*100)&gt;1,100)</f>
        <v>100</v>
      </c>
      <c r="P308" s="398"/>
      <c r="Q308" s="396"/>
    </row>
    <row r="309" spans="1:17" s="44" customFormat="1" ht="126">
      <c r="A309" s="210"/>
      <c r="B309" s="211"/>
      <c r="C309" s="203"/>
      <c r="D309" s="188" t="s">
        <v>132</v>
      </c>
      <c r="E309" s="129">
        <v>960260.8</v>
      </c>
      <c r="F309" s="129">
        <v>959225.07496</v>
      </c>
      <c r="G309" s="188" t="s">
        <v>92</v>
      </c>
      <c r="H309" s="179">
        <f t="shared" si="41"/>
        <v>99.892141276619853</v>
      </c>
      <c r="I309" s="368" t="s">
        <v>391</v>
      </c>
      <c r="J309" s="339" t="s">
        <v>900</v>
      </c>
      <c r="K309" s="343" t="s">
        <v>289</v>
      </c>
      <c r="L309" s="372" t="s">
        <v>290</v>
      </c>
      <c r="M309" s="380">
        <v>10500</v>
      </c>
      <c r="N309" s="380">
        <v>11460</v>
      </c>
      <c r="O309" s="345">
        <f>IF((N309/M309*100)&gt;1,100)</f>
        <v>100</v>
      </c>
      <c r="P309" s="345">
        <f>(O309+O310+O311+O313+O314+O315+O316+O317+O318+O319+O320+O321+O312)/13</f>
        <v>98.891769706665087</v>
      </c>
      <c r="Q309" s="411" t="s">
        <v>1128</v>
      </c>
    </row>
    <row r="310" spans="1:17" s="44" customFormat="1" ht="204.75">
      <c r="A310" s="206"/>
      <c r="B310" s="187"/>
      <c r="C310" s="205"/>
      <c r="D310" s="187"/>
      <c r="E310" s="214"/>
      <c r="F310" s="187"/>
      <c r="G310" s="187"/>
      <c r="H310" s="181"/>
      <c r="I310" s="366"/>
      <c r="J310" s="339" t="s">
        <v>901</v>
      </c>
      <c r="K310" s="343" t="s">
        <v>291</v>
      </c>
      <c r="L310" s="372" t="s">
        <v>108</v>
      </c>
      <c r="M310" s="380">
        <v>161</v>
      </c>
      <c r="N310" s="380">
        <v>145</v>
      </c>
      <c r="O310" s="395">
        <f t="shared" ref="O310" si="51">N310/M310*100</f>
        <v>90.062111801242239</v>
      </c>
      <c r="P310" s="398"/>
      <c r="Q310" s="411" t="s">
        <v>1129</v>
      </c>
    </row>
    <row r="311" spans="1:17" s="44" customFormat="1" ht="315">
      <c r="A311" s="206"/>
      <c r="B311" s="187"/>
      <c r="C311" s="207"/>
      <c r="D311" s="187"/>
      <c r="E311" s="207"/>
      <c r="F311" s="187"/>
      <c r="G311" s="187"/>
      <c r="H311" s="181"/>
      <c r="I311" s="366"/>
      <c r="J311" s="339" t="s">
        <v>902</v>
      </c>
      <c r="K311" s="343" t="s">
        <v>1005</v>
      </c>
      <c r="L311" s="372" t="s">
        <v>108</v>
      </c>
      <c r="M311" s="380">
        <v>9</v>
      </c>
      <c r="N311" s="380">
        <v>10</v>
      </c>
      <c r="O311" s="395">
        <f>IF((N311/M311*100)&gt;1,100)</f>
        <v>100</v>
      </c>
      <c r="P311" s="398"/>
      <c r="Q311" s="396" t="s">
        <v>1130</v>
      </c>
    </row>
    <row r="312" spans="1:17" s="44" customFormat="1" ht="189">
      <c r="A312" s="206"/>
      <c r="B312" s="335"/>
      <c r="C312" s="207"/>
      <c r="D312" s="335"/>
      <c r="E312" s="207"/>
      <c r="F312" s="335"/>
      <c r="G312" s="335"/>
      <c r="H312" s="334"/>
      <c r="I312" s="366"/>
      <c r="J312" s="339" t="s">
        <v>917</v>
      </c>
      <c r="K312" s="343" t="s">
        <v>293</v>
      </c>
      <c r="L312" s="372" t="s">
        <v>108</v>
      </c>
      <c r="M312" s="380">
        <v>9</v>
      </c>
      <c r="N312" s="380">
        <v>15</v>
      </c>
      <c r="O312" s="395">
        <f>IF((N312/M312*100)&gt;1,100)</f>
        <v>100</v>
      </c>
      <c r="P312" s="398"/>
      <c r="Q312" s="396" t="s">
        <v>1131</v>
      </c>
    </row>
    <row r="313" spans="1:17" s="44" customFormat="1" ht="189">
      <c r="A313" s="206"/>
      <c r="B313" s="187"/>
      <c r="C313" s="207"/>
      <c r="D313" s="187"/>
      <c r="E313" s="207"/>
      <c r="F313" s="187"/>
      <c r="G313" s="187"/>
      <c r="H313" s="181"/>
      <c r="I313" s="366"/>
      <c r="J313" s="339" t="s">
        <v>918</v>
      </c>
      <c r="K313" s="343" t="s">
        <v>294</v>
      </c>
      <c r="L313" s="372" t="s">
        <v>108</v>
      </c>
      <c r="M313" s="380">
        <v>900</v>
      </c>
      <c r="N313" s="380">
        <v>1015</v>
      </c>
      <c r="O313" s="395">
        <f>IF((N313/M313*100)&gt;1,100)</f>
        <v>100</v>
      </c>
      <c r="P313" s="398"/>
      <c r="Q313" s="396" t="s">
        <v>1132</v>
      </c>
    </row>
    <row r="314" spans="1:17" s="44" customFormat="1" ht="63">
      <c r="A314" s="206"/>
      <c r="B314" s="187"/>
      <c r="C314" s="207"/>
      <c r="D314" s="187"/>
      <c r="E314" s="207"/>
      <c r="F314" s="187"/>
      <c r="G314" s="187"/>
      <c r="H314" s="181"/>
      <c r="I314" s="366"/>
      <c r="J314" s="339" t="s">
        <v>905</v>
      </c>
      <c r="K314" s="343" t="s">
        <v>295</v>
      </c>
      <c r="L314" s="372" t="s">
        <v>108</v>
      </c>
      <c r="M314" s="380">
        <v>18000</v>
      </c>
      <c r="N314" s="380">
        <v>18000</v>
      </c>
      <c r="O314" s="345">
        <f t="shared" ref="O314:O316" si="52">IF((N314/M314*100)&gt;1,100)</f>
        <v>100</v>
      </c>
      <c r="P314" s="398"/>
      <c r="Q314" s="411"/>
    </row>
    <row r="315" spans="1:17" s="44" customFormat="1" ht="94.5">
      <c r="A315" s="206"/>
      <c r="B315" s="187"/>
      <c r="C315" s="207"/>
      <c r="D315" s="187"/>
      <c r="E315" s="207"/>
      <c r="F315" s="187"/>
      <c r="G315" s="187"/>
      <c r="H315" s="181"/>
      <c r="I315" s="366"/>
      <c r="J315" s="339" t="s">
        <v>906</v>
      </c>
      <c r="K315" s="343" t="s">
        <v>943</v>
      </c>
      <c r="L315" s="372" t="s">
        <v>108</v>
      </c>
      <c r="M315" s="380">
        <v>750</v>
      </c>
      <c r="N315" s="380">
        <v>750</v>
      </c>
      <c r="O315" s="395">
        <f t="shared" ref="O315:O318" si="53">N315/M315*100</f>
        <v>100</v>
      </c>
      <c r="P315" s="398"/>
      <c r="Q315" s="396"/>
    </row>
    <row r="316" spans="1:17" s="44" customFormat="1" ht="220.5">
      <c r="A316" s="206"/>
      <c r="B316" s="187"/>
      <c r="C316" s="207"/>
      <c r="D316" s="187"/>
      <c r="E316" s="207"/>
      <c r="F316" s="187"/>
      <c r="G316" s="187"/>
      <c r="H316" s="181"/>
      <c r="I316" s="366"/>
      <c r="J316" s="339" t="s">
        <v>1007</v>
      </c>
      <c r="K316" s="343" t="s">
        <v>297</v>
      </c>
      <c r="L316" s="372" t="s">
        <v>108</v>
      </c>
      <c r="M316" s="380">
        <v>12</v>
      </c>
      <c r="N316" s="380">
        <v>12</v>
      </c>
      <c r="O316" s="345">
        <f t="shared" si="52"/>
        <v>100</v>
      </c>
      <c r="P316" s="398"/>
      <c r="Q316" s="411"/>
    </row>
    <row r="317" spans="1:17" s="44" customFormat="1" ht="126">
      <c r="A317" s="206"/>
      <c r="B317" s="187"/>
      <c r="C317" s="207"/>
      <c r="D317" s="187"/>
      <c r="E317" s="207"/>
      <c r="F317" s="187"/>
      <c r="G317" s="187"/>
      <c r="H317" s="181"/>
      <c r="I317" s="366"/>
      <c r="J317" s="339" t="s">
        <v>920</v>
      </c>
      <c r="K317" s="343" t="s">
        <v>298</v>
      </c>
      <c r="L317" s="372" t="s">
        <v>108</v>
      </c>
      <c r="M317" s="380">
        <v>52600</v>
      </c>
      <c r="N317" s="380">
        <v>52600</v>
      </c>
      <c r="O317" s="395">
        <f t="shared" si="53"/>
        <v>100</v>
      </c>
      <c r="P317" s="398"/>
      <c r="Q317" s="396"/>
    </row>
    <row r="318" spans="1:17" s="44" customFormat="1" ht="236.25">
      <c r="A318" s="206"/>
      <c r="B318" s="187"/>
      <c r="C318" s="207"/>
      <c r="D318" s="187"/>
      <c r="E318" s="207"/>
      <c r="F318" s="187"/>
      <c r="G318" s="187"/>
      <c r="H318" s="181"/>
      <c r="I318" s="366"/>
      <c r="J318" s="339" t="s">
        <v>925</v>
      </c>
      <c r="K318" s="343" t="s">
        <v>299</v>
      </c>
      <c r="L318" s="372" t="s">
        <v>108</v>
      </c>
      <c r="M318" s="380">
        <v>3300</v>
      </c>
      <c r="N318" s="380">
        <v>3300</v>
      </c>
      <c r="O318" s="395">
        <f t="shared" si="53"/>
        <v>100</v>
      </c>
      <c r="P318" s="398"/>
      <c r="Q318" s="396"/>
    </row>
    <row r="319" spans="1:17" s="44" customFormat="1" ht="94.5">
      <c r="A319" s="206"/>
      <c r="B319" s="187"/>
      <c r="C319" s="207"/>
      <c r="D319" s="187"/>
      <c r="E319" s="207"/>
      <c r="F319" s="187"/>
      <c r="G319" s="187"/>
      <c r="H319" s="181"/>
      <c r="I319" s="366"/>
      <c r="J319" s="339" t="s">
        <v>1003</v>
      </c>
      <c r="K319" s="343" t="s">
        <v>300</v>
      </c>
      <c r="L319" s="372" t="s">
        <v>108</v>
      </c>
      <c r="M319" s="380">
        <v>9180</v>
      </c>
      <c r="N319" s="380">
        <v>9180</v>
      </c>
      <c r="O319" s="395">
        <f>IF((N278/M278*100)&gt;1,100)</f>
        <v>100</v>
      </c>
      <c r="P319" s="398"/>
      <c r="Q319" s="437"/>
    </row>
    <row r="320" spans="1:17" s="44" customFormat="1" ht="110.25">
      <c r="A320" s="206"/>
      <c r="B320" s="187"/>
      <c r="C320" s="205"/>
      <c r="D320" s="187"/>
      <c r="E320" s="215"/>
      <c r="F320" s="187"/>
      <c r="G320" s="187"/>
      <c r="H320" s="181"/>
      <c r="I320" s="366"/>
      <c r="J320" s="339" t="s">
        <v>926</v>
      </c>
      <c r="K320" s="343" t="s">
        <v>301</v>
      </c>
      <c r="L320" s="372" t="s">
        <v>235</v>
      </c>
      <c r="M320" s="380">
        <v>547896</v>
      </c>
      <c r="N320" s="380">
        <v>548830</v>
      </c>
      <c r="O320" s="345">
        <f>IF((N309/M309*100)&gt;1,100)</f>
        <v>100</v>
      </c>
      <c r="P320" s="398"/>
      <c r="Q320" s="396" t="s">
        <v>392</v>
      </c>
    </row>
    <row r="321" spans="1:17" s="44" customFormat="1" ht="110.25">
      <c r="A321" s="208"/>
      <c r="B321" s="182"/>
      <c r="C321" s="209"/>
      <c r="D321" s="182"/>
      <c r="E321" s="216"/>
      <c r="F321" s="182"/>
      <c r="G321" s="182"/>
      <c r="H321" s="183"/>
      <c r="I321" s="367"/>
      <c r="J321" s="339" t="s">
        <v>994</v>
      </c>
      <c r="K321" s="343" t="s">
        <v>1006</v>
      </c>
      <c r="L321" s="372" t="s">
        <v>915</v>
      </c>
      <c r="M321" s="380">
        <v>5316.5</v>
      </c>
      <c r="N321" s="380">
        <v>5078.8999999999996</v>
      </c>
      <c r="O321" s="395">
        <f t="shared" ref="O321" si="54">N321/M321*100</f>
        <v>95.530894385403926</v>
      </c>
      <c r="P321" s="398"/>
      <c r="Q321" s="358" t="s">
        <v>1133</v>
      </c>
    </row>
    <row r="322" spans="1:17" s="44" customFormat="1" ht="110.25">
      <c r="A322" s="210"/>
      <c r="B322" s="211"/>
      <c r="C322" s="203"/>
      <c r="D322" s="188" t="s">
        <v>137</v>
      </c>
      <c r="E322" s="129">
        <v>498802.6</v>
      </c>
      <c r="F322" s="129">
        <v>498786.89387999999</v>
      </c>
      <c r="G322" s="188" t="s">
        <v>92</v>
      </c>
      <c r="H322" s="179">
        <f t="shared" si="41"/>
        <v>99.996851235338397</v>
      </c>
      <c r="I322" s="368"/>
      <c r="J322" s="339" t="s">
        <v>900</v>
      </c>
      <c r="K322" s="343" t="s">
        <v>289</v>
      </c>
      <c r="L322" s="372" t="s">
        <v>306</v>
      </c>
      <c r="M322" s="374">
        <v>6328</v>
      </c>
      <c r="N322" s="373">
        <v>6328</v>
      </c>
      <c r="O322" s="395">
        <f>N322/M322*100</f>
        <v>100</v>
      </c>
      <c r="P322" s="395">
        <f>(O322+O323+O324+O325+O326+O327+O328+O329+O330+O331+O333+O332)/12</f>
        <v>99.647849462365585</v>
      </c>
      <c r="Q322" s="435"/>
    </row>
    <row r="323" spans="1:17" s="44" customFormat="1" ht="204.75">
      <c r="A323" s="206"/>
      <c r="B323" s="187"/>
      <c r="C323" s="207"/>
      <c r="D323" s="187"/>
      <c r="E323" s="207"/>
      <c r="F323" s="187"/>
      <c r="G323" s="187"/>
      <c r="H323" s="181"/>
      <c r="I323" s="366"/>
      <c r="J323" s="339" t="s">
        <v>901</v>
      </c>
      <c r="K323" s="343" t="s">
        <v>291</v>
      </c>
      <c r="L323" s="372" t="s">
        <v>108</v>
      </c>
      <c r="M323" s="373">
        <v>187</v>
      </c>
      <c r="N323" s="373">
        <v>187</v>
      </c>
      <c r="O323" s="395">
        <f>IF((N325/M325*100)&gt;1,100)</f>
        <v>100</v>
      </c>
      <c r="P323" s="398"/>
      <c r="Q323" s="436"/>
    </row>
    <row r="324" spans="1:17" s="44" customFormat="1" ht="189">
      <c r="A324" s="206"/>
      <c r="B324" s="187"/>
      <c r="C324" s="207"/>
      <c r="D324" s="187"/>
      <c r="E324" s="207"/>
      <c r="F324" s="187"/>
      <c r="G324" s="187"/>
      <c r="H324" s="181"/>
      <c r="I324" s="366"/>
      <c r="J324" s="339" t="s">
        <v>917</v>
      </c>
      <c r="K324" s="343" t="s">
        <v>293</v>
      </c>
      <c r="L324" s="372" t="s">
        <v>108</v>
      </c>
      <c r="M324" s="373">
        <v>38</v>
      </c>
      <c r="N324" s="373">
        <v>38</v>
      </c>
      <c r="O324" s="395">
        <f>IF((N325/M325*100)&gt;1,100)</f>
        <v>100</v>
      </c>
      <c r="P324" s="398"/>
      <c r="Q324" s="435"/>
    </row>
    <row r="325" spans="1:17" s="44" customFormat="1" ht="189">
      <c r="A325" s="206"/>
      <c r="B325" s="187"/>
      <c r="C325" s="207"/>
      <c r="D325" s="187"/>
      <c r="E325" s="207"/>
      <c r="F325" s="187"/>
      <c r="G325" s="187"/>
      <c r="H325" s="181"/>
      <c r="I325" s="366"/>
      <c r="J325" s="339" t="s">
        <v>1009</v>
      </c>
      <c r="K325" s="343" t="s">
        <v>294</v>
      </c>
      <c r="L325" s="372" t="s">
        <v>108</v>
      </c>
      <c r="M325" s="373">
        <v>328</v>
      </c>
      <c r="N325" s="373">
        <v>336</v>
      </c>
      <c r="O325" s="345">
        <f>IF((N325/M325*100)&gt;1,100)</f>
        <v>100</v>
      </c>
      <c r="P325" s="398"/>
      <c r="Q325" s="435" t="s">
        <v>1134</v>
      </c>
    </row>
    <row r="326" spans="1:17" s="44" customFormat="1" ht="63">
      <c r="A326" s="206"/>
      <c r="B326" s="187"/>
      <c r="C326" s="207"/>
      <c r="D326" s="187"/>
      <c r="E326" s="207"/>
      <c r="F326" s="187"/>
      <c r="G326" s="187"/>
      <c r="H326" s="181"/>
      <c r="I326" s="366"/>
      <c r="J326" s="339" t="s">
        <v>905</v>
      </c>
      <c r="K326" s="343" t="s">
        <v>295</v>
      </c>
      <c r="L326" s="372" t="s">
        <v>108</v>
      </c>
      <c r="M326" s="373">
        <v>2386</v>
      </c>
      <c r="N326" s="373">
        <v>2386</v>
      </c>
      <c r="O326" s="395">
        <f>N326/M326*100</f>
        <v>100</v>
      </c>
      <c r="P326" s="398"/>
      <c r="Q326" s="435"/>
    </row>
    <row r="327" spans="1:17" s="44" customFormat="1" ht="102">
      <c r="A327" s="206"/>
      <c r="B327" s="187"/>
      <c r="C327" s="207"/>
      <c r="D327" s="187"/>
      <c r="E327" s="207"/>
      <c r="F327" s="187"/>
      <c r="G327" s="187"/>
      <c r="H327" s="181"/>
      <c r="I327" s="366"/>
      <c r="J327" s="339" t="s">
        <v>906</v>
      </c>
      <c r="K327" s="343" t="s">
        <v>943</v>
      </c>
      <c r="L327" s="372" t="s">
        <v>108</v>
      </c>
      <c r="M327" s="373">
        <v>1909</v>
      </c>
      <c r="N327" s="373">
        <v>2148</v>
      </c>
      <c r="O327" s="345">
        <f t="shared" ref="O327:O330" si="55">IF((N327/M327*100)&gt;1,100)</f>
        <v>100</v>
      </c>
      <c r="P327" s="398"/>
      <c r="Q327" s="436" t="s">
        <v>1135</v>
      </c>
    </row>
    <row r="328" spans="1:17" s="44" customFormat="1" ht="204.75">
      <c r="A328" s="206"/>
      <c r="B328" s="187"/>
      <c r="C328" s="207"/>
      <c r="D328" s="187"/>
      <c r="E328" s="207"/>
      <c r="F328" s="187"/>
      <c r="G328" s="187"/>
      <c r="H328" s="181"/>
      <c r="I328" s="366"/>
      <c r="J328" s="339" t="s">
        <v>907</v>
      </c>
      <c r="K328" s="343" t="s">
        <v>297</v>
      </c>
      <c r="L328" s="372" t="s">
        <v>108</v>
      </c>
      <c r="M328" s="373">
        <v>12</v>
      </c>
      <c r="N328" s="373">
        <v>12</v>
      </c>
      <c r="O328" s="395">
        <f>N328/M328*100</f>
        <v>100</v>
      </c>
      <c r="P328" s="398"/>
      <c r="Q328" s="396"/>
    </row>
    <row r="329" spans="1:17" s="44" customFormat="1" ht="126">
      <c r="A329" s="206"/>
      <c r="B329" s="187"/>
      <c r="C329" s="207"/>
      <c r="D329" s="187"/>
      <c r="E329" s="207"/>
      <c r="F329" s="187"/>
      <c r="G329" s="187"/>
      <c r="H329" s="181"/>
      <c r="I329" s="366"/>
      <c r="J329" s="339" t="s">
        <v>920</v>
      </c>
      <c r="K329" s="343" t="s">
        <v>298</v>
      </c>
      <c r="L329" s="372" t="s">
        <v>108</v>
      </c>
      <c r="M329" s="373">
        <v>400</v>
      </c>
      <c r="N329" s="373">
        <v>410</v>
      </c>
      <c r="O329" s="345">
        <f>IF((N329/M329*100)&gt;1,100)</f>
        <v>100</v>
      </c>
      <c r="P329" s="398"/>
      <c r="Q329" s="396" t="s">
        <v>394</v>
      </c>
    </row>
    <row r="330" spans="1:17" s="44" customFormat="1" ht="236.25">
      <c r="A330" s="206"/>
      <c r="B330" s="187"/>
      <c r="C330" s="207"/>
      <c r="D330" s="187"/>
      <c r="E330" s="207"/>
      <c r="F330" s="187"/>
      <c r="G330" s="187"/>
      <c r="H330" s="181"/>
      <c r="I330" s="366"/>
      <c r="J330" s="339" t="s">
        <v>1010</v>
      </c>
      <c r="K330" s="343" t="s">
        <v>299</v>
      </c>
      <c r="L330" s="372" t="s">
        <v>108</v>
      </c>
      <c r="M330" s="373">
        <v>1556</v>
      </c>
      <c r="N330" s="373">
        <v>1568</v>
      </c>
      <c r="O330" s="345">
        <f t="shared" si="55"/>
        <v>100</v>
      </c>
      <c r="P330" s="398"/>
      <c r="Q330" s="396" t="s">
        <v>380</v>
      </c>
    </row>
    <row r="331" spans="1:17" s="44" customFormat="1" ht="94.5">
      <c r="A331" s="206"/>
      <c r="B331" s="187"/>
      <c r="C331" s="205"/>
      <c r="D331" s="187"/>
      <c r="E331" s="215"/>
      <c r="F331" s="187"/>
      <c r="G331" s="187"/>
      <c r="H331" s="181"/>
      <c r="I331" s="366"/>
      <c r="J331" s="339" t="s">
        <v>1003</v>
      </c>
      <c r="K331" s="343" t="s">
        <v>300</v>
      </c>
      <c r="L331" s="372" t="s">
        <v>108</v>
      </c>
      <c r="M331" s="373">
        <v>3100</v>
      </c>
      <c r="N331" s="373">
        <v>2969</v>
      </c>
      <c r="O331" s="395">
        <f>N331/M331*100</f>
        <v>95.774193548387103</v>
      </c>
      <c r="P331" s="398"/>
      <c r="Q331" s="396" t="s">
        <v>395</v>
      </c>
    </row>
    <row r="332" spans="1:17" s="44" customFormat="1" ht="110.25">
      <c r="A332" s="206"/>
      <c r="B332" s="335"/>
      <c r="C332" s="205"/>
      <c r="D332" s="335"/>
      <c r="E332" s="215"/>
      <c r="F332" s="335"/>
      <c r="G332" s="335"/>
      <c r="H332" s="334"/>
      <c r="I332" s="366"/>
      <c r="J332" s="339" t="s">
        <v>926</v>
      </c>
      <c r="K332" s="343" t="s">
        <v>302</v>
      </c>
      <c r="L332" s="372" t="s">
        <v>235</v>
      </c>
      <c r="M332" s="373">
        <v>121645</v>
      </c>
      <c r="N332" s="373">
        <v>121936</v>
      </c>
      <c r="O332" s="395">
        <f>IF((N328/M328*100)&gt;1,100)</f>
        <v>100</v>
      </c>
      <c r="P332" s="398"/>
      <c r="Q332" s="396" t="s">
        <v>1136</v>
      </c>
    </row>
    <row r="333" spans="1:17" s="44" customFormat="1" ht="78.75">
      <c r="A333" s="213"/>
      <c r="B333" s="187"/>
      <c r="C333" s="213"/>
      <c r="D333" s="187"/>
      <c r="E333" s="217"/>
      <c r="F333" s="187"/>
      <c r="G333" s="187"/>
      <c r="H333" s="183"/>
      <c r="I333" s="367"/>
      <c r="J333" s="339" t="s">
        <v>956</v>
      </c>
      <c r="K333" s="343" t="s">
        <v>1008</v>
      </c>
      <c r="L333" s="372" t="s">
        <v>897</v>
      </c>
      <c r="M333" s="373">
        <v>1025.92</v>
      </c>
      <c r="N333" s="373">
        <v>1025.9000000000001</v>
      </c>
      <c r="O333" s="395">
        <f>IF((N329/M329*100)&gt;1,100)</f>
        <v>100</v>
      </c>
      <c r="P333" s="398"/>
      <c r="Q333" s="396"/>
    </row>
    <row r="334" spans="1:17" s="44" customFormat="1" ht="110.25">
      <c r="A334" s="210"/>
      <c r="B334" s="211"/>
      <c r="C334" s="203"/>
      <c r="D334" s="188" t="s">
        <v>138</v>
      </c>
      <c r="E334" s="129">
        <v>455171.8</v>
      </c>
      <c r="F334" s="129">
        <v>454740.66048000002</v>
      </c>
      <c r="G334" s="188" t="s">
        <v>92</v>
      </c>
      <c r="H334" s="179">
        <f t="shared" ref="H334:H385" si="56">F334/E334*100</f>
        <v>99.905279826210673</v>
      </c>
      <c r="I334" s="368" t="s">
        <v>1048</v>
      </c>
      <c r="J334" s="339" t="s">
        <v>900</v>
      </c>
      <c r="K334" s="343" t="s">
        <v>289</v>
      </c>
      <c r="L334" s="372" t="s">
        <v>290</v>
      </c>
      <c r="M334" s="380">
        <v>3732</v>
      </c>
      <c r="N334" s="380">
        <v>3197.4</v>
      </c>
      <c r="O334" s="395">
        <f>N334/M334*100</f>
        <v>85.675241157556272</v>
      </c>
      <c r="P334" s="395">
        <f>(O334+O335+O336+O337+O338+O339+O340+O341+O342+O343+O345+O344)/12</f>
        <v>96.254379440711759</v>
      </c>
      <c r="Q334" s="400" t="s">
        <v>1137</v>
      </c>
    </row>
    <row r="335" spans="1:17" s="44" customFormat="1" ht="204.75">
      <c r="A335" s="206"/>
      <c r="B335" s="187"/>
      <c r="C335" s="207"/>
      <c r="D335" s="187"/>
      <c r="E335" s="207"/>
      <c r="F335" s="187"/>
      <c r="G335" s="187"/>
      <c r="H335" s="181"/>
      <c r="I335" s="366"/>
      <c r="J335" s="339" t="s">
        <v>901</v>
      </c>
      <c r="K335" s="343" t="s">
        <v>291</v>
      </c>
      <c r="L335" s="372" t="s">
        <v>108</v>
      </c>
      <c r="M335" s="381">
        <v>65</v>
      </c>
      <c r="N335" s="381">
        <v>62</v>
      </c>
      <c r="O335" s="395">
        <f>N335/M335*100</f>
        <v>95.384615384615387</v>
      </c>
      <c r="P335" s="398"/>
      <c r="Q335" s="434" t="s">
        <v>1138</v>
      </c>
    </row>
    <row r="336" spans="1:17" s="44" customFormat="1" ht="189">
      <c r="A336" s="206"/>
      <c r="B336" s="187"/>
      <c r="C336" s="207"/>
      <c r="D336" s="187"/>
      <c r="E336" s="207"/>
      <c r="F336" s="187"/>
      <c r="G336" s="187"/>
      <c r="H336" s="181"/>
      <c r="I336" s="366"/>
      <c r="J336" s="339" t="s">
        <v>917</v>
      </c>
      <c r="K336" s="343" t="s">
        <v>293</v>
      </c>
      <c r="L336" s="372" t="s">
        <v>108</v>
      </c>
      <c r="M336" s="381">
        <v>1</v>
      </c>
      <c r="N336" s="381">
        <v>1</v>
      </c>
      <c r="O336" s="395">
        <f t="shared" ref="O336" si="57">N336/M336*100</f>
        <v>100</v>
      </c>
      <c r="P336" s="398"/>
      <c r="Q336" s="396"/>
    </row>
    <row r="337" spans="1:17" s="44" customFormat="1" ht="189">
      <c r="A337" s="206"/>
      <c r="B337" s="187"/>
      <c r="C337" s="207"/>
      <c r="D337" s="187"/>
      <c r="E337" s="207"/>
      <c r="F337" s="187"/>
      <c r="G337" s="187"/>
      <c r="H337" s="181"/>
      <c r="I337" s="366"/>
      <c r="J337" s="339" t="s">
        <v>1009</v>
      </c>
      <c r="K337" s="343" t="s">
        <v>294</v>
      </c>
      <c r="L337" s="372" t="s">
        <v>108</v>
      </c>
      <c r="M337" s="381">
        <v>100</v>
      </c>
      <c r="N337" s="381">
        <v>162</v>
      </c>
      <c r="O337" s="345">
        <f t="shared" ref="O337:O345" si="58">IF((N337/M337*100)&gt;1,100)</f>
        <v>100</v>
      </c>
      <c r="P337" s="398"/>
      <c r="Q337" s="396" t="s">
        <v>1139</v>
      </c>
    </row>
    <row r="338" spans="1:17" s="44" customFormat="1" ht="63">
      <c r="A338" s="206"/>
      <c r="B338" s="187"/>
      <c r="C338" s="207"/>
      <c r="D338" s="187"/>
      <c r="E338" s="207"/>
      <c r="F338" s="187"/>
      <c r="G338" s="187"/>
      <c r="H338" s="181"/>
      <c r="I338" s="366"/>
      <c r="J338" s="339" t="s">
        <v>905</v>
      </c>
      <c r="K338" s="343" t="s">
        <v>295</v>
      </c>
      <c r="L338" s="372" t="s">
        <v>108</v>
      </c>
      <c r="M338" s="381">
        <v>2927</v>
      </c>
      <c r="N338" s="381">
        <v>2850</v>
      </c>
      <c r="O338" s="345">
        <f>N338/M338*100</f>
        <v>97.369320122992832</v>
      </c>
      <c r="P338" s="398"/>
      <c r="Q338" s="396" t="s">
        <v>1140</v>
      </c>
    </row>
    <row r="339" spans="1:17" s="44" customFormat="1" ht="94.5">
      <c r="A339" s="206"/>
      <c r="B339" s="187"/>
      <c r="C339" s="207"/>
      <c r="D339" s="187"/>
      <c r="E339" s="207"/>
      <c r="F339" s="187"/>
      <c r="G339" s="187"/>
      <c r="H339" s="181"/>
      <c r="I339" s="366"/>
      <c r="J339" s="339" t="s">
        <v>1012</v>
      </c>
      <c r="K339" s="343" t="s">
        <v>296</v>
      </c>
      <c r="L339" s="372" t="s">
        <v>108</v>
      </c>
      <c r="M339" s="381">
        <v>380</v>
      </c>
      <c r="N339" s="381">
        <v>380</v>
      </c>
      <c r="O339" s="345">
        <f t="shared" si="58"/>
        <v>100</v>
      </c>
      <c r="P339" s="398"/>
      <c r="Q339" s="400"/>
    </row>
    <row r="340" spans="1:17" s="44" customFormat="1" ht="204.75">
      <c r="A340" s="206"/>
      <c r="B340" s="187"/>
      <c r="C340" s="207"/>
      <c r="D340" s="187"/>
      <c r="E340" s="207"/>
      <c r="F340" s="187"/>
      <c r="G340" s="187"/>
      <c r="H340" s="181"/>
      <c r="I340" s="366"/>
      <c r="J340" s="339" t="s">
        <v>907</v>
      </c>
      <c r="K340" s="343" t="s">
        <v>297</v>
      </c>
      <c r="L340" s="372" t="s">
        <v>108</v>
      </c>
      <c r="M340" s="381">
        <v>84</v>
      </c>
      <c r="N340" s="381">
        <v>84</v>
      </c>
      <c r="O340" s="345">
        <f t="shared" si="58"/>
        <v>100</v>
      </c>
      <c r="P340" s="398"/>
      <c r="Q340" s="396"/>
    </row>
    <row r="341" spans="1:17" s="44" customFormat="1" ht="126">
      <c r="A341" s="206"/>
      <c r="B341" s="187"/>
      <c r="C341" s="207"/>
      <c r="D341" s="187"/>
      <c r="E341" s="207"/>
      <c r="F341" s="187"/>
      <c r="G341" s="187"/>
      <c r="H341" s="181"/>
      <c r="I341" s="366"/>
      <c r="J341" s="339" t="s">
        <v>920</v>
      </c>
      <c r="K341" s="343" t="s">
        <v>298</v>
      </c>
      <c r="L341" s="372" t="s">
        <v>108</v>
      </c>
      <c r="M341" s="381">
        <v>2200</v>
      </c>
      <c r="N341" s="381">
        <v>2000</v>
      </c>
      <c r="O341" s="345">
        <f>N341/M341*100</f>
        <v>90.909090909090907</v>
      </c>
      <c r="P341" s="398"/>
      <c r="Q341" s="396" t="s">
        <v>1141</v>
      </c>
    </row>
    <row r="342" spans="1:17" s="44" customFormat="1" ht="236.25">
      <c r="A342" s="206"/>
      <c r="B342" s="187"/>
      <c r="C342" s="207"/>
      <c r="D342" s="187"/>
      <c r="E342" s="207"/>
      <c r="F342" s="187"/>
      <c r="G342" s="187"/>
      <c r="H342" s="181"/>
      <c r="I342" s="366"/>
      <c r="J342" s="339" t="s">
        <v>925</v>
      </c>
      <c r="K342" s="343" t="s">
        <v>299</v>
      </c>
      <c r="L342" s="372" t="s">
        <v>108</v>
      </c>
      <c r="M342" s="381">
        <v>700</v>
      </c>
      <c r="N342" s="381">
        <v>600</v>
      </c>
      <c r="O342" s="345">
        <f>N342/M342*100</f>
        <v>85.714285714285708</v>
      </c>
      <c r="P342" s="398"/>
      <c r="Q342" s="396"/>
    </row>
    <row r="343" spans="1:17" s="44" customFormat="1" ht="94.5">
      <c r="A343" s="206"/>
      <c r="B343" s="187"/>
      <c r="C343" s="205"/>
      <c r="D343" s="187"/>
      <c r="E343" s="215"/>
      <c r="F343" s="187"/>
      <c r="G343" s="187"/>
      <c r="H343" s="181"/>
      <c r="I343" s="366"/>
      <c r="J343" s="339" t="s">
        <v>1003</v>
      </c>
      <c r="K343" s="343" t="s">
        <v>300</v>
      </c>
      <c r="L343" s="372" t="s">
        <v>108</v>
      </c>
      <c r="M343" s="381">
        <v>650</v>
      </c>
      <c r="N343" s="381">
        <v>650</v>
      </c>
      <c r="O343" s="395">
        <f>IF((N278/M278*100)&gt;1,100)</f>
        <v>100</v>
      </c>
      <c r="P343" s="398"/>
      <c r="Q343" s="400"/>
    </row>
    <row r="344" spans="1:17" s="44" customFormat="1" ht="110.25">
      <c r="A344" s="206"/>
      <c r="B344" s="335"/>
      <c r="C344" s="205"/>
      <c r="D344" s="335"/>
      <c r="E344" s="215"/>
      <c r="F344" s="335"/>
      <c r="G344" s="335"/>
      <c r="H344" s="334"/>
      <c r="I344" s="366"/>
      <c r="J344" s="339" t="s">
        <v>926</v>
      </c>
      <c r="K344" s="343" t="s">
        <v>301</v>
      </c>
      <c r="L344" s="372" t="s">
        <v>235</v>
      </c>
      <c r="M344" s="381">
        <v>134431</v>
      </c>
      <c r="N344" s="381">
        <v>135365</v>
      </c>
      <c r="O344" s="395">
        <f>IF((N279/M279*100)&gt;1,100)</f>
        <v>100</v>
      </c>
      <c r="P344" s="398"/>
      <c r="Q344" s="400" t="s">
        <v>1142</v>
      </c>
    </row>
    <row r="345" spans="1:17" s="44" customFormat="1" ht="94.5">
      <c r="A345" s="208"/>
      <c r="B345" s="182"/>
      <c r="C345" s="209"/>
      <c r="D345" s="182"/>
      <c r="E345" s="216"/>
      <c r="F345" s="182"/>
      <c r="G345" s="182"/>
      <c r="H345" s="183"/>
      <c r="I345" s="367"/>
      <c r="J345" s="339" t="s">
        <v>1013</v>
      </c>
      <c r="K345" s="343" t="s">
        <v>986</v>
      </c>
      <c r="L345" s="372" t="s">
        <v>360</v>
      </c>
      <c r="M345" s="382">
        <v>2039.5</v>
      </c>
      <c r="N345" s="382">
        <v>2040</v>
      </c>
      <c r="O345" s="345">
        <f t="shared" si="58"/>
        <v>100</v>
      </c>
      <c r="P345" s="398"/>
      <c r="Q345" s="400"/>
    </row>
    <row r="346" spans="1:17" s="44" customFormat="1" ht="110.25">
      <c r="A346" s="210"/>
      <c r="B346" s="211"/>
      <c r="C346" s="203"/>
      <c r="D346" s="188" t="s">
        <v>133</v>
      </c>
      <c r="E346" s="129">
        <v>1144210.5</v>
      </c>
      <c r="F346" s="129">
        <v>1144209.2170800001</v>
      </c>
      <c r="G346" s="188" t="s">
        <v>92</v>
      </c>
      <c r="H346" s="179">
        <f t="shared" si="56"/>
        <v>99.999887877274347</v>
      </c>
      <c r="I346" s="368"/>
      <c r="J346" s="339" t="s">
        <v>900</v>
      </c>
      <c r="K346" s="343" t="s">
        <v>289</v>
      </c>
      <c r="L346" s="372" t="s">
        <v>290</v>
      </c>
      <c r="M346" s="380">
        <v>9635.5300000000007</v>
      </c>
      <c r="N346" s="380">
        <v>17029.509999999998</v>
      </c>
      <c r="O346" s="395">
        <f>IF((N342/M342*100)&gt;1,100)</f>
        <v>100</v>
      </c>
      <c r="P346" s="395">
        <f>(O346+O347+O348+O349+O350+O351+O352+O353+O354+O355+O357+O358+O356)/13</f>
        <v>96.503496503496507</v>
      </c>
      <c r="Q346" s="396" t="s">
        <v>396</v>
      </c>
    </row>
    <row r="347" spans="1:17" s="44" customFormat="1" ht="204.75">
      <c r="A347" s="206"/>
      <c r="B347" s="187"/>
      <c r="C347" s="207"/>
      <c r="D347" s="187"/>
      <c r="E347" s="207"/>
      <c r="F347" s="187"/>
      <c r="G347" s="187"/>
      <c r="H347" s="181"/>
      <c r="I347" s="366"/>
      <c r="J347" s="339" t="s">
        <v>901</v>
      </c>
      <c r="K347" s="343" t="s">
        <v>291</v>
      </c>
      <c r="L347" s="372" t="s">
        <v>1015</v>
      </c>
      <c r="M347" s="380">
        <v>186</v>
      </c>
      <c r="N347" s="380">
        <v>186</v>
      </c>
      <c r="O347" s="395">
        <f t="shared" ref="O347:O354" si="59">N347/M347*100</f>
        <v>100</v>
      </c>
      <c r="P347" s="398"/>
      <c r="Q347" s="396"/>
    </row>
    <row r="348" spans="1:17" s="44" customFormat="1" ht="315">
      <c r="A348" s="206"/>
      <c r="B348" s="187"/>
      <c r="C348" s="207"/>
      <c r="D348" s="187"/>
      <c r="E348" s="207"/>
      <c r="F348" s="187"/>
      <c r="G348" s="187"/>
      <c r="H348" s="181"/>
      <c r="I348" s="366"/>
      <c r="J348" s="339" t="s">
        <v>902</v>
      </c>
      <c r="K348" s="343" t="s">
        <v>292</v>
      </c>
      <c r="L348" s="372" t="s">
        <v>108</v>
      </c>
      <c r="M348" s="381">
        <v>17</v>
      </c>
      <c r="N348" s="381">
        <v>17</v>
      </c>
      <c r="O348" s="395">
        <f t="shared" si="59"/>
        <v>100</v>
      </c>
      <c r="P348" s="398"/>
      <c r="Q348" s="396"/>
    </row>
    <row r="349" spans="1:17" s="44" customFormat="1" ht="189">
      <c r="A349" s="206"/>
      <c r="B349" s="187"/>
      <c r="C349" s="207"/>
      <c r="D349" s="187"/>
      <c r="E349" s="207"/>
      <c r="F349" s="187"/>
      <c r="G349" s="187"/>
      <c r="H349" s="181"/>
      <c r="I349" s="366"/>
      <c r="J349" s="339" t="s">
        <v>917</v>
      </c>
      <c r="K349" s="343" t="s">
        <v>293</v>
      </c>
      <c r="L349" s="372" t="s">
        <v>108</v>
      </c>
      <c r="M349" s="381">
        <v>693</v>
      </c>
      <c r="N349" s="381">
        <v>378</v>
      </c>
      <c r="O349" s="395">
        <f t="shared" si="59"/>
        <v>54.54545454545454</v>
      </c>
      <c r="P349" s="398"/>
      <c r="Q349" s="396" t="s">
        <v>1143</v>
      </c>
    </row>
    <row r="350" spans="1:17" s="44" customFormat="1" ht="189">
      <c r="A350" s="206"/>
      <c r="B350" s="187"/>
      <c r="C350" s="207"/>
      <c r="D350" s="187"/>
      <c r="E350" s="207"/>
      <c r="F350" s="187"/>
      <c r="G350" s="187"/>
      <c r="H350" s="181"/>
      <c r="I350" s="366"/>
      <c r="J350" s="339" t="s">
        <v>918</v>
      </c>
      <c r="K350" s="343" t="s">
        <v>294</v>
      </c>
      <c r="L350" s="372" t="s">
        <v>108</v>
      </c>
      <c r="M350" s="381">
        <v>250</v>
      </c>
      <c r="N350" s="381">
        <v>502</v>
      </c>
      <c r="O350" s="345">
        <f t="shared" ref="O350:O352" si="60">IF((N350/M350*100)&gt;1,100)</f>
        <v>100</v>
      </c>
      <c r="P350" s="398"/>
      <c r="Q350" s="396" t="s">
        <v>1144</v>
      </c>
    </row>
    <row r="351" spans="1:17" s="44" customFormat="1" ht="63">
      <c r="A351" s="206"/>
      <c r="B351" s="187"/>
      <c r="C351" s="207"/>
      <c r="D351" s="187"/>
      <c r="E351" s="207"/>
      <c r="F351" s="187"/>
      <c r="G351" s="187"/>
      <c r="H351" s="181"/>
      <c r="I351" s="366"/>
      <c r="J351" s="339" t="s">
        <v>905</v>
      </c>
      <c r="K351" s="343" t="s">
        <v>295</v>
      </c>
      <c r="L351" s="372" t="s">
        <v>108</v>
      </c>
      <c r="M351" s="381">
        <v>8500</v>
      </c>
      <c r="N351" s="381">
        <v>8500</v>
      </c>
      <c r="O351" s="345">
        <f t="shared" si="60"/>
        <v>100</v>
      </c>
      <c r="P351" s="398"/>
      <c r="Q351" s="396"/>
    </row>
    <row r="352" spans="1:17" s="44" customFormat="1" ht="94.5">
      <c r="A352" s="206"/>
      <c r="B352" s="187"/>
      <c r="C352" s="207"/>
      <c r="D352" s="187"/>
      <c r="E352" s="207"/>
      <c r="F352" s="187"/>
      <c r="G352" s="187"/>
      <c r="H352" s="181"/>
      <c r="I352" s="366"/>
      <c r="J352" s="339" t="s">
        <v>906</v>
      </c>
      <c r="K352" s="343" t="s">
        <v>296</v>
      </c>
      <c r="L352" s="372" t="s">
        <v>108</v>
      </c>
      <c r="M352" s="381">
        <v>1111</v>
      </c>
      <c r="N352" s="381">
        <v>1111</v>
      </c>
      <c r="O352" s="345">
        <f t="shared" si="60"/>
        <v>100</v>
      </c>
      <c r="P352" s="398"/>
      <c r="Q352" s="396"/>
    </row>
    <row r="353" spans="1:17" s="44" customFormat="1" ht="204.75">
      <c r="A353" s="206"/>
      <c r="B353" s="187"/>
      <c r="C353" s="207"/>
      <c r="D353" s="187"/>
      <c r="E353" s="207"/>
      <c r="F353" s="187"/>
      <c r="G353" s="187"/>
      <c r="H353" s="181"/>
      <c r="I353" s="366"/>
      <c r="J353" s="339" t="s">
        <v>907</v>
      </c>
      <c r="K353" s="343" t="s">
        <v>297</v>
      </c>
      <c r="L353" s="372" t="s">
        <v>108</v>
      </c>
      <c r="M353" s="381">
        <v>12</v>
      </c>
      <c r="N353" s="381">
        <v>12</v>
      </c>
      <c r="O353" s="395">
        <f t="shared" si="59"/>
        <v>100</v>
      </c>
      <c r="P353" s="398"/>
      <c r="Q353" s="396"/>
    </row>
    <row r="354" spans="1:17" s="44" customFormat="1" ht="126">
      <c r="A354" s="206"/>
      <c r="B354" s="187"/>
      <c r="C354" s="207"/>
      <c r="D354" s="187"/>
      <c r="E354" s="207"/>
      <c r="F354" s="187"/>
      <c r="G354" s="187"/>
      <c r="H354" s="181"/>
      <c r="I354" s="366"/>
      <c r="J354" s="339" t="s">
        <v>920</v>
      </c>
      <c r="K354" s="343" t="s">
        <v>298</v>
      </c>
      <c r="L354" s="372" t="s">
        <v>108</v>
      </c>
      <c r="M354" s="381">
        <v>1000</v>
      </c>
      <c r="N354" s="381">
        <v>1000</v>
      </c>
      <c r="O354" s="395">
        <f t="shared" si="59"/>
        <v>100</v>
      </c>
      <c r="P354" s="398"/>
      <c r="Q354" s="396"/>
    </row>
    <row r="355" spans="1:17" s="44" customFormat="1" ht="236.25">
      <c r="A355" s="206"/>
      <c r="B355" s="187"/>
      <c r="C355" s="207"/>
      <c r="D355" s="187"/>
      <c r="E355" s="207"/>
      <c r="F355" s="187"/>
      <c r="G355" s="187"/>
      <c r="H355" s="181"/>
      <c r="I355" s="366"/>
      <c r="J355" s="339" t="s">
        <v>925</v>
      </c>
      <c r="K355" s="343" t="s">
        <v>299</v>
      </c>
      <c r="L355" s="372" t="s">
        <v>108</v>
      </c>
      <c r="M355" s="381">
        <v>6500</v>
      </c>
      <c r="N355" s="381">
        <v>6500</v>
      </c>
      <c r="O355" s="345">
        <f t="shared" ref="O355:O358" si="61">IF((N355/M355*100)&gt;1,100)</f>
        <v>100</v>
      </c>
      <c r="P355" s="398"/>
      <c r="Q355" s="396"/>
    </row>
    <row r="356" spans="1:17" s="44" customFormat="1" ht="393.75">
      <c r="A356" s="206"/>
      <c r="B356" s="335"/>
      <c r="C356" s="207"/>
      <c r="D356" s="335"/>
      <c r="E356" s="207"/>
      <c r="F356" s="335"/>
      <c r="G356" s="335"/>
      <c r="H356" s="334"/>
      <c r="I356" s="366"/>
      <c r="J356" s="339" t="s">
        <v>1003</v>
      </c>
      <c r="K356" s="343" t="s">
        <v>300</v>
      </c>
      <c r="L356" s="372" t="s">
        <v>108</v>
      </c>
      <c r="M356" s="381">
        <v>75300</v>
      </c>
      <c r="N356" s="381">
        <v>95806</v>
      </c>
      <c r="O356" s="345">
        <f t="shared" si="61"/>
        <v>100</v>
      </c>
      <c r="P356" s="398"/>
      <c r="Q356" s="396" t="s">
        <v>1145</v>
      </c>
    </row>
    <row r="357" spans="1:17" s="44" customFormat="1" ht="110.25">
      <c r="A357" s="206"/>
      <c r="B357" s="187"/>
      <c r="C357" s="205"/>
      <c r="D357" s="187"/>
      <c r="E357" s="215"/>
      <c r="F357" s="187"/>
      <c r="G357" s="187"/>
      <c r="H357" s="181"/>
      <c r="I357" s="366"/>
      <c r="J357" s="339" t="s">
        <v>926</v>
      </c>
      <c r="K357" s="343" t="s">
        <v>301</v>
      </c>
      <c r="L357" s="372" t="s">
        <v>235</v>
      </c>
      <c r="M357" s="381">
        <v>730000</v>
      </c>
      <c r="N357" s="381">
        <v>735860</v>
      </c>
      <c r="O357" s="345">
        <f t="shared" si="61"/>
        <v>100</v>
      </c>
      <c r="P357" s="398"/>
      <c r="Q357" s="396" t="s">
        <v>397</v>
      </c>
    </row>
    <row r="358" spans="1:17" s="44" customFormat="1" ht="157.5">
      <c r="A358" s="208"/>
      <c r="B358" s="182"/>
      <c r="C358" s="209"/>
      <c r="D358" s="182"/>
      <c r="E358" s="216"/>
      <c r="F358" s="182"/>
      <c r="G358" s="182"/>
      <c r="H358" s="183"/>
      <c r="I358" s="367"/>
      <c r="J358" s="339" t="s">
        <v>1014</v>
      </c>
      <c r="K358" s="343" t="s">
        <v>1011</v>
      </c>
      <c r="L358" s="372" t="s">
        <v>915</v>
      </c>
      <c r="M358" s="381">
        <v>5288.9</v>
      </c>
      <c r="N358" s="381">
        <v>5288.9</v>
      </c>
      <c r="O358" s="345">
        <f t="shared" si="61"/>
        <v>100</v>
      </c>
      <c r="P358" s="398"/>
      <c r="Q358" s="396"/>
    </row>
    <row r="359" spans="1:17" s="44" customFormat="1" ht="409.5">
      <c r="A359" s="210"/>
      <c r="B359" s="211"/>
      <c r="C359" s="203"/>
      <c r="D359" s="188" t="s">
        <v>139</v>
      </c>
      <c r="E359" s="129">
        <v>698662.40000000002</v>
      </c>
      <c r="F359" s="129">
        <v>696592.53208999999</v>
      </c>
      <c r="G359" s="188" t="s">
        <v>92</v>
      </c>
      <c r="H359" s="179">
        <f t="shared" si="56"/>
        <v>99.703738470826536</v>
      </c>
      <c r="I359" s="368" t="s">
        <v>1049</v>
      </c>
      <c r="J359" s="339" t="s">
        <v>900</v>
      </c>
      <c r="K359" s="343" t="s">
        <v>289</v>
      </c>
      <c r="L359" s="372" t="s">
        <v>996</v>
      </c>
      <c r="M359" s="383">
        <v>40718.9</v>
      </c>
      <c r="N359" s="383">
        <v>40718.9</v>
      </c>
      <c r="O359" s="395">
        <f>N359/M359*100</f>
        <v>100</v>
      </c>
      <c r="P359" s="395">
        <f>(O359+O360+O361+O362+O363+O364+O365+O366+O367+O368+O369+O371+O370)/13</f>
        <v>100</v>
      </c>
      <c r="Q359" s="396"/>
    </row>
    <row r="360" spans="1:17" s="44" customFormat="1" ht="189">
      <c r="A360" s="206"/>
      <c r="B360" s="187"/>
      <c r="C360" s="207"/>
      <c r="D360" s="187"/>
      <c r="E360" s="207"/>
      <c r="F360" s="187"/>
      <c r="G360" s="187"/>
      <c r="H360" s="181"/>
      <c r="I360" s="366"/>
      <c r="J360" s="339" t="s">
        <v>901</v>
      </c>
      <c r="K360" s="343" t="s">
        <v>1016</v>
      </c>
      <c r="L360" s="372" t="s">
        <v>108</v>
      </c>
      <c r="M360" s="381">
        <v>39</v>
      </c>
      <c r="N360" s="381">
        <v>39</v>
      </c>
      <c r="O360" s="395">
        <f t="shared" ref="O360:O397" si="62">N360/M360*100</f>
        <v>100</v>
      </c>
      <c r="P360" s="398"/>
      <c r="Q360" s="396"/>
    </row>
    <row r="361" spans="1:17" s="44" customFormat="1" ht="315">
      <c r="A361" s="206"/>
      <c r="B361" s="187"/>
      <c r="C361" s="207"/>
      <c r="D361" s="187"/>
      <c r="E361" s="207"/>
      <c r="F361" s="187"/>
      <c r="G361" s="187"/>
      <c r="H361" s="181"/>
      <c r="I361" s="366"/>
      <c r="J361" s="339" t="s">
        <v>902</v>
      </c>
      <c r="K361" s="343" t="s">
        <v>1017</v>
      </c>
      <c r="L361" s="372" t="s">
        <v>108</v>
      </c>
      <c r="M361" s="381">
        <v>50</v>
      </c>
      <c r="N361" s="381">
        <v>50</v>
      </c>
      <c r="O361" s="395">
        <f t="shared" si="62"/>
        <v>100</v>
      </c>
      <c r="P361" s="398"/>
      <c r="Q361" s="396"/>
    </row>
    <row r="362" spans="1:17" s="44" customFormat="1" ht="189">
      <c r="A362" s="206"/>
      <c r="B362" s="187"/>
      <c r="C362" s="207"/>
      <c r="D362" s="187"/>
      <c r="E362" s="207"/>
      <c r="F362" s="187"/>
      <c r="G362" s="187"/>
      <c r="H362" s="181"/>
      <c r="I362" s="366"/>
      <c r="J362" s="339" t="s">
        <v>1030</v>
      </c>
      <c r="K362" s="343" t="s">
        <v>293</v>
      </c>
      <c r="L362" s="372" t="s">
        <v>108</v>
      </c>
      <c r="M362" s="381">
        <v>851</v>
      </c>
      <c r="N362" s="381">
        <v>851</v>
      </c>
      <c r="O362" s="395">
        <f t="shared" si="62"/>
        <v>100</v>
      </c>
      <c r="P362" s="398"/>
      <c r="Q362" s="396"/>
    </row>
    <row r="363" spans="1:17" s="44" customFormat="1" ht="189">
      <c r="A363" s="206"/>
      <c r="B363" s="187"/>
      <c r="C363" s="207"/>
      <c r="D363" s="187"/>
      <c r="E363" s="207"/>
      <c r="F363" s="187"/>
      <c r="G363" s="187"/>
      <c r="H363" s="181"/>
      <c r="I363" s="366"/>
      <c r="J363" s="339" t="s">
        <v>918</v>
      </c>
      <c r="K363" s="343" t="s">
        <v>294</v>
      </c>
      <c r="L363" s="372" t="s">
        <v>108</v>
      </c>
      <c r="M363" s="381">
        <v>500</v>
      </c>
      <c r="N363" s="381">
        <v>500</v>
      </c>
      <c r="O363" s="395">
        <f t="shared" si="62"/>
        <v>100</v>
      </c>
      <c r="P363" s="398"/>
      <c r="Q363" s="396"/>
    </row>
    <row r="364" spans="1:17" s="44" customFormat="1" ht="63">
      <c r="A364" s="206"/>
      <c r="B364" s="187"/>
      <c r="C364" s="207"/>
      <c r="D364" s="187"/>
      <c r="E364" s="207"/>
      <c r="F364" s="187"/>
      <c r="G364" s="187"/>
      <c r="H364" s="181"/>
      <c r="I364" s="366"/>
      <c r="J364" s="339" t="s">
        <v>905</v>
      </c>
      <c r="K364" s="343" t="s">
        <v>295</v>
      </c>
      <c r="L364" s="372" t="s">
        <v>108</v>
      </c>
      <c r="M364" s="384">
        <v>6502</v>
      </c>
      <c r="N364" s="384">
        <v>6502</v>
      </c>
      <c r="O364" s="395">
        <f t="shared" si="62"/>
        <v>100</v>
      </c>
      <c r="P364" s="398"/>
      <c r="Q364" s="396"/>
    </row>
    <row r="365" spans="1:17" s="44" customFormat="1" ht="94.5">
      <c r="A365" s="206"/>
      <c r="B365" s="187"/>
      <c r="C365" s="207"/>
      <c r="D365" s="187"/>
      <c r="E365" s="207"/>
      <c r="F365" s="187"/>
      <c r="G365" s="187"/>
      <c r="H365" s="181"/>
      <c r="I365" s="366"/>
      <c r="J365" s="339" t="s">
        <v>906</v>
      </c>
      <c r="K365" s="343" t="s">
        <v>943</v>
      </c>
      <c r="L365" s="372" t="s">
        <v>108</v>
      </c>
      <c r="M365" s="384">
        <v>3000</v>
      </c>
      <c r="N365" s="384">
        <v>3000</v>
      </c>
      <c r="O365" s="395">
        <f t="shared" si="62"/>
        <v>100</v>
      </c>
      <c r="P365" s="398"/>
      <c r="Q365" s="396"/>
    </row>
    <row r="366" spans="1:17" s="44" customFormat="1" ht="204.75">
      <c r="A366" s="206"/>
      <c r="B366" s="187"/>
      <c r="C366" s="207"/>
      <c r="D366" s="187"/>
      <c r="E366" s="207"/>
      <c r="F366" s="187"/>
      <c r="G366" s="187"/>
      <c r="H366" s="181"/>
      <c r="I366" s="366"/>
      <c r="J366" s="339" t="s">
        <v>989</v>
      </c>
      <c r="K366" s="343" t="s">
        <v>297</v>
      </c>
      <c r="L366" s="372" t="s">
        <v>108</v>
      </c>
      <c r="M366" s="384">
        <v>12</v>
      </c>
      <c r="N366" s="384">
        <v>12</v>
      </c>
      <c r="O366" s="395">
        <f t="shared" si="62"/>
        <v>100</v>
      </c>
      <c r="P366" s="398"/>
      <c r="Q366" s="396"/>
    </row>
    <row r="367" spans="1:17" s="44" customFormat="1" ht="126">
      <c r="A367" s="206"/>
      <c r="B367" s="187"/>
      <c r="C367" s="207"/>
      <c r="D367" s="187"/>
      <c r="E367" s="207"/>
      <c r="F367" s="187"/>
      <c r="G367" s="187"/>
      <c r="H367" s="181"/>
      <c r="I367" s="366"/>
      <c r="J367" s="339" t="s">
        <v>920</v>
      </c>
      <c r="K367" s="343" t="s">
        <v>298</v>
      </c>
      <c r="L367" s="372" t="s">
        <v>108</v>
      </c>
      <c r="M367" s="384">
        <v>500</v>
      </c>
      <c r="N367" s="384">
        <v>500</v>
      </c>
      <c r="O367" s="395">
        <f t="shared" si="62"/>
        <v>100</v>
      </c>
      <c r="P367" s="398"/>
      <c r="Q367" s="396"/>
    </row>
    <row r="368" spans="1:17" s="44" customFormat="1" ht="236.25">
      <c r="A368" s="206"/>
      <c r="B368" s="187"/>
      <c r="C368" s="207"/>
      <c r="D368" s="187"/>
      <c r="E368" s="207"/>
      <c r="F368" s="187"/>
      <c r="G368" s="187"/>
      <c r="H368" s="181"/>
      <c r="I368" s="366"/>
      <c r="J368" s="339" t="s">
        <v>925</v>
      </c>
      <c r="K368" s="343" t="s">
        <v>1018</v>
      </c>
      <c r="L368" s="372" t="s">
        <v>108</v>
      </c>
      <c r="M368" s="384">
        <v>1000</v>
      </c>
      <c r="N368" s="384">
        <v>1000</v>
      </c>
      <c r="O368" s="395">
        <f t="shared" si="62"/>
        <v>100</v>
      </c>
      <c r="P368" s="398"/>
      <c r="Q368" s="396"/>
    </row>
    <row r="369" spans="1:17" s="44" customFormat="1" ht="94.5">
      <c r="A369" s="206"/>
      <c r="B369" s="187"/>
      <c r="C369" s="205"/>
      <c r="D369" s="187"/>
      <c r="E369" s="215"/>
      <c r="F369" s="187"/>
      <c r="G369" s="187"/>
      <c r="H369" s="181"/>
      <c r="I369" s="366"/>
      <c r="J369" s="339" t="s">
        <v>1003</v>
      </c>
      <c r="K369" s="343" t="s">
        <v>300</v>
      </c>
      <c r="L369" s="372" t="s">
        <v>108</v>
      </c>
      <c r="M369" s="384">
        <v>500</v>
      </c>
      <c r="N369" s="384">
        <v>500</v>
      </c>
      <c r="O369" s="395">
        <f t="shared" si="62"/>
        <v>100</v>
      </c>
      <c r="P369" s="398"/>
      <c r="Q369" s="396"/>
    </row>
    <row r="370" spans="1:17" s="44" customFormat="1" ht="110.25">
      <c r="A370" s="206"/>
      <c r="B370" s="335"/>
      <c r="C370" s="205"/>
      <c r="D370" s="335"/>
      <c r="E370" s="215"/>
      <c r="F370" s="335"/>
      <c r="G370" s="335"/>
      <c r="H370" s="334"/>
      <c r="I370" s="366"/>
      <c r="J370" s="339" t="s">
        <v>911</v>
      </c>
      <c r="K370" s="343" t="s">
        <v>301</v>
      </c>
      <c r="L370" s="372" t="s">
        <v>235</v>
      </c>
      <c r="M370" s="384">
        <v>243854</v>
      </c>
      <c r="N370" s="384">
        <v>243854</v>
      </c>
      <c r="O370" s="395">
        <f t="shared" si="62"/>
        <v>100</v>
      </c>
      <c r="P370" s="398"/>
      <c r="Q370" s="396"/>
    </row>
    <row r="371" spans="1:17" s="44" customFormat="1" ht="110.25">
      <c r="A371" s="208"/>
      <c r="B371" s="182"/>
      <c r="C371" s="209"/>
      <c r="D371" s="182"/>
      <c r="E371" s="216"/>
      <c r="F371" s="182"/>
      <c r="G371" s="182"/>
      <c r="H371" s="183"/>
      <c r="I371" s="367"/>
      <c r="J371" s="339" t="s">
        <v>994</v>
      </c>
      <c r="K371" s="343" t="s">
        <v>1019</v>
      </c>
      <c r="L371" s="372" t="s">
        <v>360</v>
      </c>
      <c r="M371" s="384">
        <v>4022.8</v>
      </c>
      <c r="N371" s="384">
        <v>4022.8</v>
      </c>
      <c r="O371" s="395">
        <f t="shared" si="62"/>
        <v>100</v>
      </c>
      <c r="P371" s="398"/>
      <c r="Q371" s="396"/>
    </row>
    <row r="372" spans="1:17" s="44" customFormat="1" ht="126" customHeight="1">
      <c r="A372" s="210"/>
      <c r="B372" s="211"/>
      <c r="C372" s="203"/>
      <c r="D372" s="188" t="s">
        <v>134</v>
      </c>
      <c r="E372" s="129">
        <v>698352.2</v>
      </c>
      <c r="F372" s="129">
        <v>694724.37737999996</v>
      </c>
      <c r="G372" s="188" t="s">
        <v>92</v>
      </c>
      <c r="H372" s="179">
        <f t="shared" si="56"/>
        <v>99.480516762172442</v>
      </c>
      <c r="I372" s="517" t="s">
        <v>1050</v>
      </c>
      <c r="J372" s="339" t="s">
        <v>922</v>
      </c>
      <c r="K372" s="343" t="s">
        <v>289</v>
      </c>
      <c r="L372" s="372" t="s">
        <v>290</v>
      </c>
      <c r="M372" s="383">
        <v>6814</v>
      </c>
      <c r="N372" s="383">
        <v>7989.81</v>
      </c>
      <c r="O372" s="345">
        <f t="shared" ref="O372:O378" si="63">IF((N372/M372*100)&gt;1,100)</f>
        <v>100</v>
      </c>
      <c r="P372" s="345">
        <f>(O372+O373+O374+O375+O376+O377+O378+O379+O380+O381+O382+O384+O383)/13</f>
        <v>98.865877884852864</v>
      </c>
      <c r="Q372" s="396" t="s">
        <v>1146</v>
      </c>
    </row>
    <row r="373" spans="1:17" s="44" customFormat="1" ht="204.75">
      <c r="A373" s="206"/>
      <c r="B373" s="187"/>
      <c r="C373" s="207"/>
      <c r="D373" s="187"/>
      <c r="E373" s="207"/>
      <c r="F373" s="187"/>
      <c r="G373" s="187"/>
      <c r="H373" s="181"/>
      <c r="I373" s="518"/>
      <c r="J373" s="339" t="s">
        <v>901</v>
      </c>
      <c r="K373" s="343" t="s">
        <v>291</v>
      </c>
      <c r="L373" s="372" t="s">
        <v>108</v>
      </c>
      <c r="M373" s="384">
        <v>129</v>
      </c>
      <c r="N373" s="384">
        <v>130</v>
      </c>
      <c r="O373" s="345">
        <f t="shared" si="63"/>
        <v>100</v>
      </c>
      <c r="P373" s="398"/>
      <c r="Q373" s="396" t="s">
        <v>1147</v>
      </c>
    </row>
    <row r="374" spans="1:17" s="44" customFormat="1" ht="315">
      <c r="A374" s="206"/>
      <c r="B374" s="187"/>
      <c r="C374" s="207"/>
      <c r="D374" s="187"/>
      <c r="E374" s="207"/>
      <c r="F374" s="187"/>
      <c r="G374" s="187"/>
      <c r="H374" s="181"/>
      <c r="I374" s="366"/>
      <c r="J374" s="339" t="s">
        <v>902</v>
      </c>
      <c r="K374" s="343" t="s">
        <v>292</v>
      </c>
      <c r="L374" s="372" t="s">
        <v>108</v>
      </c>
      <c r="M374" s="384">
        <v>1</v>
      </c>
      <c r="N374" s="384">
        <v>2</v>
      </c>
      <c r="O374" s="345">
        <f t="shared" si="63"/>
        <v>100</v>
      </c>
      <c r="P374" s="398"/>
      <c r="Q374" s="396" t="s">
        <v>1148</v>
      </c>
    </row>
    <row r="375" spans="1:17" s="44" customFormat="1" ht="189">
      <c r="A375" s="206"/>
      <c r="B375" s="187"/>
      <c r="C375" s="207"/>
      <c r="D375" s="187"/>
      <c r="E375" s="207"/>
      <c r="F375" s="187"/>
      <c r="G375" s="187"/>
      <c r="H375" s="181"/>
      <c r="I375" s="366"/>
      <c r="J375" s="339" t="s">
        <v>917</v>
      </c>
      <c r="K375" s="343" t="s">
        <v>293</v>
      </c>
      <c r="L375" s="372" t="s">
        <v>108</v>
      </c>
      <c r="M375" s="384">
        <v>7</v>
      </c>
      <c r="N375" s="384">
        <v>9</v>
      </c>
      <c r="O375" s="345">
        <f t="shared" si="63"/>
        <v>100</v>
      </c>
      <c r="P375" s="398"/>
      <c r="Q375" s="396" t="s">
        <v>1149</v>
      </c>
    </row>
    <row r="376" spans="1:17" s="44" customFormat="1" ht="189">
      <c r="A376" s="206"/>
      <c r="B376" s="187"/>
      <c r="C376" s="207"/>
      <c r="D376" s="187"/>
      <c r="E376" s="207"/>
      <c r="F376" s="187"/>
      <c r="G376" s="187"/>
      <c r="H376" s="181"/>
      <c r="I376" s="366"/>
      <c r="J376" s="339" t="s">
        <v>918</v>
      </c>
      <c r="K376" s="343" t="s">
        <v>294</v>
      </c>
      <c r="L376" s="372" t="s">
        <v>108</v>
      </c>
      <c r="M376" s="384">
        <v>230</v>
      </c>
      <c r="N376" s="384">
        <v>313</v>
      </c>
      <c r="O376" s="345">
        <f t="shared" si="63"/>
        <v>100</v>
      </c>
      <c r="P376" s="398"/>
      <c r="Q376" s="396" t="s">
        <v>1150</v>
      </c>
    </row>
    <row r="377" spans="1:17" s="44" customFormat="1" ht="63">
      <c r="A377" s="206"/>
      <c r="B377" s="187"/>
      <c r="C377" s="207"/>
      <c r="D377" s="187"/>
      <c r="E377" s="207"/>
      <c r="F377" s="187"/>
      <c r="G377" s="187"/>
      <c r="H377" s="181"/>
      <c r="I377" s="366"/>
      <c r="J377" s="339" t="s">
        <v>923</v>
      </c>
      <c r="K377" s="343" t="s">
        <v>295</v>
      </c>
      <c r="L377" s="372" t="s">
        <v>108</v>
      </c>
      <c r="M377" s="384">
        <v>9585</v>
      </c>
      <c r="N377" s="384">
        <v>10643</v>
      </c>
      <c r="O377" s="345">
        <f t="shared" si="63"/>
        <v>100</v>
      </c>
      <c r="P377" s="398"/>
      <c r="Q377" s="396" t="s">
        <v>1151</v>
      </c>
    </row>
    <row r="378" spans="1:17" s="44" customFormat="1" ht="94.5">
      <c r="A378" s="206"/>
      <c r="B378" s="187"/>
      <c r="C378" s="207"/>
      <c r="D378" s="187"/>
      <c r="E378" s="207"/>
      <c r="F378" s="187"/>
      <c r="G378" s="187"/>
      <c r="H378" s="181"/>
      <c r="I378" s="366"/>
      <c r="J378" s="339" t="s">
        <v>919</v>
      </c>
      <c r="K378" s="343" t="s">
        <v>296</v>
      </c>
      <c r="L378" s="372" t="s">
        <v>108</v>
      </c>
      <c r="M378" s="384">
        <v>2024</v>
      </c>
      <c r="N378" s="384">
        <v>2941</v>
      </c>
      <c r="O378" s="345">
        <f t="shared" si="63"/>
        <v>100</v>
      </c>
      <c r="P378" s="398"/>
      <c r="Q378" s="396" t="s">
        <v>1152</v>
      </c>
    </row>
    <row r="379" spans="1:17" s="44" customFormat="1" ht="204.75">
      <c r="A379" s="206"/>
      <c r="B379" s="187"/>
      <c r="C379" s="207"/>
      <c r="D379" s="187"/>
      <c r="E379" s="207"/>
      <c r="F379" s="187"/>
      <c r="G379" s="187"/>
      <c r="H379" s="181"/>
      <c r="I379" s="366"/>
      <c r="J379" s="339" t="s">
        <v>907</v>
      </c>
      <c r="K379" s="343" t="s">
        <v>297</v>
      </c>
      <c r="L379" s="372" t="s">
        <v>108</v>
      </c>
      <c r="M379" s="384">
        <v>48</v>
      </c>
      <c r="N379" s="384">
        <v>48</v>
      </c>
      <c r="O379" s="395">
        <f t="shared" si="62"/>
        <v>100</v>
      </c>
      <c r="P379" s="398"/>
      <c r="Q379" s="396"/>
    </row>
    <row r="380" spans="1:17" s="44" customFormat="1" ht="126">
      <c r="A380" s="206"/>
      <c r="B380" s="187"/>
      <c r="C380" s="207"/>
      <c r="D380" s="187"/>
      <c r="E380" s="207"/>
      <c r="F380" s="187"/>
      <c r="G380" s="187"/>
      <c r="H380" s="181"/>
      <c r="I380" s="366"/>
      <c r="J380" s="339" t="s">
        <v>920</v>
      </c>
      <c r="K380" s="343" t="s">
        <v>298</v>
      </c>
      <c r="L380" s="372" t="s">
        <v>108</v>
      </c>
      <c r="M380" s="384">
        <v>180</v>
      </c>
      <c r="N380" s="384">
        <v>180</v>
      </c>
      <c r="O380" s="395">
        <f t="shared" si="62"/>
        <v>100</v>
      </c>
      <c r="P380" s="398"/>
      <c r="Q380" s="396"/>
    </row>
    <row r="381" spans="1:17" s="44" customFormat="1" ht="236.25">
      <c r="A381" s="206"/>
      <c r="B381" s="187"/>
      <c r="C381" s="207"/>
      <c r="D381" s="187"/>
      <c r="E381" s="207"/>
      <c r="F381" s="187"/>
      <c r="G381" s="187"/>
      <c r="H381" s="181"/>
      <c r="I381" s="366"/>
      <c r="J381" s="339" t="s">
        <v>925</v>
      </c>
      <c r="K381" s="343" t="s">
        <v>1020</v>
      </c>
      <c r="L381" s="372" t="s">
        <v>108</v>
      </c>
      <c r="M381" s="384">
        <v>950</v>
      </c>
      <c r="N381" s="384">
        <v>1218</v>
      </c>
      <c r="O381" s="395">
        <f t="shared" ref="O381" si="64">IF((N381/M381*100)&gt;1,100)</f>
        <v>100</v>
      </c>
      <c r="P381" s="398"/>
      <c r="Q381" s="396" t="s">
        <v>1153</v>
      </c>
    </row>
    <row r="382" spans="1:17" s="44" customFormat="1" ht="94.5">
      <c r="A382" s="206"/>
      <c r="B382" s="187"/>
      <c r="C382" s="207"/>
      <c r="D382" s="187"/>
      <c r="E382" s="207"/>
      <c r="F382" s="187"/>
      <c r="G382" s="187"/>
      <c r="H382" s="181"/>
      <c r="I382" s="366"/>
      <c r="J382" s="339" t="s">
        <v>910</v>
      </c>
      <c r="K382" s="343" t="s">
        <v>300</v>
      </c>
      <c r="L382" s="372" t="s">
        <v>108</v>
      </c>
      <c r="M382" s="384">
        <v>57960</v>
      </c>
      <c r="N382" s="384">
        <v>52500</v>
      </c>
      <c r="O382" s="395">
        <f>N382/M382*100</f>
        <v>90.579710144927532</v>
      </c>
      <c r="P382" s="398"/>
      <c r="Q382" s="396" t="s">
        <v>1154</v>
      </c>
    </row>
    <row r="383" spans="1:17" s="44" customFormat="1" ht="110.25">
      <c r="A383" s="206"/>
      <c r="B383" s="335"/>
      <c r="C383" s="207"/>
      <c r="D383" s="335"/>
      <c r="E383" s="207"/>
      <c r="F383" s="335"/>
      <c r="G383" s="335"/>
      <c r="H383" s="334"/>
      <c r="I383" s="366"/>
      <c r="J383" s="339" t="s">
        <v>926</v>
      </c>
      <c r="K383" s="343" t="s">
        <v>301</v>
      </c>
      <c r="L383" s="372" t="s">
        <v>235</v>
      </c>
      <c r="M383" s="384">
        <v>419534</v>
      </c>
      <c r="N383" s="384">
        <v>418399</v>
      </c>
      <c r="O383" s="395">
        <f>N383/M383*100</f>
        <v>99.729461736116747</v>
      </c>
      <c r="P383" s="398"/>
      <c r="Q383" s="396" t="s">
        <v>1155</v>
      </c>
    </row>
    <row r="384" spans="1:17" s="44" customFormat="1" ht="94.5">
      <c r="A384" s="206"/>
      <c r="B384" s="187"/>
      <c r="C384" s="205"/>
      <c r="D384" s="187"/>
      <c r="E384" s="215"/>
      <c r="F384" s="187"/>
      <c r="G384" s="187"/>
      <c r="H384" s="183"/>
      <c r="I384" s="367"/>
      <c r="J384" s="339" t="s">
        <v>1031</v>
      </c>
      <c r="K384" s="343" t="s">
        <v>986</v>
      </c>
      <c r="L384" s="372" t="s">
        <v>915</v>
      </c>
      <c r="M384" s="384">
        <v>3920.63</v>
      </c>
      <c r="N384" s="384">
        <v>3722.53</v>
      </c>
      <c r="O384" s="395">
        <f>N384/M384*100</f>
        <v>94.947240622042884</v>
      </c>
      <c r="P384" s="398"/>
      <c r="Q384" s="396" t="s">
        <v>1156</v>
      </c>
    </row>
    <row r="385" spans="1:17" s="44" customFormat="1" ht="110.25" customHeight="1">
      <c r="A385" s="210"/>
      <c r="B385" s="211"/>
      <c r="C385" s="203"/>
      <c r="D385" s="188" t="s">
        <v>135</v>
      </c>
      <c r="E385" s="129">
        <v>717893.3</v>
      </c>
      <c r="F385" s="129">
        <v>707418.86867</v>
      </c>
      <c r="G385" s="188" t="s">
        <v>92</v>
      </c>
      <c r="H385" s="179">
        <f t="shared" si="56"/>
        <v>98.540948727338716</v>
      </c>
      <c r="I385" s="517" t="s">
        <v>1051</v>
      </c>
      <c r="J385" s="339" t="s">
        <v>900</v>
      </c>
      <c r="K385" s="343" t="s">
        <v>976</v>
      </c>
      <c r="L385" s="372" t="s">
        <v>996</v>
      </c>
      <c r="M385" s="361">
        <v>35128</v>
      </c>
      <c r="N385" s="361">
        <v>35128</v>
      </c>
      <c r="O385" s="395">
        <f t="shared" si="62"/>
        <v>100</v>
      </c>
      <c r="P385" s="395">
        <f>(O385+O386+O387+O388+O389+O390+O391+O392+O393+O394+O395+O397+O396)/13</f>
        <v>99.999885507282883</v>
      </c>
      <c r="Q385" s="396"/>
    </row>
    <row r="386" spans="1:17" s="44" customFormat="1" ht="204.75">
      <c r="A386" s="206"/>
      <c r="B386" s="187"/>
      <c r="C386" s="207"/>
      <c r="D386" s="187"/>
      <c r="E386" s="207"/>
      <c r="F386" s="187"/>
      <c r="G386" s="187"/>
      <c r="H386" s="181"/>
      <c r="I386" s="518"/>
      <c r="J386" s="339" t="s">
        <v>1032</v>
      </c>
      <c r="K386" s="343" t="s">
        <v>1021</v>
      </c>
      <c r="L386" s="372" t="s">
        <v>108</v>
      </c>
      <c r="M386" s="361">
        <v>411</v>
      </c>
      <c r="N386" s="361">
        <v>411</v>
      </c>
      <c r="O386" s="395">
        <f t="shared" si="62"/>
        <v>100</v>
      </c>
      <c r="P386" s="398"/>
      <c r="Q386" s="396"/>
    </row>
    <row r="387" spans="1:17" s="44" customFormat="1" ht="315">
      <c r="A387" s="206"/>
      <c r="B387" s="187"/>
      <c r="C387" s="207"/>
      <c r="D387" s="187"/>
      <c r="E387" s="207"/>
      <c r="F387" s="187"/>
      <c r="G387" s="187"/>
      <c r="H387" s="181"/>
      <c r="I387" s="519"/>
      <c r="J387" s="339" t="s">
        <v>902</v>
      </c>
      <c r="K387" s="343" t="s">
        <v>1022</v>
      </c>
      <c r="L387" s="372" t="s">
        <v>108</v>
      </c>
      <c r="M387" s="361">
        <v>2</v>
      </c>
      <c r="N387" s="361">
        <v>2</v>
      </c>
      <c r="O387" s="395">
        <f t="shared" si="62"/>
        <v>100</v>
      </c>
      <c r="P387" s="398"/>
      <c r="Q387" s="396"/>
    </row>
    <row r="388" spans="1:17" s="44" customFormat="1" ht="189">
      <c r="A388" s="206"/>
      <c r="B388" s="187"/>
      <c r="C388" s="207"/>
      <c r="D388" s="187"/>
      <c r="E388" s="207"/>
      <c r="F388" s="187"/>
      <c r="G388" s="187"/>
      <c r="H388" s="181"/>
      <c r="I388" s="339"/>
      <c r="J388" s="339" t="s">
        <v>917</v>
      </c>
      <c r="K388" s="343" t="s">
        <v>1023</v>
      </c>
      <c r="L388" s="372" t="s">
        <v>108</v>
      </c>
      <c r="M388" s="361">
        <v>1431</v>
      </c>
      <c r="N388" s="361">
        <v>1431</v>
      </c>
      <c r="O388" s="395">
        <f>N388/M388*100</f>
        <v>100</v>
      </c>
      <c r="P388" s="398"/>
      <c r="Q388" s="396"/>
    </row>
    <row r="389" spans="1:17" s="44" customFormat="1" ht="189">
      <c r="A389" s="206"/>
      <c r="B389" s="187"/>
      <c r="C389" s="207"/>
      <c r="D389" s="187"/>
      <c r="E389" s="207"/>
      <c r="F389" s="187"/>
      <c r="G389" s="187"/>
      <c r="H389" s="181"/>
      <c r="I389" s="339"/>
      <c r="J389" s="339" t="s">
        <v>918</v>
      </c>
      <c r="K389" s="343" t="s">
        <v>931</v>
      </c>
      <c r="L389" s="372" t="s">
        <v>108</v>
      </c>
      <c r="M389" s="361">
        <v>358</v>
      </c>
      <c r="N389" s="361">
        <v>358</v>
      </c>
      <c r="O389" s="395">
        <f t="shared" si="62"/>
        <v>100</v>
      </c>
      <c r="P389" s="398"/>
      <c r="Q389" s="396"/>
    </row>
    <row r="390" spans="1:17" s="44" customFormat="1" ht="63">
      <c r="A390" s="206"/>
      <c r="B390" s="187"/>
      <c r="C390" s="207"/>
      <c r="D390" s="187"/>
      <c r="E390" s="207"/>
      <c r="F390" s="187"/>
      <c r="G390" s="187"/>
      <c r="H390" s="181"/>
      <c r="I390" s="339"/>
      <c r="J390" s="339" t="s">
        <v>905</v>
      </c>
      <c r="K390" s="343" t="s">
        <v>849</v>
      </c>
      <c r="L390" s="372" t="s">
        <v>108</v>
      </c>
      <c r="M390" s="361">
        <v>4201</v>
      </c>
      <c r="N390" s="361">
        <v>4201</v>
      </c>
      <c r="O390" s="395">
        <f t="shared" si="62"/>
        <v>100</v>
      </c>
      <c r="P390" s="398"/>
      <c r="Q390" s="396"/>
    </row>
    <row r="391" spans="1:17" s="44" customFormat="1" ht="94.5">
      <c r="A391" s="206"/>
      <c r="B391" s="187"/>
      <c r="C391" s="207"/>
      <c r="D391" s="187"/>
      <c r="E391" s="207"/>
      <c r="F391" s="187"/>
      <c r="G391" s="187"/>
      <c r="H391" s="181"/>
      <c r="I391" s="339"/>
      <c r="J391" s="339" t="s">
        <v>1033</v>
      </c>
      <c r="K391" s="343" t="s">
        <v>1024</v>
      </c>
      <c r="L391" s="372" t="s">
        <v>108</v>
      </c>
      <c r="M391" s="361">
        <v>1040</v>
      </c>
      <c r="N391" s="361">
        <v>1040</v>
      </c>
      <c r="O391" s="395">
        <f t="shared" si="62"/>
        <v>100</v>
      </c>
      <c r="P391" s="398"/>
      <c r="Q391" s="396"/>
    </row>
    <row r="392" spans="1:17" s="44" customFormat="1" ht="204.75">
      <c r="A392" s="206"/>
      <c r="B392" s="187"/>
      <c r="C392" s="207"/>
      <c r="D392" s="187"/>
      <c r="E392" s="207"/>
      <c r="F392" s="187"/>
      <c r="G392" s="187"/>
      <c r="H392" s="181"/>
      <c r="I392" s="339"/>
      <c r="J392" s="339" t="s">
        <v>989</v>
      </c>
      <c r="K392" s="343" t="s">
        <v>1025</v>
      </c>
      <c r="L392" s="372" t="s">
        <v>108</v>
      </c>
      <c r="M392" s="361">
        <v>5</v>
      </c>
      <c r="N392" s="361">
        <v>5</v>
      </c>
      <c r="O392" s="395">
        <f t="shared" si="62"/>
        <v>100</v>
      </c>
      <c r="P392" s="398"/>
      <c r="Q392" s="396"/>
    </row>
    <row r="393" spans="1:17" s="44" customFormat="1" ht="78.75">
      <c r="A393" s="206"/>
      <c r="B393" s="187"/>
      <c r="C393" s="207"/>
      <c r="D393" s="187"/>
      <c r="E393" s="207"/>
      <c r="F393" s="187"/>
      <c r="G393" s="187"/>
      <c r="H393" s="181"/>
      <c r="I393" s="339"/>
      <c r="J393" s="339" t="s">
        <v>1034</v>
      </c>
      <c r="K393" s="343" t="s">
        <v>933</v>
      </c>
      <c r="L393" s="372" t="s">
        <v>108</v>
      </c>
      <c r="M393" s="361">
        <v>150</v>
      </c>
      <c r="N393" s="361">
        <v>150</v>
      </c>
      <c r="O393" s="395">
        <f t="shared" si="62"/>
        <v>100</v>
      </c>
      <c r="P393" s="398"/>
      <c r="Q393" s="396"/>
    </row>
    <row r="394" spans="1:17" s="44" customFormat="1" ht="204.75">
      <c r="A394" s="206"/>
      <c r="B394" s="187"/>
      <c r="C394" s="207"/>
      <c r="D394" s="187"/>
      <c r="E394" s="207"/>
      <c r="F394" s="187"/>
      <c r="G394" s="187"/>
      <c r="H394" s="181"/>
      <c r="I394" s="339"/>
      <c r="J394" s="339" t="s">
        <v>925</v>
      </c>
      <c r="K394" s="343" t="s">
        <v>1026</v>
      </c>
      <c r="L394" s="372" t="s">
        <v>108</v>
      </c>
      <c r="M394" s="361">
        <v>1350</v>
      </c>
      <c r="N394" s="361">
        <v>1350</v>
      </c>
      <c r="O394" s="395">
        <f t="shared" si="62"/>
        <v>100</v>
      </c>
      <c r="P394" s="398"/>
      <c r="Q394" s="396"/>
    </row>
    <row r="395" spans="1:17" s="44" customFormat="1" ht="94.5">
      <c r="A395" s="206"/>
      <c r="B395" s="187"/>
      <c r="C395" s="205"/>
      <c r="D395" s="187"/>
      <c r="E395" s="215"/>
      <c r="F395" s="187"/>
      <c r="G395" s="187"/>
      <c r="H395" s="181"/>
      <c r="I395" s="339"/>
      <c r="J395" s="339" t="s">
        <v>910</v>
      </c>
      <c r="K395" s="343" t="s">
        <v>1027</v>
      </c>
      <c r="L395" s="372" t="s">
        <v>108</v>
      </c>
      <c r="M395" s="361">
        <v>18100</v>
      </c>
      <c r="N395" s="361">
        <v>18100</v>
      </c>
      <c r="O395" s="395">
        <f>N395/M395*100</f>
        <v>100</v>
      </c>
      <c r="P395" s="398"/>
      <c r="Q395" s="396"/>
    </row>
    <row r="396" spans="1:17" s="44" customFormat="1" ht="110.25">
      <c r="A396" s="206"/>
      <c r="B396" s="335"/>
      <c r="C396" s="205"/>
      <c r="D396" s="335"/>
      <c r="E396" s="215"/>
      <c r="F396" s="335"/>
      <c r="G396" s="335"/>
      <c r="H396" s="334"/>
      <c r="I396" s="339"/>
      <c r="J396" s="339" t="s">
        <v>926</v>
      </c>
      <c r="K396" s="343" t="s">
        <v>1028</v>
      </c>
      <c r="L396" s="372" t="s">
        <v>235</v>
      </c>
      <c r="M396" s="361">
        <v>212834</v>
      </c>
      <c r="N396" s="361">
        <v>212834</v>
      </c>
      <c r="O396" s="395">
        <f>N396/M396*100</f>
        <v>100</v>
      </c>
      <c r="P396" s="398"/>
      <c r="Q396" s="396"/>
    </row>
    <row r="397" spans="1:17" s="44" customFormat="1" ht="94.5">
      <c r="A397" s="206"/>
      <c r="B397" s="187"/>
      <c r="C397" s="205"/>
      <c r="D397" s="182"/>
      <c r="E397" s="216"/>
      <c r="F397" s="182"/>
      <c r="G397" s="182"/>
      <c r="H397" s="183"/>
      <c r="I397" s="339"/>
      <c r="J397" s="339" t="s">
        <v>956</v>
      </c>
      <c r="K397" s="343" t="s">
        <v>1029</v>
      </c>
      <c r="L397" s="372" t="s">
        <v>360</v>
      </c>
      <c r="M397" s="361">
        <v>1343.72</v>
      </c>
      <c r="N397" s="361">
        <v>1343.7</v>
      </c>
      <c r="O397" s="395">
        <f t="shared" si="62"/>
        <v>99.998511594677467</v>
      </c>
      <c r="P397" s="398"/>
      <c r="Q397" s="396"/>
    </row>
    <row r="398" spans="1:17" s="44" customFormat="1" ht="94.5">
      <c r="A398" s="177" t="s">
        <v>546</v>
      </c>
      <c r="B398" s="141" t="s">
        <v>303</v>
      </c>
      <c r="C398" s="147" t="s">
        <v>541</v>
      </c>
      <c r="D398" s="74" t="s">
        <v>266</v>
      </c>
      <c r="E398" s="197">
        <v>24794.7</v>
      </c>
      <c r="F398" s="197">
        <v>24794.680779999999</v>
      </c>
      <c r="G398" s="188" t="s">
        <v>92</v>
      </c>
      <c r="H398" s="179">
        <f t="shared" ref="H398:H439" si="65">F398/E398*100</f>
        <v>99.999922483433963</v>
      </c>
      <c r="I398" s="75"/>
      <c r="J398" s="74" t="s">
        <v>611</v>
      </c>
      <c r="K398" s="188" t="s">
        <v>304</v>
      </c>
      <c r="L398" s="48" t="s">
        <v>108</v>
      </c>
      <c r="M398" s="277">
        <v>15</v>
      </c>
      <c r="N398" s="277">
        <v>15</v>
      </c>
      <c r="O398" s="239">
        <f>N398/M398*100</f>
        <v>100</v>
      </c>
      <c r="P398" s="239">
        <f t="shared" ref="P398:P415" si="66">O398</f>
        <v>100</v>
      </c>
      <c r="Q398" s="248"/>
    </row>
    <row r="399" spans="1:17" s="44" customFormat="1" ht="94.5">
      <c r="A399" s="143"/>
      <c r="B399" s="142"/>
      <c r="C399" s="148"/>
      <c r="D399" s="74" t="s">
        <v>125</v>
      </c>
      <c r="E399" s="198">
        <v>15583.3</v>
      </c>
      <c r="F399" s="197">
        <v>15541.804469999999</v>
      </c>
      <c r="G399" s="188" t="s">
        <v>92</v>
      </c>
      <c r="H399" s="179">
        <f t="shared" si="65"/>
        <v>99.733717954476901</v>
      </c>
      <c r="I399" s="75" t="s">
        <v>365</v>
      </c>
      <c r="J399" s="74" t="s">
        <v>611</v>
      </c>
      <c r="K399" s="188" t="s">
        <v>304</v>
      </c>
      <c r="L399" s="48" t="s">
        <v>108</v>
      </c>
      <c r="M399" s="277">
        <v>9</v>
      </c>
      <c r="N399" s="425">
        <v>10</v>
      </c>
      <c r="O399" s="426">
        <f>IF((N399/M399*100)&gt;1,100)</f>
        <v>100</v>
      </c>
      <c r="P399" s="426">
        <f t="shared" si="66"/>
        <v>100</v>
      </c>
      <c r="Q399" s="395"/>
    </row>
    <row r="400" spans="1:17" s="44" customFormat="1" ht="94.5">
      <c r="A400" s="143"/>
      <c r="B400" s="142"/>
      <c r="C400" s="148"/>
      <c r="D400" s="74" t="s">
        <v>126</v>
      </c>
      <c r="E400" s="199">
        <v>46869.599999999999</v>
      </c>
      <c r="F400" s="197">
        <v>46869.53772</v>
      </c>
      <c r="G400" s="188" t="s">
        <v>92</v>
      </c>
      <c r="H400" s="179">
        <f t="shared" si="65"/>
        <v>99.999867120692315</v>
      </c>
      <c r="I400" s="271"/>
      <c r="J400" s="74" t="s">
        <v>611</v>
      </c>
      <c r="K400" s="188" t="s">
        <v>305</v>
      </c>
      <c r="L400" s="48" t="s">
        <v>306</v>
      </c>
      <c r="M400" s="278" t="s">
        <v>629</v>
      </c>
      <c r="N400" s="277">
        <v>1453.3</v>
      </c>
      <c r="O400" s="239">
        <f>IF((N400/M400*100)&gt;1,100)</f>
        <v>100</v>
      </c>
      <c r="P400" s="239">
        <f t="shared" si="66"/>
        <v>100</v>
      </c>
      <c r="Q400" s="88" t="s">
        <v>638</v>
      </c>
    </row>
    <row r="401" spans="1:17" s="44" customFormat="1" ht="94.5">
      <c r="A401" s="143"/>
      <c r="B401" s="142"/>
      <c r="C401" s="148"/>
      <c r="D401" s="74" t="s">
        <v>127</v>
      </c>
      <c r="E401" s="197">
        <v>22404.799999999999</v>
      </c>
      <c r="F401" s="197">
        <v>21436.92959</v>
      </c>
      <c r="G401" s="188" t="s">
        <v>92</v>
      </c>
      <c r="H401" s="179">
        <f t="shared" si="65"/>
        <v>95.680075653431402</v>
      </c>
      <c r="I401" s="75" t="s">
        <v>635</v>
      </c>
      <c r="J401" s="74" t="s">
        <v>611</v>
      </c>
      <c r="K401" s="188" t="s">
        <v>612</v>
      </c>
      <c r="L401" s="48" t="s">
        <v>108</v>
      </c>
      <c r="M401" s="277">
        <v>23</v>
      </c>
      <c r="N401" s="277">
        <v>26</v>
      </c>
      <c r="O401" s="239">
        <f>IF((N401/M401*100)&gt;1,100)</f>
        <v>100</v>
      </c>
      <c r="P401" s="239">
        <f t="shared" si="66"/>
        <v>100</v>
      </c>
      <c r="Q401" s="88" t="s">
        <v>635</v>
      </c>
    </row>
    <row r="402" spans="1:17" s="44" customFormat="1" ht="78.75">
      <c r="A402" s="143"/>
      <c r="B402" s="142"/>
      <c r="C402" s="148"/>
      <c r="D402" s="74" t="s">
        <v>281</v>
      </c>
      <c r="E402" s="200">
        <v>57862.6</v>
      </c>
      <c r="F402" s="197">
        <v>41725.410029999999</v>
      </c>
      <c r="G402" s="188" t="s">
        <v>92</v>
      </c>
      <c r="H402" s="179">
        <f t="shared" si="65"/>
        <v>72.11119104568408</v>
      </c>
      <c r="I402" s="188" t="s">
        <v>636</v>
      </c>
      <c r="J402" s="74" t="s">
        <v>611</v>
      </c>
      <c r="K402" s="188" t="s">
        <v>613</v>
      </c>
      <c r="L402" s="48" t="s">
        <v>359</v>
      </c>
      <c r="M402" s="279">
        <v>2560</v>
      </c>
      <c r="N402" s="279">
        <v>1948</v>
      </c>
      <c r="O402" s="239">
        <f>N402/M402*100</f>
        <v>76.09375</v>
      </c>
      <c r="P402" s="239">
        <f t="shared" si="66"/>
        <v>76.09375</v>
      </c>
      <c r="Q402" s="188" t="s">
        <v>636</v>
      </c>
    </row>
    <row r="403" spans="1:17" s="44" customFormat="1" ht="78.75">
      <c r="A403" s="143"/>
      <c r="B403" s="142"/>
      <c r="C403" s="148"/>
      <c r="D403" s="74" t="s">
        <v>128</v>
      </c>
      <c r="E403" s="200">
        <v>13158.7</v>
      </c>
      <c r="F403" s="197">
        <v>13158.6675</v>
      </c>
      <c r="G403" s="188" t="s">
        <v>92</v>
      </c>
      <c r="H403" s="179">
        <f t="shared" si="65"/>
        <v>99.999753015115473</v>
      </c>
      <c r="I403" s="271"/>
      <c r="J403" s="74" t="s">
        <v>611</v>
      </c>
      <c r="K403" s="188" t="s">
        <v>614</v>
      </c>
      <c r="L403" s="48" t="s">
        <v>108</v>
      </c>
      <c r="M403" s="280">
        <v>14</v>
      </c>
      <c r="N403" s="283" t="s">
        <v>633</v>
      </c>
      <c r="O403" s="239">
        <f>N403/M403*100</f>
        <v>100</v>
      </c>
      <c r="P403" s="239">
        <f t="shared" si="66"/>
        <v>100</v>
      </c>
      <c r="Q403" s="88"/>
    </row>
    <row r="404" spans="1:17" s="44" customFormat="1" ht="78.75">
      <c r="A404" s="143"/>
      <c r="B404" s="142"/>
      <c r="C404" s="148"/>
      <c r="D404" s="74" t="s">
        <v>129</v>
      </c>
      <c r="E404" s="201">
        <v>36846.300000000003</v>
      </c>
      <c r="F404" s="197">
        <v>36846.267570000004</v>
      </c>
      <c r="G404" s="188" t="s">
        <v>92</v>
      </c>
      <c r="H404" s="179">
        <f t="shared" si="65"/>
        <v>99.999911985735352</v>
      </c>
      <c r="I404" s="271"/>
      <c r="J404" s="74" t="s">
        <v>611</v>
      </c>
      <c r="K404" s="188" t="s">
        <v>615</v>
      </c>
      <c r="L404" s="48" t="s">
        <v>108</v>
      </c>
      <c r="M404" s="280">
        <v>27</v>
      </c>
      <c r="N404" s="283" t="s">
        <v>634</v>
      </c>
      <c r="O404" s="239">
        <f t="shared" ref="O404:O414" si="67">IF((N404/M404*100)&gt;1,100)</f>
        <v>100</v>
      </c>
      <c r="P404" s="239">
        <f t="shared" si="66"/>
        <v>100</v>
      </c>
      <c r="Q404" s="256" t="s">
        <v>399</v>
      </c>
    </row>
    <row r="405" spans="1:17" s="44" customFormat="1" ht="94.5">
      <c r="A405" s="143"/>
      <c r="B405" s="142"/>
      <c r="C405" s="148"/>
      <c r="D405" s="74" t="s">
        <v>130</v>
      </c>
      <c r="E405" s="201">
        <v>30681.1</v>
      </c>
      <c r="F405" s="197">
        <v>30681.048999999999</v>
      </c>
      <c r="G405" s="188" t="s">
        <v>92</v>
      </c>
      <c r="H405" s="179">
        <f t="shared" si="65"/>
        <v>99.999833773886863</v>
      </c>
      <c r="I405" s="48"/>
      <c r="J405" s="74" t="s">
        <v>611</v>
      </c>
      <c r="K405" s="188" t="s">
        <v>305</v>
      </c>
      <c r="L405" s="48" t="s">
        <v>290</v>
      </c>
      <c r="M405" s="78">
        <v>1475.6</v>
      </c>
      <c r="N405" s="78">
        <v>1475.6</v>
      </c>
      <c r="O405" s="239">
        <f>N405/M405*100</f>
        <v>100</v>
      </c>
      <c r="P405" s="239">
        <f t="shared" si="66"/>
        <v>100</v>
      </c>
      <c r="Q405" s="248"/>
    </row>
    <row r="406" spans="1:17" s="44" customFormat="1" ht="94.5">
      <c r="A406" s="143"/>
      <c r="B406" s="142"/>
      <c r="C406" s="148"/>
      <c r="D406" s="74" t="s">
        <v>136</v>
      </c>
      <c r="E406" s="202">
        <v>1081.5999999999999</v>
      </c>
      <c r="F406" s="197">
        <v>1081.55699</v>
      </c>
      <c r="G406" s="188" t="s">
        <v>92</v>
      </c>
      <c r="H406" s="179">
        <f t="shared" si="65"/>
        <v>99.996023483727825</v>
      </c>
      <c r="I406" s="271"/>
      <c r="J406" s="273" t="s">
        <v>616</v>
      </c>
      <c r="K406" s="188" t="s">
        <v>612</v>
      </c>
      <c r="L406" s="48" t="s">
        <v>630</v>
      </c>
      <c r="M406" s="280">
        <v>3</v>
      </c>
      <c r="N406" s="283" t="s">
        <v>400</v>
      </c>
      <c r="O406" s="239">
        <f>N406/M406*100</f>
        <v>100</v>
      </c>
      <c r="P406" s="239">
        <f t="shared" si="66"/>
        <v>100</v>
      </c>
      <c r="Q406" s="248"/>
    </row>
    <row r="407" spans="1:17" s="44" customFormat="1" ht="94.5">
      <c r="A407" s="143"/>
      <c r="B407" s="142"/>
      <c r="C407" s="148"/>
      <c r="D407" s="74" t="s">
        <v>282</v>
      </c>
      <c r="E407" s="197">
        <v>4130</v>
      </c>
      <c r="F407" s="197">
        <v>4130</v>
      </c>
      <c r="G407" s="188" t="s">
        <v>92</v>
      </c>
      <c r="H407" s="179">
        <f t="shared" si="65"/>
        <v>100</v>
      </c>
      <c r="I407" s="286"/>
      <c r="J407" s="74" t="s">
        <v>611</v>
      </c>
      <c r="K407" s="188" t="s">
        <v>307</v>
      </c>
      <c r="L407" s="48" t="s">
        <v>108</v>
      </c>
      <c r="M407" s="280" t="s">
        <v>400</v>
      </c>
      <c r="N407" s="78">
        <v>4</v>
      </c>
      <c r="O407" s="239">
        <f t="shared" si="67"/>
        <v>100</v>
      </c>
      <c r="P407" s="239">
        <f t="shared" si="66"/>
        <v>100</v>
      </c>
      <c r="Q407" s="88" t="s">
        <v>639</v>
      </c>
    </row>
    <row r="408" spans="1:17" s="44" customFormat="1" ht="94.5">
      <c r="A408" s="143"/>
      <c r="B408" s="142"/>
      <c r="C408" s="148"/>
      <c r="D408" s="74" t="s">
        <v>131</v>
      </c>
      <c r="E408" s="197">
        <v>42769.4</v>
      </c>
      <c r="F408" s="197">
        <v>42769.315869999999</v>
      </c>
      <c r="G408" s="188" t="s">
        <v>92</v>
      </c>
      <c r="H408" s="179">
        <f t="shared" si="65"/>
        <v>99.999803293943785</v>
      </c>
      <c r="I408" s="84"/>
      <c r="J408" s="74" t="s">
        <v>617</v>
      </c>
      <c r="K408" s="188" t="s">
        <v>618</v>
      </c>
      <c r="L408" s="48" t="s">
        <v>368</v>
      </c>
      <c r="M408" s="281">
        <v>1400</v>
      </c>
      <c r="N408" s="281">
        <v>1262</v>
      </c>
      <c r="O408" s="239">
        <f>N408/M408*100</f>
        <v>90.142857142857153</v>
      </c>
      <c r="P408" s="239">
        <f t="shared" si="66"/>
        <v>90.142857142857153</v>
      </c>
      <c r="Q408" s="88" t="s">
        <v>640</v>
      </c>
    </row>
    <row r="409" spans="1:17" s="44" customFormat="1" ht="63">
      <c r="A409" s="143"/>
      <c r="B409" s="142"/>
      <c r="C409" s="148"/>
      <c r="D409" s="74" t="s">
        <v>132</v>
      </c>
      <c r="E409" s="197">
        <v>52321.1</v>
      </c>
      <c r="F409" s="197">
        <v>52321.019659999998</v>
      </c>
      <c r="G409" s="188" t="s">
        <v>92</v>
      </c>
      <c r="H409" s="179">
        <f t="shared" si="65"/>
        <v>99.999846448182467</v>
      </c>
      <c r="I409" s="188"/>
      <c r="J409" s="74" t="s">
        <v>619</v>
      </c>
      <c r="K409" s="188" t="s">
        <v>620</v>
      </c>
      <c r="L409" s="48" t="s">
        <v>631</v>
      </c>
      <c r="M409" s="281">
        <v>1994.56</v>
      </c>
      <c r="N409" s="284">
        <v>2440.33</v>
      </c>
      <c r="O409" s="239">
        <f t="shared" si="67"/>
        <v>100</v>
      </c>
      <c r="P409" s="239">
        <f t="shared" si="66"/>
        <v>100</v>
      </c>
      <c r="Q409" s="88" t="s">
        <v>401</v>
      </c>
    </row>
    <row r="410" spans="1:17" s="44" customFormat="1" ht="110.25">
      <c r="A410" s="143"/>
      <c r="B410" s="142"/>
      <c r="C410" s="148"/>
      <c r="D410" s="74" t="s">
        <v>137</v>
      </c>
      <c r="E410" s="197">
        <v>5945.9</v>
      </c>
      <c r="F410" s="197">
        <v>5945.9</v>
      </c>
      <c r="G410" s="188" t="s">
        <v>92</v>
      </c>
      <c r="H410" s="179">
        <f t="shared" si="65"/>
        <v>100</v>
      </c>
      <c r="I410" s="84"/>
      <c r="J410" s="74" t="s">
        <v>621</v>
      </c>
      <c r="K410" s="188" t="s">
        <v>622</v>
      </c>
      <c r="L410" s="48" t="s">
        <v>632</v>
      </c>
      <c r="M410" s="281">
        <v>207.7</v>
      </c>
      <c r="N410" s="281">
        <v>137.69999999999999</v>
      </c>
      <c r="O410" s="239">
        <f>N410/M410*100</f>
        <v>66.297544535387573</v>
      </c>
      <c r="P410" s="239">
        <f>O410</f>
        <v>66.297544535387573</v>
      </c>
      <c r="Q410" s="88" t="s">
        <v>641</v>
      </c>
    </row>
    <row r="411" spans="1:17" s="44" customFormat="1" ht="94.5">
      <c r="A411" s="143"/>
      <c r="B411" s="142"/>
      <c r="C411" s="148"/>
      <c r="D411" s="74" t="s">
        <v>138</v>
      </c>
      <c r="E411" s="198">
        <v>5163.5</v>
      </c>
      <c r="F411" s="198">
        <v>5163.4132600000003</v>
      </c>
      <c r="G411" s="188" t="s">
        <v>92</v>
      </c>
      <c r="H411" s="179">
        <f t="shared" si="65"/>
        <v>99.998320131693617</v>
      </c>
      <c r="I411" s="88"/>
      <c r="J411" s="188" t="s">
        <v>611</v>
      </c>
      <c r="K411" s="275" t="s">
        <v>623</v>
      </c>
      <c r="L411" s="48" t="s">
        <v>290</v>
      </c>
      <c r="M411" s="281">
        <v>277.60000000000002</v>
      </c>
      <c r="N411" s="281">
        <v>356.8</v>
      </c>
      <c r="O411" s="239">
        <f t="shared" si="67"/>
        <v>100</v>
      </c>
      <c r="P411" s="239">
        <f>O411</f>
        <v>100</v>
      </c>
      <c r="Q411" s="18" t="s">
        <v>402</v>
      </c>
    </row>
    <row r="412" spans="1:17" s="44" customFormat="1" ht="94.5">
      <c r="A412" s="143"/>
      <c r="B412" s="142"/>
      <c r="C412" s="148"/>
      <c r="D412" s="74" t="s">
        <v>133</v>
      </c>
      <c r="E412" s="197">
        <v>25502.1</v>
      </c>
      <c r="F412" s="197">
        <v>25502.1</v>
      </c>
      <c r="G412" s="188" t="s">
        <v>92</v>
      </c>
      <c r="H412" s="179">
        <f t="shared" si="65"/>
        <v>100</v>
      </c>
      <c r="I412" s="84"/>
      <c r="J412" s="188" t="s">
        <v>611</v>
      </c>
      <c r="K412" s="188" t="s">
        <v>624</v>
      </c>
      <c r="L412" s="48" t="s">
        <v>290</v>
      </c>
      <c r="M412" s="281">
        <v>616.1</v>
      </c>
      <c r="N412" s="284">
        <v>996.24</v>
      </c>
      <c r="O412" s="239">
        <f t="shared" si="67"/>
        <v>100</v>
      </c>
      <c r="P412" s="239">
        <f t="shared" si="66"/>
        <v>100</v>
      </c>
      <c r="Q412" s="88" t="s">
        <v>642</v>
      </c>
    </row>
    <row r="413" spans="1:17" s="44" customFormat="1" ht="78.75">
      <c r="A413" s="143"/>
      <c r="B413" s="142"/>
      <c r="C413" s="148"/>
      <c r="D413" s="74" t="s">
        <v>139</v>
      </c>
      <c r="E413" s="197">
        <v>8086.9</v>
      </c>
      <c r="F413" s="197">
        <v>8086.8045400000001</v>
      </c>
      <c r="G413" s="188" t="s">
        <v>92</v>
      </c>
      <c r="H413" s="179">
        <f t="shared" si="65"/>
        <v>99.998819572394865</v>
      </c>
      <c r="I413" s="272"/>
      <c r="J413" s="188" t="s">
        <v>611</v>
      </c>
      <c r="K413" s="75" t="s">
        <v>625</v>
      </c>
      <c r="L413" s="48" t="s">
        <v>108</v>
      </c>
      <c r="M413" s="282">
        <v>14</v>
      </c>
      <c r="N413" s="282">
        <v>24</v>
      </c>
      <c r="O413" s="239">
        <f t="shared" si="67"/>
        <v>100</v>
      </c>
      <c r="P413" s="239">
        <f t="shared" si="66"/>
        <v>100</v>
      </c>
      <c r="Q413" s="88" t="s">
        <v>643</v>
      </c>
    </row>
    <row r="414" spans="1:17" s="44" customFormat="1" ht="94.5">
      <c r="A414" s="143"/>
      <c r="B414" s="142"/>
      <c r="C414" s="148"/>
      <c r="D414" s="74" t="s">
        <v>134</v>
      </c>
      <c r="E414" s="202">
        <v>23252.9</v>
      </c>
      <c r="F414" s="197">
        <v>23252.82806</v>
      </c>
      <c r="G414" s="188" t="s">
        <v>92</v>
      </c>
      <c r="H414" s="179">
        <f t="shared" si="65"/>
        <v>99.999690619234585</v>
      </c>
      <c r="I414" s="84"/>
      <c r="J414" s="188" t="s">
        <v>611</v>
      </c>
      <c r="K414" s="75" t="s">
        <v>626</v>
      </c>
      <c r="L414" s="48" t="s">
        <v>290</v>
      </c>
      <c r="M414" s="281">
        <v>1019.89</v>
      </c>
      <c r="N414" s="285">
        <v>1306.97</v>
      </c>
      <c r="O414" s="239">
        <f t="shared" si="67"/>
        <v>100</v>
      </c>
      <c r="P414" s="239">
        <f t="shared" si="66"/>
        <v>100</v>
      </c>
      <c r="Q414" s="88" t="s">
        <v>644</v>
      </c>
    </row>
    <row r="415" spans="1:17" s="44" customFormat="1" ht="78.75">
      <c r="A415" s="149"/>
      <c r="B415" s="151"/>
      <c r="C415" s="150"/>
      <c r="D415" s="74" t="s">
        <v>135</v>
      </c>
      <c r="E415" s="202">
        <v>7544.7</v>
      </c>
      <c r="F415" s="197">
        <v>7327.7491399999999</v>
      </c>
      <c r="G415" s="188" t="s">
        <v>92</v>
      </c>
      <c r="H415" s="179">
        <f t="shared" si="65"/>
        <v>97.124460084562671</v>
      </c>
      <c r="I415" s="74" t="s">
        <v>637</v>
      </c>
      <c r="J415" s="276" t="s">
        <v>627</v>
      </c>
      <c r="K415" s="18" t="s">
        <v>628</v>
      </c>
      <c r="L415" s="48" t="s">
        <v>359</v>
      </c>
      <c r="M415" s="281">
        <v>272.8</v>
      </c>
      <c r="N415" s="281">
        <v>272.8</v>
      </c>
      <c r="O415" s="239">
        <f>IF((N415/M415*100)&gt;1,100)</f>
        <v>100</v>
      </c>
      <c r="P415" s="239">
        <f t="shared" si="66"/>
        <v>100</v>
      </c>
      <c r="Q415" s="88"/>
    </row>
    <row r="416" spans="1:17" s="44" customFormat="1" ht="236.25">
      <c r="A416" s="573" t="s">
        <v>545</v>
      </c>
      <c r="B416" s="505" t="s">
        <v>308</v>
      </c>
      <c r="C416" s="574" t="s">
        <v>542</v>
      </c>
      <c r="D416" s="558" t="s">
        <v>266</v>
      </c>
      <c r="E416" s="68">
        <v>84438.5</v>
      </c>
      <c r="F416" s="68">
        <v>84438.459529999993</v>
      </c>
      <c r="G416" s="561" t="s">
        <v>92</v>
      </c>
      <c r="H416" s="179">
        <f t="shared" si="65"/>
        <v>99.999952071626083</v>
      </c>
      <c r="I416" s="336"/>
      <c r="J416" s="339" t="s">
        <v>792</v>
      </c>
      <c r="K416" s="339" t="s">
        <v>793</v>
      </c>
      <c r="L416" s="358" t="s">
        <v>290</v>
      </c>
      <c r="M416" s="340">
        <v>1000</v>
      </c>
      <c r="N416" s="340">
        <v>1000</v>
      </c>
      <c r="O416" s="426">
        <f>N416/M416*100</f>
        <v>100</v>
      </c>
      <c r="P416" s="512">
        <f>(O416+O417+O418)/3</f>
        <v>100</v>
      </c>
      <c r="Q416" s="441"/>
    </row>
    <row r="417" spans="1:17" s="44" customFormat="1" ht="141.75">
      <c r="A417" s="566"/>
      <c r="B417" s="557"/>
      <c r="C417" s="567"/>
      <c r="D417" s="559"/>
      <c r="E417" s="189"/>
      <c r="F417" s="189"/>
      <c r="G417" s="562"/>
      <c r="H417" s="181"/>
      <c r="I417" s="336"/>
      <c r="J417" s="339" t="s">
        <v>794</v>
      </c>
      <c r="K417" s="339" t="s">
        <v>795</v>
      </c>
      <c r="L417" s="358" t="s">
        <v>108</v>
      </c>
      <c r="M417" s="340">
        <v>150</v>
      </c>
      <c r="N417" s="340">
        <v>150</v>
      </c>
      <c r="O417" s="426">
        <f>N417/M417*100</f>
        <v>100</v>
      </c>
      <c r="P417" s="513"/>
      <c r="Q417" s="441"/>
    </row>
    <row r="418" spans="1:17" s="44" customFormat="1" ht="126">
      <c r="A418" s="566"/>
      <c r="B418" s="557"/>
      <c r="C418" s="567"/>
      <c r="D418" s="560"/>
      <c r="E418" s="190"/>
      <c r="F418" s="190"/>
      <c r="G418" s="563"/>
      <c r="H418" s="183"/>
      <c r="I418" s="337"/>
      <c r="J418" s="339" t="s">
        <v>796</v>
      </c>
      <c r="K418" s="339" t="s">
        <v>797</v>
      </c>
      <c r="L418" s="358" t="s">
        <v>290</v>
      </c>
      <c r="M418" s="341">
        <v>325000</v>
      </c>
      <c r="N418" s="341">
        <v>325000</v>
      </c>
      <c r="O418" s="426">
        <f>N418/M418*100</f>
        <v>100</v>
      </c>
      <c r="P418" s="514"/>
      <c r="Q418" s="441"/>
    </row>
    <row r="419" spans="1:17" s="44" customFormat="1" ht="236.25">
      <c r="A419" s="566"/>
      <c r="B419" s="557"/>
      <c r="C419" s="567"/>
      <c r="D419" s="558" t="s">
        <v>125</v>
      </c>
      <c r="E419" s="68">
        <v>110435.2</v>
      </c>
      <c r="F419" s="68">
        <v>75456.524799999999</v>
      </c>
      <c r="G419" s="561" t="s">
        <v>92</v>
      </c>
      <c r="H419" s="179">
        <f t="shared" si="65"/>
        <v>68.326516183245928</v>
      </c>
      <c r="I419" s="349" t="s">
        <v>365</v>
      </c>
      <c r="J419" s="339" t="s">
        <v>798</v>
      </c>
      <c r="K419" s="339" t="s">
        <v>793</v>
      </c>
      <c r="L419" s="358" t="s">
        <v>290</v>
      </c>
      <c r="M419" s="360">
        <v>1006</v>
      </c>
      <c r="N419" s="360">
        <v>1006</v>
      </c>
      <c r="O419" s="426">
        <f>(N419/M419*100)</f>
        <v>100</v>
      </c>
      <c r="P419" s="512">
        <f>(O419+O421+O420)/3</f>
        <v>71.61904761904762</v>
      </c>
      <c r="Q419" s="345"/>
    </row>
    <row r="420" spans="1:17" s="44" customFormat="1" ht="141.75">
      <c r="A420" s="566"/>
      <c r="B420" s="557"/>
      <c r="C420" s="567"/>
      <c r="D420" s="559"/>
      <c r="E420" s="180"/>
      <c r="F420" s="180"/>
      <c r="G420" s="562"/>
      <c r="H420" s="181"/>
      <c r="I420" s="349"/>
      <c r="J420" s="339" t="s">
        <v>794</v>
      </c>
      <c r="K420" s="339" t="s">
        <v>795</v>
      </c>
      <c r="L420" s="358" t="s">
        <v>108</v>
      </c>
      <c r="M420" s="360">
        <v>350</v>
      </c>
      <c r="N420" s="360">
        <v>52</v>
      </c>
      <c r="O420" s="426">
        <f>N420/M420*100</f>
        <v>14.857142857142858</v>
      </c>
      <c r="P420" s="513"/>
      <c r="Q420" s="345" t="s">
        <v>1175</v>
      </c>
    </row>
    <row r="421" spans="1:17" s="44" customFormat="1" ht="126">
      <c r="A421" s="566"/>
      <c r="B421" s="557"/>
      <c r="C421" s="567"/>
      <c r="D421" s="560"/>
      <c r="E421" s="178"/>
      <c r="F421" s="178"/>
      <c r="G421" s="563"/>
      <c r="H421" s="183"/>
      <c r="I421" s="337"/>
      <c r="J421" s="339" t="s">
        <v>799</v>
      </c>
      <c r="K421" s="339" t="s">
        <v>797</v>
      </c>
      <c r="L421" s="358" t="s">
        <v>290</v>
      </c>
      <c r="M421" s="361">
        <v>237391.2</v>
      </c>
      <c r="N421" s="361">
        <v>246463.9</v>
      </c>
      <c r="O421" s="426">
        <f>IF((N421/M421*100)&gt;1,100)</f>
        <v>100</v>
      </c>
      <c r="P421" s="514"/>
      <c r="Q421" s="441" t="s">
        <v>1176</v>
      </c>
    </row>
    <row r="422" spans="1:17" s="44" customFormat="1" ht="126">
      <c r="A422" s="566"/>
      <c r="B422" s="557"/>
      <c r="C422" s="567"/>
      <c r="D422" s="558" t="s">
        <v>126</v>
      </c>
      <c r="E422" s="68">
        <v>107687.2</v>
      </c>
      <c r="F422" s="68">
        <v>107686.61281000001</v>
      </c>
      <c r="G422" s="505" t="s">
        <v>92</v>
      </c>
      <c r="H422" s="179">
        <f t="shared" si="65"/>
        <v>99.999454726281314</v>
      </c>
      <c r="I422" s="337"/>
      <c r="J422" s="339" t="s">
        <v>796</v>
      </c>
      <c r="K422" s="339" t="s">
        <v>311</v>
      </c>
      <c r="L422" s="358" t="s">
        <v>290</v>
      </c>
      <c r="M422" s="361">
        <v>572010.5</v>
      </c>
      <c r="N422" s="361">
        <v>572010.5</v>
      </c>
      <c r="O422" s="426">
        <f>N422/M422*100</f>
        <v>100</v>
      </c>
      <c r="P422" s="512">
        <f>(O422+O423+O425)/3</f>
        <v>100</v>
      </c>
      <c r="Q422" s="345"/>
    </row>
    <row r="423" spans="1:17" s="44" customFormat="1" ht="204.75">
      <c r="A423" s="566"/>
      <c r="B423" s="557"/>
      <c r="C423" s="567"/>
      <c r="D423" s="559"/>
      <c r="E423" s="180"/>
      <c r="F423" s="180"/>
      <c r="G423" s="557"/>
      <c r="H423" s="181"/>
      <c r="I423" s="337"/>
      <c r="J423" s="339" t="s">
        <v>792</v>
      </c>
      <c r="K423" s="339" t="s">
        <v>309</v>
      </c>
      <c r="L423" s="358" t="s">
        <v>290</v>
      </c>
      <c r="M423" s="361">
        <v>27118.799999999999</v>
      </c>
      <c r="N423" s="361">
        <v>27118.799999999999</v>
      </c>
      <c r="O423" s="426">
        <f t="shared" ref="O423:O426" si="68">IF((N423/M423*100)&gt;1,100)</f>
        <v>100</v>
      </c>
      <c r="P423" s="513"/>
      <c r="Q423" s="345"/>
    </row>
    <row r="424" spans="1:17" s="44" customFormat="1" ht="141.75">
      <c r="A424" s="566"/>
      <c r="B424" s="557"/>
      <c r="C424" s="567"/>
      <c r="D424" s="559"/>
      <c r="E424" s="180"/>
      <c r="F424" s="180"/>
      <c r="G424" s="557"/>
      <c r="H424" s="181"/>
      <c r="I424" s="337"/>
      <c r="J424" s="339" t="s">
        <v>794</v>
      </c>
      <c r="K424" s="339" t="s">
        <v>310</v>
      </c>
      <c r="L424" s="358" t="s">
        <v>108</v>
      </c>
      <c r="M424" s="361">
        <v>56</v>
      </c>
      <c r="N424" s="361">
        <v>56</v>
      </c>
      <c r="O424" s="426">
        <f t="shared" si="68"/>
        <v>100</v>
      </c>
      <c r="P424" s="513"/>
      <c r="Q424" s="345"/>
    </row>
    <row r="425" spans="1:17" s="44" customFormat="1" ht="94.5">
      <c r="A425" s="566"/>
      <c r="B425" s="557"/>
      <c r="C425" s="567"/>
      <c r="D425" s="559"/>
      <c r="E425" s="180"/>
      <c r="F425" s="178"/>
      <c r="G425" s="557"/>
      <c r="H425" s="183"/>
      <c r="I425" s="337"/>
      <c r="J425" s="339" t="s">
        <v>800</v>
      </c>
      <c r="K425" s="339" t="s">
        <v>312</v>
      </c>
      <c r="L425" s="358" t="s">
        <v>280</v>
      </c>
      <c r="M425" s="361">
        <v>12</v>
      </c>
      <c r="N425" s="361">
        <v>12</v>
      </c>
      <c r="O425" s="426">
        <f>N425/M425*100</f>
        <v>100</v>
      </c>
      <c r="P425" s="514"/>
      <c r="Q425" s="345"/>
    </row>
    <row r="426" spans="1:17" s="44" customFormat="1" ht="126">
      <c r="A426" s="566"/>
      <c r="B426" s="557"/>
      <c r="C426" s="567"/>
      <c r="D426" s="558" t="s">
        <v>127</v>
      </c>
      <c r="E426" s="68">
        <v>98237</v>
      </c>
      <c r="F426" s="68">
        <v>98236.933929999999</v>
      </c>
      <c r="G426" s="505" t="s">
        <v>92</v>
      </c>
      <c r="H426" s="179">
        <f t="shared" si="65"/>
        <v>99.999932744281679</v>
      </c>
      <c r="I426" s="337"/>
      <c r="J426" s="339" t="s">
        <v>799</v>
      </c>
      <c r="K426" s="339" t="s">
        <v>801</v>
      </c>
      <c r="L426" s="358" t="s">
        <v>895</v>
      </c>
      <c r="M426" s="361">
        <v>635.75762999999995</v>
      </c>
      <c r="N426" s="361">
        <v>635.79999999999995</v>
      </c>
      <c r="O426" s="426">
        <f t="shared" si="68"/>
        <v>100</v>
      </c>
      <c r="P426" s="512">
        <f>(O426+O429)/2</f>
        <v>100</v>
      </c>
      <c r="Q426" s="345"/>
    </row>
    <row r="427" spans="1:17" s="44" customFormat="1" ht="141.75">
      <c r="A427" s="566"/>
      <c r="B427" s="557"/>
      <c r="C427" s="567"/>
      <c r="D427" s="559"/>
      <c r="E427" s="180"/>
      <c r="F427" s="180"/>
      <c r="G427" s="557"/>
      <c r="H427" s="181"/>
      <c r="I427" s="337"/>
      <c r="J427" s="339" t="s">
        <v>794</v>
      </c>
      <c r="K427" s="339" t="s">
        <v>802</v>
      </c>
      <c r="L427" s="358" t="s">
        <v>108</v>
      </c>
      <c r="M427" s="361">
        <v>445</v>
      </c>
      <c r="N427" s="361">
        <v>492</v>
      </c>
      <c r="O427" s="426">
        <f>IF((N427/M427*100)&gt;1,100)</f>
        <v>100</v>
      </c>
      <c r="P427" s="513"/>
      <c r="Q427" s="345"/>
    </row>
    <row r="428" spans="1:17" s="44" customFormat="1" ht="94.5">
      <c r="A428" s="566"/>
      <c r="B428" s="557"/>
      <c r="C428" s="567"/>
      <c r="D428" s="559"/>
      <c r="E428" s="180"/>
      <c r="F428" s="180"/>
      <c r="G428" s="557"/>
      <c r="H428" s="181"/>
      <c r="I428" s="337"/>
      <c r="J428" s="339" t="s">
        <v>803</v>
      </c>
      <c r="K428" s="339" t="s">
        <v>804</v>
      </c>
      <c r="L428" s="358" t="s">
        <v>280</v>
      </c>
      <c r="M428" s="361">
        <v>12</v>
      </c>
      <c r="N428" s="361">
        <v>12</v>
      </c>
      <c r="O428" s="426">
        <f>N428/M428*100</f>
        <v>100</v>
      </c>
      <c r="P428" s="513"/>
      <c r="Q428" s="345"/>
    </row>
    <row r="429" spans="1:17" s="44" customFormat="1" ht="47.25">
      <c r="A429" s="566"/>
      <c r="B429" s="557"/>
      <c r="C429" s="567"/>
      <c r="D429" s="559"/>
      <c r="E429" s="180"/>
      <c r="F429" s="180"/>
      <c r="G429" s="557"/>
      <c r="H429" s="183"/>
      <c r="I429" s="336"/>
      <c r="J429" s="339" t="s">
        <v>805</v>
      </c>
      <c r="K429" s="339" t="s">
        <v>806</v>
      </c>
      <c r="L429" s="358" t="s">
        <v>108</v>
      </c>
      <c r="M429" s="360">
        <v>1</v>
      </c>
      <c r="N429" s="360">
        <v>1</v>
      </c>
      <c r="O429" s="426">
        <f>N429/M429*100</f>
        <v>100</v>
      </c>
      <c r="P429" s="514"/>
      <c r="Q429" s="345"/>
    </row>
    <row r="430" spans="1:17" s="44" customFormat="1" ht="141.75">
      <c r="A430" s="566"/>
      <c r="B430" s="557"/>
      <c r="C430" s="567"/>
      <c r="D430" s="558" t="s">
        <v>281</v>
      </c>
      <c r="E430" s="68">
        <v>104445</v>
      </c>
      <c r="F430" s="68">
        <v>104441.58491999999</v>
      </c>
      <c r="G430" s="505" t="s">
        <v>92</v>
      </c>
      <c r="H430" s="570">
        <f t="shared" si="65"/>
        <v>99.996730259945423</v>
      </c>
      <c r="I430" s="336"/>
      <c r="J430" s="339" t="s">
        <v>807</v>
      </c>
      <c r="K430" s="339" t="s">
        <v>310</v>
      </c>
      <c r="L430" s="358" t="s">
        <v>108</v>
      </c>
      <c r="M430" s="360">
        <v>30</v>
      </c>
      <c r="N430" s="360">
        <v>30</v>
      </c>
      <c r="O430" s="426">
        <f>N430/M430*100</f>
        <v>100</v>
      </c>
      <c r="P430" s="512">
        <f>(O430+O431+O432+O433)/4</f>
        <v>100</v>
      </c>
      <c r="Q430" s="441"/>
    </row>
    <row r="431" spans="1:17" s="44" customFormat="1" ht="141.75">
      <c r="A431" s="566"/>
      <c r="B431" s="557"/>
      <c r="C431" s="567"/>
      <c r="D431" s="559"/>
      <c r="E431" s="180"/>
      <c r="F431" s="180"/>
      <c r="G431" s="557"/>
      <c r="H431" s="571"/>
      <c r="I431" s="336"/>
      <c r="J431" s="339" t="s">
        <v>808</v>
      </c>
      <c r="K431" s="339" t="s">
        <v>809</v>
      </c>
      <c r="L431" s="358" t="s">
        <v>359</v>
      </c>
      <c r="M431" s="360">
        <v>652000</v>
      </c>
      <c r="N431" s="360">
        <v>652121</v>
      </c>
      <c r="O431" s="426">
        <f t="shared" ref="O431:O433" si="69">IF((N431/M431*100)&gt;1,100)</f>
        <v>100</v>
      </c>
      <c r="P431" s="513"/>
      <c r="Q431" s="345" t="s">
        <v>1177</v>
      </c>
    </row>
    <row r="432" spans="1:17" s="44" customFormat="1" ht="126">
      <c r="A432" s="566"/>
      <c r="B432" s="557"/>
      <c r="C432" s="567"/>
      <c r="D432" s="559"/>
      <c r="E432" s="572"/>
      <c r="F432" s="572"/>
      <c r="G432" s="557"/>
      <c r="H432" s="571"/>
      <c r="I432" s="336"/>
      <c r="J432" s="342" t="s">
        <v>810</v>
      </c>
      <c r="K432" s="343" t="s">
        <v>809</v>
      </c>
      <c r="L432" s="358" t="s">
        <v>359</v>
      </c>
      <c r="M432" s="360">
        <v>4820</v>
      </c>
      <c r="N432" s="360">
        <v>6272</v>
      </c>
      <c r="O432" s="426">
        <f>IF((N432/M432*100)&gt;1,100)</f>
        <v>100</v>
      </c>
      <c r="P432" s="513"/>
      <c r="Q432" s="345" t="s">
        <v>1178</v>
      </c>
    </row>
    <row r="433" spans="1:17" s="44" customFormat="1" ht="78.75">
      <c r="A433" s="566"/>
      <c r="B433" s="557"/>
      <c r="C433" s="567"/>
      <c r="D433" s="559"/>
      <c r="E433" s="572"/>
      <c r="F433" s="572"/>
      <c r="G433" s="557"/>
      <c r="H433" s="571"/>
      <c r="I433" s="336"/>
      <c r="J433" s="339" t="s">
        <v>811</v>
      </c>
      <c r="K433" s="339" t="s">
        <v>812</v>
      </c>
      <c r="L433" s="358" t="s">
        <v>896</v>
      </c>
      <c r="M433" s="360">
        <v>12</v>
      </c>
      <c r="N433" s="360">
        <v>12</v>
      </c>
      <c r="O433" s="426">
        <f t="shared" si="69"/>
        <v>100</v>
      </c>
      <c r="P433" s="513"/>
      <c r="Q433" s="345"/>
    </row>
    <row r="434" spans="1:17" s="44" customFormat="1" ht="94.5">
      <c r="A434" s="144"/>
      <c r="B434" s="142"/>
      <c r="C434" s="145"/>
      <c r="D434" s="74" t="s">
        <v>128</v>
      </c>
      <c r="E434" s="68">
        <v>63980.2</v>
      </c>
      <c r="F434" s="68">
        <v>63980.024590000001</v>
      </c>
      <c r="G434" s="70" t="s">
        <v>92</v>
      </c>
      <c r="H434" s="179">
        <f t="shared" si="65"/>
        <v>99.999725837055848</v>
      </c>
      <c r="I434" s="336"/>
      <c r="J434" s="342" t="s">
        <v>800</v>
      </c>
      <c r="K434" s="343" t="s">
        <v>312</v>
      </c>
      <c r="L434" s="358" t="s">
        <v>280</v>
      </c>
      <c r="M434" s="360">
        <v>12</v>
      </c>
      <c r="N434" s="360">
        <v>12</v>
      </c>
      <c r="O434" s="426">
        <f>N434/M434*100</f>
        <v>100</v>
      </c>
      <c r="P434" s="440">
        <f>(O434+O435+O436)/3</f>
        <v>89.725708972570899</v>
      </c>
      <c r="Q434" s="441"/>
    </row>
    <row r="435" spans="1:17" s="44" customFormat="1" ht="141.75">
      <c r="A435" s="144"/>
      <c r="B435" s="142"/>
      <c r="C435" s="145"/>
      <c r="D435" s="186"/>
      <c r="E435" s="180"/>
      <c r="F435" s="180"/>
      <c r="G435" s="85"/>
      <c r="H435" s="181"/>
      <c r="I435" s="336"/>
      <c r="J435" s="339" t="s">
        <v>807</v>
      </c>
      <c r="K435" s="339" t="s">
        <v>310</v>
      </c>
      <c r="L435" s="359" t="s">
        <v>108</v>
      </c>
      <c r="M435" s="340">
        <v>717</v>
      </c>
      <c r="N435" s="340">
        <v>496</v>
      </c>
      <c r="O435" s="426">
        <f>N435/M435*100</f>
        <v>69.177126917712698</v>
      </c>
      <c r="P435" s="450"/>
      <c r="Q435" s="441" t="s">
        <v>1179</v>
      </c>
    </row>
    <row r="436" spans="1:17" s="44" customFormat="1" ht="126">
      <c r="A436" s="144"/>
      <c r="B436" s="142"/>
      <c r="C436" s="145"/>
      <c r="D436" s="186"/>
      <c r="E436" s="180"/>
      <c r="F436" s="180"/>
      <c r="G436" s="85"/>
      <c r="H436" s="181"/>
      <c r="I436" s="336"/>
      <c r="J436" s="342" t="s">
        <v>796</v>
      </c>
      <c r="K436" s="339" t="s">
        <v>311</v>
      </c>
      <c r="L436" s="358" t="s">
        <v>290</v>
      </c>
      <c r="M436" s="360">
        <v>351578</v>
      </c>
      <c r="N436" s="360">
        <v>351578</v>
      </c>
      <c r="O436" s="426">
        <f>N436/M436*100</f>
        <v>100</v>
      </c>
      <c r="P436" s="451"/>
      <c r="Q436" s="441"/>
    </row>
    <row r="437" spans="1:17" s="44" customFormat="1" ht="204.75">
      <c r="A437" s="566"/>
      <c r="B437" s="142"/>
      <c r="C437" s="146"/>
      <c r="D437" s="191" t="s">
        <v>129</v>
      </c>
      <c r="E437" s="68">
        <v>128057</v>
      </c>
      <c r="F437" s="68">
        <v>128056.94486</v>
      </c>
      <c r="G437" s="141" t="s">
        <v>92</v>
      </c>
      <c r="H437" s="179">
        <f t="shared" si="65"/>
        <v>99.999956941049689</v>
      </c>
      <c r="I437" s="344"/>
      <c r="J437" s="74" t="s">
        <v>798</v>
      </c>
      <c r="K437" s="74" t="s">
        <v>309</v>
      </c>
      <c r="L437" s="358" t="s">
        <v>359</v>
      </c>
      <c r="M437" s="361">
        <v>135824.88</v>
      </c>
      <c r="N437" s="361">
        <v>148354.75</v>
      </c>
      <c r="O437" s="426">
        <f>IF((N437/M437*100)&gt;1,100)</f>
        <v>100</v>
      </c>
      <c r="P437" s="512">
        <f>(O437+O438)/2</f>
        <v>98.473825053623386</v>
      </c>
      <c r="Q437" s="345" t="s">
        <v>384</v>
      </c>
    </row>
    <row r="438" spans="1:17" s="44" customFormat="1" ht="157.5">
      <c r="A438" s="566"/>
      <c r="B438" s="142"/>
      <c r="C438" s="146"/>
      <c r="D438" s="192"/>
      <c r="E438" s="178"/>
      <c r="F438" s="178"/>
      <c r="G438" s="151"/>
      <c r="H438" s="183"/>
      <c r="I438" s="337"/>
      <c r="J438" s="74" t="s">
        <v>796</v>
      </c>
      <c r="K438" s="256" t="s">
        <v>813</v>
      </c>
      <c r="L438" s="358" t="s">
        <v>359</v>
      </c>
      <c r="M438" s="361">
        <v>513027.03</v>
      </c>
      <c r="N438" s="361">
        <v>497367.65</v>
      </c>
      <c r="O438" s="426">
        <f>N438/M438*100</f>
        <v>96.947650107246787</v>
      </c>
      <c r="P438" s="514"/>
      <c r="Q438" s="345" t="s">
        <v>403</v>
      </c>
    </row>
    <row r="439" spans="1:17" s="44" customFormat="1" ht="204.75">
      <c r="A439" s="566"/>
      <c r="B439" s="557"/>
      <c r="C439" s="567"/>
      <c r="D439" s="558" t="s">
        <v>130</v>
      </c>
      <c r="E439" s="68">
        <v>114361</v>
      </c>
      <c r="F439" s="68">
        <v>114360.83695</v>
      </c>
      <c r="G439" s="505" t="s">
        <v>92</v>
      </c>
      <c r="H439" s="179">
        <f t="shared" si="65"/>
        <v>99.999857425171172</v>
      </c>
      <c r="I439" s="336"/>
      <c r="J439" s="74" t="s">
        <v>792</v>
      </c>
      <c r="K439" s="74" t="s">
        <v>309</v>
      </c>
      <c r="L439" s="359" t="s">
        <v>290</v>
      </c>
      <c r="M439" s="340">
        <v>283500</v>
      </c>
      <c r="N439" s="360">
        <v>283500</v>
      </c>
      <c r="O439" s="426">
        <f>N439/M439*100</f>
        <v>100</v>
      </c>
      <c r="P439" s="512">
        <f>(O439+O440+O441)/3</f>
        <v>100</v>
      </c>
      <c r="Q439" s="345"/>
    </row>
    <row r="440" spans="1:17" s="44" customFormat="1" ht="141.75">
      <c r="A440" s="566"/>
      <c r="B440" s="557"/>
      <c r="C440" s="567"/>
      <c r="D440" s="559"/>
      <c r="E440" s="180"/>
      <c r="F440" s="180"/>
      <c r="G440" s="557"/>
      <c r="H440" s="181"/>
      <c r="I440" s="336"/>
      <c r="J440" s="188" t="s">
        <v>814</v>
      </c>
      <c r="K440" s="74" t="s">
        <v>310</v>
      </c>
      <c r="L440" s="359" t="s">
        <v>108</v>
      </c>
      <c r="M440" s="360">
        <v>463</v>
      </c>
      <c r="N440" s="360">
        <v>463</v>
      </c>
      <c r="O440" s="426">
        <f t="shared" ref="O440" si="70">IF((N440/M440*100)&gt;1,100)</f>
        <v>100</v>
      </c>
      <c r="P440" s="513"/>
      <c r="Q440" s="345"/>
    </row>
    <row r="441" spans="1:17" s="44" customFormat="1" ht="126">
      <c r="A441" s="566"/>
      <c r="B441" s="557"/>
      <c r="C441" s="567"/>
      <c r="D441" s="560"/>
      <c r="E441" s="178"/>
      <c r="F441" s="178"/>
      <c r="G441" s="506"/>
      <c r="H441" s="183"/>
      <c r="I441" s="336"/>
      <c r="J441" s="74" t="s">
        <v>799</v>
      </c>
      <c r="K441" s="74" t="s">
        <v>311</v>
      </c>
      <c r="L441" s="359" t="s">
        <v>290</v>
      </c>
      <c r="M441" s="340">
        <v>768900</v>
      </c>
      <c r="N441" s="360">
        <v>768900</v>
      </c>
      <c r="O441" s="426">
        <f>N441/M441*100</f>
        <v>100</v>
      </c>
      <c r="P441" s="514"/>
      <c r="Q441" s="345"/>
    </row>
    <row r="442" spans="1:17" s="44" customFormat="1" ht="126">
      <c r="A442" s="566"/>
      <c r="B442" s="557"/>
      <c r="C442" s="567"/>
      <c r="D442" s="558" t="s">
        <v>136</v>
      </c>
      <c r="E442" s="193">
        <v>13376.8</v>
      </c>
      <c r="F442" s="193">
        <v>13376.703680000001</v>
      </c>
      <c r="G442" s="505" t="s">
        <v>92</v>
      </c>
      <c r="H442" s="179">
        <f t="shared" ref="H442:H466" si="71">F442/E442*100</f>
        <v>99.999279947371576</v>
      </c>
      <c r="I442" s="336"/>
      <c r="J442" s="48" t="s">
        <v>815</v>
      </c>
      <c r="K442" s="48" t="s">
        <v>310</v>
      </c>
      <c r="L442" s="359" t="s">
        <v>630</v>
      </c>
      <c r="M442" s="360">
        <v>304</v>
      </c>
      <c r="N442" s="360">
        <v>230</v>
      </c>
      <c r="O442" s="426">
        <f>N442/M442*100</f>
        <v>75.657894736842096</v>
      </c>
      <c r="P442" s="426">
        <f>(O442+O444+O443)/3</f>
        <v>91.885964912280699</v>
      </c>
      <c r="Q442" s="442" t="s">
        <v>1192</v>
      </c>
    </row>
    <row r="443" spans="1:17" s="44" customFormat="1" ht="94.5">
      <c r="A443" s="566"/>
      <c r="B443" s="557"/>
      <c r="C443" s="567"/>
      <c r="D443" s="559"/>
      <c r="E443" s="338"/>
      <c r="F443" s="338"/>
      <c r="G443" s="557"/>
      <c r="H443" s="181"/>
      <c r="I443" s="336"/>
      <c r="J443" s="48" t="s">
        <v>816</v>
      </c>
      <c r="K443" s="48" t="s">
        <v>311</v>
      </c>
      <c r="L443" s="359" t="s">
        <v>306</v>
      </c>
      <c r="M443" s="360">
        <v>79301.100000000006</v>
      </c>
      <c r="N443" s="360">
        <v>87639.4</v>
      </c>
      <c r="O443" s="426">
        <f>IF((N443/M443*100)&gt;1,100)</f>
        <v>100</v>
      </c>
      <c r="P443" s="426"/>
      <c r="Q443" s="442" t="s">
        <v>1193</v>
      </c>
    </row>
    <row r="444" spans="1:17" s="44" customFormat="1" ht="94.5">
      <c r="A444" s="566"/>
      <c r="B444" s="557"/>
      <c r="C444" s="567"/>
      <c r="D444" s="560"/>
      <c r="E444" s="194"/>
      <c r="F444" s="194"/>
      <c r="G444" s="506"/>
      <c r="H444" s="183"/>
      <c r="I444" s="337"/>
      <c r="J444" s="48" t="s">
        <v>817</v>
      </c>
      <c r="K444" s="48" t="s">
        <v>818</v>
      </c>
      <c r="L444" s="359" t="s">
        <v>630</v>
      </c>
      <c r="M444" s="361">
        <v>1</v>
      </c>
      <c r="N444" s="361">
        <v>1</v>
      </c>
      <c r="O444" s="426">
        <f>N444/M444*100</f>
        <v>100</v>
      </c>
      <c r="P444" s="426"/>
      <c r="Q444" s="345"/>
    </row>
    <row r="445" spans="1:17" s="44" customFormat="1" ht="141.75" customHeight="1">
      <c r="A445" s="566"/>
      <c r="B445" s="557"/>
      <c r="C445" s="567"/>
      <c r="D445" s="558" t="s">
        <v>282</v>
      </c>
      <c r="E445" s="68">
        <v>19723.8</v>
      </c>
      <c r="F445" s="68">
        <v>19718.040919999999</v>
      </c>
      <c r="G445" s="505" t="s">
        <v>92</v>
      </c>
      <c r="H445" s="179">
        <f>F445/E445*100</f>
        <v>99.970801366876572</v>
      </c>
      <c r="I445" s="539" t="s">
        <v>1041</v>
      </c>
      <c r="J445" s="18" t="s">
        <v>819</v>
      </c>
      <c r="K445" s="18" t="s">
        <v>310</v>
      </c>
      <c r="L445" s="359" t="s">
        <v>108</v>
      </c>
      <c r="M445" s="340">
        <v>186</v>
      </c>
      <c r="N445" s="360">
        <v>133</v>
      </c>
      <c r="O445" s="426">
        <f>N445/M445*100</f>
        <v>71.505376344086031</v>
      </c>
      <c r="P445" s="512">
        <f>(O445+O446+O447+O448+O449+O451+O452+O450)/8</f>
        <v>56.854773956867696</v>
      </c>
      <c r="Q445" s="452" t="s">
        <v>404</v>
      </c>
    </row>
    <row r="446" spans="1:17" s="44" customFormat="1" ht="126">
      <c r="A446" s="566"/>
      <c r="B446" s="557"/>
      <c r="C446" s="567"/>
      <c r="D446" s="559"/>
      <c r="E446" s="180"/>
      <c r="F446" s="180"/>
      <c r="G446" s="557"/>
      <c r="H446" s="181"/>
      <c r="I446" s="540"/>
      <c r="J446" s="18" t="s">
        <v>796</v>
      </c>
      <c r="K446" s="18" t="s">
        <v>311</v>
      </c>
      <c r="L446" s="359" t="s">
        <v>290</v>
      </c>
      <c r="M446" s="360">
        <v>94590.49000000002</v>
      </c>
      <c r="N446" s="340">
        <v>94590</v>
      </c>
      <c r="O446" s="426">
        <f>N446/M446*100</f>
        <v>99.999481977522237</v>
      </c>
      <c r="P446" s="513"/>
      <c r="Q446" s="345"/>
    </row>
    <row r="447" spans="1:17" s="44" customFormat="1" ht="126">
      <c r="A447" s="566"/>
      <c r="B447" s="557"/>
      <c r="C447" s="567"/>
      <c r="D447" s="559"/>
      <c r="E447" s="180"/>
      <c r="F447" s="180"/>
      <c r="G447" s="557"/>
      <c r="H447" s="181"/>
      <c r="I447" s="541"/>
      <c r="J447" s="18" t="s">
        <v>820</v>
      </c>
      <c r="K447" s="18" t="s">
        <v>260</v>
      </c>
      <c r="L447" s="359" t="s">
        <v>331</v>
      </c>
      <c r="M447" s="340">
        <v>1</v>
      </c>
      <c r="N447" s="340">
        <v>0</v>
      </c>
      <c r="O447" s="426">
        <f>(N447/M447*100)</f>
        <v>0</v>
      </c>
      <c r="P447" s="513"/>
      <c r="Q447" s="345" t="s">
        <v>1180</v>
      </c>
    </row>
    <row r="448" spans="1:17" s="44" customFormat="1" ht="31.5">
      <c r="A448" s="566"/>
      <c r="B448" s="557"/>
      <c r="C448" s="567"/>
      <c r="D448" s="559"/>
      <c r="E448" s="180"/>
      <c r="F448" s="180"/>
      <c r="G448" s="557"/>
      <c r="H448" s="181"/>
      <c r="I448" s="345"/>
      <c r="J448" s="18" t="s">
        <v>821</v>
      </c>
      <c r="K448" s="18" t="s">
        <v>313</v>
      </c>
      <c r="L448" s="359" t="s">
        <v>331</v>
      </c>
      <c r="M448" s="340">
        <v>7</v>
      </c>
      <c r="N448" s="340">
        <v>0</v>
      </c>
      <c r="O448" s="426">
        <f>(N448/M448*100)</f>
        <v>0</v>
      </c>
      <c r="P448" s="513"/>
      <c r="Q448" s="345" t="s">
        <v>405</v>
      </c>
    </row>
    <row r="449" spans="1:17" s="44" customFormat="1" ht="31.5">
      <c r="A449" s="566"/>
      <c r="B449" s="557"/>
      <c r="C449" s="567"/>
      <c r="D449" s="559"/>
      <c r="E449" s="180"/>
      <c r="F449" s="180"/>
      <c r="G449" s="557"/>
      <c r="H449" s="181"/>
      <c r="I449" s="345"/>
      <c r="J449" s="18" t="s">
        <v>822</v>
      </c>
      <c r="K449" s="18" t="s">
        <v>823</v>
      </c>
      <c r="L449" s="359" t="s">
        <v>331</v>
      </c>
      <c r="M449" s="341">
        <v>3</v>
      </c>
      <c r="N449" s="341">
        <v>1</v>
      </c>
      <c r="O449" s="426">
        <f>(N449/M449*100)</f>
        <v>33.333333333333329</v>
      </c>
      <c r="P449" s="513"/>
      <c r="Q449" s="345" t="s">
        <v>1194</v>
      </c>
    </row>
    <row r="450" spans="1:17" s="44" customFormat="1" ht="189">
      <c r="A450" s="566"/>
      <c r="B450" s="557"/>
      <c r="C450" s="567"/>
      <c r="D450" s="559"/>
      <c r="E450" s="180"/>
      <c r="F450" s="180"/>
      <c r="G450" s="557"/>
      <c r="H450" s="181"/>
      <c r="I450" s="345"/>
      <c r="J450" s="18" t="s">
        <v>824</v>
      </c>
      <c r="K450" s="18" t="s">
        <v>314</v>
      </c>
      <c r="L450" s="359" t="s">
        <v>331</v>
      </c>
      <c r="M450" s="341">
        <v>1</v>
      </c>
      <c r="N450" s="341">
        <v>6</v>
      </c>
      <c r="O450" s="426">
        <f>IF((N443/M443*100)&gt;1,100)</f>
        <v>100</v>
      </c>
      <c r="P450" s="513"/>
      <c r="Q450" s="345" t="s">
        <v>1181</v>
      </c>
    </row>
    <row r="451" spans="1:17" s="44" customFormat="1" ht="94.5">
      <c r="A451" s="566"/>
      <c r="B451" s="557"/>
      <c r="C451" s="567"/>
      <c r="D451" s="559"/>
      <c r="E451" s="180"/>
      <c r="F451" s="180"/>
      <c r="G451" s="557"/>
      <c r="H451" s="181"/>
      <c r="I451" s="345"/>
      <c r="J451" s="18" t="s">
        <v>825</v>
      </c>
      <c r="K451" s="18" t="s">
        <v>826</v>
      </c>
      <c r="L451" s="359" t="s">
        <v>331</v>
      </c>
      <c r="M451" s="340">
        <v>2</v>
      </c>
      <c r="N451" s="340">
        <v>1</v>
      </c>
      <c r="O451" s="426">
        <f>N451/M451*100</f>
        <v>50</v>
      </c>
      <c r="P451" s="513"/>
      <c r="Q451" s="410" t="s">
        <v>1182</v>
      </c>
    </row>
    <row r="452" spans="1:17" s="44" customFormat="1" ht="78.75">
      <c r="A452" s="566"/>
      <c r="B452" s="557"/>
      <c r="C452" s="567"/>
      <c r="D452" s="560"/>
      <c r="E452" s="178"/>
      <c r="F452" s="178"/>
      <c r="G452" s="506"/>
      <c r="H452" s="183"/>
      <c r="I452" s="345"/>
      <c r="J452" s="18" t="s">
        <v>827</v>
      </c>
      <c r="K452" s="18" t="s">
        <v>828</v>
      </c>
      <c r="L452" s="359" t="s">
        <v>359</v>
      </c>
      <c r="M452" s="340">
        <v>323.2</v>
      </c>
      <c r="N452" s="340">
        <v>323.2</v>
      </c>
      <c r="O452" s="426">
        <f>N452/M452*100</f>
        <v>100</v>
      </c>
      <c r="P452" s="514"/>
      <c r="Q452" s="345"/>
    </row>
    <row r="453" spans="1:17" s="44" customFormat="1" ht="141.75">
      <c r="A453" s="566"/>
      <c r="B453" s="557"/>
      <c r="C453" s="567"/>
      <c r="D453" s="558" t="s">
        <v>131</v>
      </c>
      <c r="E453" s="68">
        <v>52717.3</v>
      </c>
      <c r="F453" s="68">
        <v>52711.648379999999</v>
      </c>
      <c r="G453" s="505" t="s">
        <v>92</v>
      </c>
      <c r="H453" s="179">
        <f t="shared" si="71"/>
        <v>99.989279382669437</v>
      </c>
      <c r="I453" s="336"/>
      <c r="J453" s="339" t="s">
        <v>829</v>
      </c>
      <c r="K453" s="339" t="s">
        <v>310</v>
      </c>
      <c r="L453" s="359" t="s">
        <v>108</v>
      </c>
      <c r="M453" s="340">
        <v>302</v>
      </c>
      <c r="N453" s="340">
        <v>385</v>
      </c>
      <c r="O453" s="426">
        <f>IF((N446/M446*100)&gt;1,100)</f>
        <v>100</v>
      </c>
      <c r="P453" s="512">
        <f>(O453+O454)/2</f>
        <v>100</v>
      </c>
      <c r="Q453" s="395" t="s">
        <v>1183</v>
      </c>
    </row>
    <row r="454" spans="1:17" s="44" customFormat="1" ht="126">
      <c r="A454" s="566"/>
      <c r="B454" s="557"/>
      <c r="C454" s="567"/>
      <c r="D454" s="560"/>
      <c r="E454" s="178"/>
      <c r="F454" s="178"/>
      <c r="G454" s="506"/>
      <c r="H454" s="183"/>
      <c r="I454" s="336"/>
      <c r="J454" s="339" t="s">
        <v>796</v>
      </c>
      <c r="K454" s="339" t="s">
        <v>311</v>
      </c>
      <c r="L454" s="359" t="s">
        <v>368</v>
      </c>
      <c r="M454" s="340">
        <v>395103</v>
      </c>
      <c r="N454" s="340">
        <v>395103</v>
      </c>
      <c r="O454" s="426">
        <f>N454/M454*100</f>
        <v>100</v>
      </c>
      <c r="P454" s="514"/>
      <c r="Q454" s="441"/>
    </row>
    <row r="455" spans="1:17" s="44" customFormat="1" ht="141.75">
      <c r="A455" s="566"/>
      <c r="B455" s="557"/>
      <c r="C455" s="567"/>
      <c r="D455" s="558" t="s">
        <v>132</v>
      </c>
      <c r="E455" s="68">
        <v>133738</v>
      </c>
      <c r="F455" s="68">
        <v>132471.70155</v>
      </c>
      <c r="G455" s="505" t="s">
        <v>92</v>
      </c>
      <c r="H455" s="179">
        <f t="shared" si="71"/>
        <v>99.053149852697061</v>
      </c>
      <c r="I455" s="393" t="s">
        <v>1042</v>
      </c>
      <c r="J455" s="339" t="s">
        <v>830</v>
      </c>
      <c r="K455" s="339" t="s">
        <v>310</v>
      </c>
      <c r="L455" s="359" t="s">
        <v>108</v>
      </c>
      <c r="M455" s="360">
        <v>292</v>
      </c>
      <c r="N455" s="340">
        <v>224</v>
      </c>
      <c r="O455" s="426">
        <f>N455/M455*100</f>
        <v>76.712328767123282</v>
      </c>
      <c r="P455" s="512">
        <f>(O455+O456)/2</f>
        <v>85.106508107331081</v>
      </c>
      <c r="Q455" s="348" t="s">
        <v>1184</v>
      </c>
    </row>
    <row r="456" spans="1:17" s="44" customFormat="1" ht="189">
      <c r="A456" s="566"/>
      <c r="B456" s="557"/>
      <c r="C456" s="567"/>
      <c r="D456" s="560"/>
      <c r="E456" s="178"/>
      <c r="F456" s="178"/>
      <c r="G456" s="506"/>
      <c r="H456" s="183"/>
      <c r="I456" s="337"/>
      <c r="J456" s="339" t="s">
        <v>831</v>
      </c>
      <c r="K456" s="339" t="s">
        <v>311</v>
      </c>
      <c r="L456" s="359" t="s">
        <v>631</v>
      </c>
      <c r="M456" s="361">
        <v>830972.5</v>
      </c>
      <c r="N456" s="341">
        <v>776965</v>
      </c>
      <c r="O456" s="426">
        <f>N456/M456*100</f>
        <v>93.50068744753888</v>
      </c>
      <c r="P456" s="514"/>
      <c r="Q456" s="348" t="s">
        <v>1185</v>
      </c>
    </row>
    <row r="457" spans="1:17" s="44" customFormat="1" ht="126">
      <c r="A457" s="566"/>
      <c r="B457" s="557"/>
      <c r="C457" s="567"/>
      <c r="D457" s="558" t="s">
        <v>137</v>
      </c>
      <c r="E457" s="68">
        <v>29310.799999999999</v>
      </c>
      <c r="F457" s="68">
        <v>29310.27003</v>
      </c>
      <c r="G457" s="505" t="s">
        <v>92</v>
      </c>
      <c r="H457" s="179">
        <f t="shared" si="71"/>
        <v>99.998191895137637</v>
      </c>
      <c r="I457" s="336"/>
      <c r="J457" s="339" t="s">
        <v>832</v>
      </c>
      <c r="K457" s="339" t="s">
        <v>833</v>
      </c>
      <c r="L457" s="359" t="s">
        <v>108</v>
      </c>
      <c r="M457" s="340">
        <v>139</v>
      </c>
      <c r="N457" s="340">
        <v>51</v>
      </c>
      <c r="O457" s="426">
        <f>N457/M457*100</f>
        <v>36.690647482014391</v>
      </c>
      <c r="P457" s="512">
        <f>(O457+O458)/2</f>
        <v>68.306368075241437</v>
      </c>
      <c r="Q457" s="441" t="s">
        <v>1186</v>
      </c>
    </row>
    <row r="458" spans="1:17" s="44" customFormat="1" ht="126">
      <c r="A458" s="566"/>
      <c r="B458" s="557"/>
      <c r="C458" s="567"/>
      <c r="D458" s="560"/>
      <c r="E458" s="178"/>
      <c r="F458" s="178"/>
      <c r="G458" s="506"/>
      <c r="H458" s="183"/>
      <c r="I458" s="337"/>
      <c r="J458" s="339" t="s">
        <v>796</v>
      </c>
      <c r="K458" s="339" t="s">
        <v>834</v>
      </c>
      <c r="L458" s="359" t="s">
        <v>306</v>
      </c>
      <c r="M458" s="361">
        <v>214025.35</v>
      </c>
      <c r="N458" s="361">
        <v>213858.6</v>
      </c>
      <c r="O458" s="426">
        <f>N458/M458*100</f>
        <v>99.922088668468476</v>
      </c>
      <c r="P458" s="514"/>
      <c r="Q458" s="442" t="s">
        <v>1187</v>
      </c>
    </row>
    <row r="459" spans="1:17" s="44" customFormat="1" ht="126">
      <c r="A459" s="566"/>
      <c r="B459" s="557"/>
      <c r="C459" s="567"/>
      <c r="D459" s="558" t="s">
        <v>138</v>
      </c>
      <c r="E459" s="68">
        <v>22920.9</v>
      </c>
      <c r="F459" s="68">
        <v>22920.749339999998</v>
      </c>
      <c r="G459" s="505" t="s">
        <v>92</v>
      </c>
      <c r="H459" s="179">
        <f t="shared" si="71"/>
        <v>99.999342695967414</v>
      </c>
      <c r="I459" s="337"/>
      <c r="J459" s="339" t="s">
        <v>796</v>
      </c>
      <c r="K459" s="339" t="s">
        <v>311</v>
      </c>
      <c r="L459" s="359" t="s">
        <v>290</v>
      </c>
      <c r="M459" s="341">
        <v>156182.39999999999</v>
      </c>
      <c r="N459" s="341">
        <v>128025.8</v>
      </c>
      <c r="O459" s="426">
        <f>(N459/M459*100)</f>
        <v>81.9719763558506</v>
      </c>
      <c r="P459" s="512">
        <f>(O459+O460)/2</f>
        <v>90.985988177925293</v>
      </c>
      <c r="Q459" s="345" t="s">
        <v>406</v>
      </c>
    </row>
    <row r="460" spans="1:17" s="44" customFormat="1" ht="94.5">
      <c r="A460" s="566"/>
      <c r="B460" s="557"/>
      <c r="C460" s="567"/>
      <c r="D460" s="559"/>
      <c r="E460" s="180"/>
      <c r="F460" s="180"/>
      <c r="G460" s="557"/>
      <c r="H460" s="183"/>
      <c r="I460" s="336"/>
      <c r="J460" s="342" t="s">
        <v>835</v>
      </c>
      <c r="K460" s="343" t="s">
        <v>312</v>
      </c>
      <c r="L460" s="359" t="s">
        <v>280</v>
      </c>
      <c r="M460" s="340">
        <v>12</v>
      </c>
      <c r="N460" s="340">
        <v>12</v>
      </c>
      <c r="O460" s="426">
        <f>N460/M460*100</f>
        <v>100</v>
      </c>
      <c r="P460" s="514"/>
      <c r="Q460" s="441"/>
    </row>
    <row r="461" spans="1:17" s="44" customFormat="1" ht="126">
      <c r="A461" s="143"/>
      <c r="B461" s="85"/>
      <c r="C461" s="145"/>
      <c r="D461" s="74" t="s">
        <v>133</v>
      </c>
      <c r="E461" s="68">
        <v>93335.6</v>
      </c>
      <c r="F461" s="68">
        <v>93294.222349999996</v>
      </c>
      <c r="G461" s="70" t="s">
        <v>92</v>
      </c>
      <c r="H461" s="179">
        <f t="shared" si="71"/>
        <v>99.955667880208608</v>
      </c>
      <c r="I461" s="337"/>
      <c r="J461" s="339" t="s">
        <v>796</v>
      </c>
      <c r="K461" s="339" t="s">
        <v>311</v>
      </c>
      <c r="L461" s="359" t="s">
        <v>290</v>
      </c>
      <c r="M461" s="341">
        <v>569026</v>
      </c>
      <c r="N461" s="341">
        <v>569206</v>
      </c>
      <c r="O461" s="426">
        <f>N461/M461*100</f>
        <v>100.0316330009525</v>
      </c>
      <c r="P461" s="440">
        <f>(O461+O462+O464+O466)/4</f>
        <v>100.00790825023813</v>
      </c>
      <c r="Q461" s="345"/>
    </row>
    <row r="462" spans="1:17" s="44" customFormat="1" ht="141.75">
      <c r="A462" s="144"/>
      <c r="B462" s="142"/>
      <c r="C462" s="146"/>
      <c r="D462" s="195"/>
      <c r="E462" s="180"/>
      <c r="F462" s="180"/>
      <c r="G462" s="85"/>
      <c r="H462" s="181"/>
      <c r="I462" s="336"/>
      <c r="J462" s="339" t="s">
        <v>807</v>
      </c>
      <c r="K462" s="339" t="s">
        <v>310</v>
      </c>
      <c r="L462" s="359" t="s">
        <v>108</v>
      </c>
      <c r="M462" s="340">
        <v>280</v>
      </c>
      <c r="N462" s="340">
        <v>331</v>
      </c>
      <c r="O462" s="426">
        <f>IF((N462/M462*100)&gt;1,100)</f>
        <v>100</v>
      </c>
      <c r="P462" s="438"/>
      <c r="Q462" s="345" t="s">
        <v>1188</v>
      </c>
    </row>
    <row r="463" spans="1:17" s="44" customFormat="1" ht="141.75">
      <c r="A463" s="144"/>
      <c r="B463" s="142"/>
      <c r="C463" s="146"/>
      <c r="D463" s="195"/>
      <c r="E463" s="180"/>
      <c r="F463" s="180"/>
      <c r="G463" s="85"/>
      <c r="H463" s="181"/>
      <c r="I463" s="336"/>
      <c r="J463" s="339" t="s">
        <v>836</v>
      </c>
      <c r="K463" s="339" t="s">
        <v>837</v>
      </c>
      <c r="L463" s="359" t="s">
        <v>306</v>
      </c>
      <c r="M463" s="340">
        <v>4899.05</v>
      </c>
      <c r="N463" s="340">
        <v>4899.1000000000004</v>
      </c>
      <c r="O463" s="426">
        <f>IF((N463/M463*100)&gt;1,100)</f>
        <v>100</v>
      </c>
      <c r="P463" s="438"/>
      <c r="Q463" s="345"/>
    </row>
    <row r="464" spans="1:17" s="44" customFormat="1" ht="63">
      <c r="A464" s="144"/>
      <c r="B464" s="142"/>
      <c r="C464" s="146"/>
      <c r="D464" s="195"/>
      <c r="E464" s="180"/>
      <c r="F464" s="180"/>
      <c r="G464" s="85"/>
      <c r="H464" s="181"/>
      <c r="I464" s="337"/>
      <c r="J464" s="339" t="s">
        <v>838</v>
      </c>
      <c r="K464" s="339" t="s">
        <v>839</v>
      </c>
      <c r="L464" s="359" t="s">
        <v>306</v>
      </c>
      <c r="M464" s="341">
        <v>10070.6</v>
      </c>
      <c r="N464" s="341">
        <v>10070.6</v>
      </c>
      <c r="O464" s="426">
        <f t="shared" ref="O464:O473" si="72">N464/M464*100</f>
        <v>100</v>
      </c>
      <c r="P464" s="438"/>
      <c r="Q464" s="345"/>
    </row>
    <row r="465" spans="1:17" s="44" customFormat="1" ht="126">
      <c r="A465" s="144"/>
      <c r="B465" s="142"/>
      <c r="C465" s="146"/>
      <c r="D465" s="192"/>
      <c r="E465" s="178"/>
      <c r="F465" s="178"/>
      <c r="G465" s="67"/>
      <c r="H465" s="183"/>
      <c r="I465" s="337"/>
      <c r="J465" s="339" t="s">
        <v>840</v>
      </c>
      <c r="K465" s="339" t="s">
        <v>315</v>
      </c>
      <c r="L465" s="359" t="s">
        <v>108</v>
      </c>
      <c r="M465" s="341">
        <v>102000</v>
      </c>
      <c r="N465" s="341">
        <v>102000</v>
      </c>
      <c r="O465" s="426">
        <f t="shared" si="72"/>
        <v>100</v>
      </c>
      <c r="P465" s="439"/>
      <c r="Q465" s="345"/>
    </row>
    <row r="466" spans="1:17" s="44" customFormat="1" ht="204.75">
      <c r="A466" s="566"/>
      <c r="B466" s="557"/>
      <c r="C466" s="567"/>
      <c r="D466" s="558" t="s">
        <v>139</v>
      </c>
      <c r="E466" s="68">
        <v>61554.8</v>
      </c>
      <c r="F466" s="68">
        <v>61554.58077</v>
      </c>
      <c r="G466" s="505" t="s">
        <v>92</v>
      </c>
      <c r="H466" s="179">
        <f t="shared" si="71"/>
        <v>99.999643845808933</v>
      </c>
      <c r="I466" s="337"/>
      <c r="J466" s="339" t="s">
        <v>798</v>
      </c>
      <c r="K466" s="339" t="s">
        <v>841</v>
      </c>
      <c r="L466" s="359" t="s">
        <v>108</v>
      </c>
      <c r="M466" s="361">
        <v>12357.2</v>
      </c>
      <c r="N466" s="361">
        <v>12357.2</v>
      </c>
      <c r="O466" s="426">
        <f t="shared" si="72"/>
        <v>100</v>
      </c>
      <c r="P466" s="512">
        <f>(O466+O467+O469+O470+O468)/5</f>
        <v>100</v>
      </c>
      <c r="Q466" s="453"/>
    </row>
    <row r="467" spans="1:17" s="44" customFormat="1" ht="141.75">
      <c r="A467" s="566"/>
      <c r="B467" s="557"/>
      <c r="C467" s="567"/>
      <c r="D467" s="559"/>
      <c r="E467" s="180"/>
      <c r="F467" s="180"/>
      <c r="G467" s="557"/>
      <c r="H467" s="181"/>
      <c r="I467" s="336"/>
      <c r="J467" s="339" t="s">
        <v>807</v>
      </c>
      <c r="K467" s="339" t="s">
        <v>842</v>
      </c>
      <c r="L467" s="359" t="s">
        <v>108</v>
      </c>
      <c r="M467" s="340">
        <v>984</v>
      </c>
      <c r="N467" s="360">
        <v>984</v>
      </c>
      <c r="O467" s="426">
        <f>IF((N462/M462*100)&gt;1,100)</f>
        <v>100</v>
      </c>
      <c r="P467" s="513"/>
      <c r="Q467" s="454"/>
    </row>
    <row r="468" spans="1:17" s="44" customFormat="1" ht="126">
      <c r="A468" s="566"/>
      <c r="B468" s="557"/>
      <c r="C468" s="567"/>
      <c r="D468" s="559"/>
      <c r="E468" s="180"/>
      <c r="F468" s="180"/>
      <c r="G468" s="557"/>
      <c r="H468" s="181"/>
      <c r="I468" s="336"/>
      <c r="J468" s="339" t="s">
        <v>799</v>
      </c>
      <c r="K468" s="339" t="s">
        <v>311</v>
      </c>
      <c r="L468" s="359" t="s">
        <v>108</v>
      </c>
      <c r="M468" s="340">
        <v>393936</v>
      </c>
      <c r="N468" s="360">
        <v>393936</v>
      </c>
      <c r="O468" s="426">
        <f t="shared" si="72"/>
        <v>100</v>
      </c>
      <c r="P468" s="513"/>
      <c r="Q468" s="454"/>
    </row>
    <row r="469" spans="1:17" s="44" customFormat="1" ht="126">
      <c r="A469" s="566"/>
      <c r="B469" s="557"/>
      <c r="C469" s="567"/>
      <c r="D469" s="559"/>
      <c r="E469" s="180"/>
      <c r="F469" s="180"/>
      <c r="G469" s="557"/>
      <c r="H469" s="181"/>
      <c r="I469" s="337"/>
      <c r="J469" s="339" t="s">
        <v>843</v>
      </c>
      <c r="K469" s="339" t="s">
        <v>844</v>
      </c>
      <c r="L469" s="359" t="s">
        <v>108</v>
      </c>
      <c r="M469" s="341">
        <v>12</v>
      </c>
      <c r="N469" s="361">
        <v>12</v>
      </c>
      <c r="O469" s="426">
        <f>N469/M469*100</f>
        <v>100</v>
      </c>
      <c r="P469" s="513"/>
      <c r="Q469" s="454"/>
    </row>
    <row r="470" spans="1:17" s="44" customFormat="1" ht="63">
      <c r="A470" s="566"/>
      <c r="B470" s="557"/>
      <c r="C470" s="567"/>
      <c r="D470" s="559"/>
      <c r="E470" s="180"/>
      <c r="F470" s="180"/>
      <c r="G470" s="557"/>
      <c r="H470" s="183"/>
      <c r="I470" s="336"/>
      <c r="J470" s="339" t="s">
        <v>845</v>
      </c>
      <c r="K470" s="339" t="s">
        <v>846</v>
      </c>
      <c r="L470" s="359" t="s">
        <v>108</v>
      </c>
      <c r="M470" s="340">
        <v>3</v>
      </c>
      <c r="N470" s="360">
        <v>3</v>
      </c>
      <c r="O470" s="426">
        <f>IF((N464/M464*100)&gt;1,100)</f>
        <v>100</v>
      </c>
      <c r="P470" s="514"/>
      <c r="Q470" s="455"/>
    </row>
    <row r="471" spans="1:17" s="44" customFormat="1" ht="141.75">
      <c r="A471" s="566"/>
      <c r="B471" s="557"/>
      <c r="C471" s="567"/>
      <c r="D471" s="558" t="s">
        <v>134</v>
      </c>
      <c r="E471" s="68">
        <v>78368.5</v>
      </c>
      <c r="F471" s="68">
        <v>78368.373449999999</v>
      </c>
      <c r="G471" s="505" t="s">
        <v>92</v>
      </c>
      <c r="H471" s="179">
        <f>F471/E471*100</f>
        <v>99.999838519303026</v>
      </c>
      <c r="I471" s="336"/>
      <c r="J471" s="339" t="s">
        <v>829</v>
      </c>
      <c r="K471" s="339" t="s">
        <v>310</v>
      </c>
      <c r="L471" s="359" t="s">
        <v>108</v>
      </c>
      <c r="M471" s="360">
        <v>103</v>
      </c>
      <c r="N471" s="360">
        <v>7</v>
      </c>
      <c r="O471" s="426">
        <f>N471/M471*100</f>
        <v>6.7961165048543686</v>
      </c>
      <c r="P471" s="512">
        <f>(O471+O472+O473)/3</f>
        <v>49.383812474345952</v>
      </c>
      <c r="Q471" s="345" t="s">
        <v>407</v>
      </c>
    </row>
    <row r="472" spans="1:17" s="44" customFormat="1" ht="141.75">
      <c r="A472" s="566"/>
      <c r="B472" s="557"/>
      <c r="C472" s="567"/>
      <c r="D472" s="559"/>
      <c r="E472" s="180"/>
      <c r="F472" s="180"/>
      <c r="G472" s="557"/>
      <c r="H472" s="181"/>
      <c r="I472" s="336"/>
      <c r="J472" s="339" t="s">
        <v>847</v>
      </c>
      <c r="K472" s="339" t="s">
        <v>310</v>
      </c>
      <c r="L472" s="359" t="s">
        <v>108</v>
      </c>
      <c r="M472" s="360">
        <v>367</v>
      </c>
      <c r="N472" s="360">
        <v>171</v>
      </c>
      <c r="O472" s="426">
        <f t="shared" si="72"/>
        <v>46.594005449591279</v>
      </c>
      <c r="P472" s="513"/>
      <c r="Q472" s="345" t="s">
        <v>1189</v>
      </c>
    </row>
    <row r="473" spans="1:17" s="44" customFormat="1" ht="126">
      <c r="A473" s="566"/>
      <c r="B473" s="557"/>
      <c r="C473" s="567"/>
      <c r="D473" s="560"/>
      <c r="E473" s="178"/>
      <c r="F473" s="178"/>
      <c r="G473" s="506"/>
      <c r="H473" s="183"/>
      <c r="I473" s="337"/>
      <c r="J473" s="339" t="s">
        <v>799</v>
      </c>
      <c r="K473" s="339" t="s">
        <v>311</v>
      </c>
      <c r="L473" s="359" t="s">
        <v>290</v>
      </c>
      <c r="M473" s="361">
        <v>526247.76</v>
      </c>
      <c r="N473" s="360">
        <v>498679.3</v>
      </c>
      <c r="O473" s="426">
        <f t="shared" si="72"/>
        <v>94.761315468592201</v>
      </c>
      <c r="P473" s="514"/>
      <c r="Q473" s="345" t="s">
        <v>1190</v>
      </c>
    </row>
    <row r="474" spans="1:17" s="44" customFormat="1" ht="126">
      <c r="A474" s="566"/>
      <c r="B474" s="557"/>
      <c r="C474" s="567"/>
      <c r="D474" s="558" t="s">
        <v>135</v>
      </c>
      <c r="E474" s="68">
        <v>105717.2</v>
      </c>
      <c r="F474" s="68">
        <v>105717.08193</v>
      </c>
      <c r="G474" s="505" t="s">
        <v>92</v>
      </c>
      <c r="H474" s="179">
        <f>F474/E474*100</f>
        <v>99.999888315241051</v>
      </c>
      <c r="I474" s="346"/>
      <c r="J474" s="339" t="s">
        <v>848</v>
      </c>
      <c r="K474" s="339" t="s">
        <v>849</v>
      </c>
      <c r="L474" s="359" t="s">
        <v>108</v>
      </c>
      <c r="M474" s="360">
        <v>4201</v>
      </c>
      <c r="N474" s="360">
        <v>4201</v>
      </c>
      <c r="O474" s="426">
        <f>N474/M474*100</f>
        <v>100</v>
      </c>
      <c r="P474" s="512">
        <f>(O474+O477+O475+O476)/4</f>
        <v>99.999913346552972</v>
      </c>
      <c r="Q474" s="442"/>
    </row>
    <row r="475" spans="1:17" s="44" customFormat="1" ht="126">
      <c r="A475" s="566"/>
      <c r="B475" s="557"/>
      <c r="C475" s="567"/>
      <c r="D475" s="559"/>
      <c r="E475" s="180"/>
      <c r="F475" s="180"/>
      <c r="G475" s="557"/>
      <c r="H475" s="181"/>
      <c r="I475" s="346"/>
      <c r="J475" s="339" t="s">
        <v>850</v>
      </c>
      <c r="K475" s="339" t="s">
        <v>851</v>
      </c>
      <c r="L475" s="359" t="s">
        <v>108</v>
      </c>
      <c r="M475" s="340">
        <v>50</v>
      </c>
      <c r="N475" s="340">
        <v>50</v>
      </c>
      <c r="O475" s="426">
        <f t="shared" ref="O475" si="73">N475/M475*100</f>
        <v>100</v>
      </c>
      <c r="P475" s="513"/>
      <c r="Q475" s="442"/>
    </row>
    <row r="476" spans="1:17" s="44" customFormat="1" ht="141.75">
      <c r="A476" s="566"/>
      <c r="B476" s="557"/>
      <c r="C476" s="567"/>
      <c r="D476" s="559"/>
      <c r="E476" s="180"/>
      <c r="F476" s="180"/>
      <c r="G476" s="557"/>
      <c r="H476" s="181"/>
      <c r="I476" s="346"/>
      <c r="J476" s="339" t="s">
        <v>852</v>
      </c>
      <c r="K476" s="339" t="s">
        <v>853</v>
      </c>
      <c r="L476" s="359" t="s">
        <v>359</v>
      </c>
      <c r="M476" s="340">
        <v>634712.19999999995</v>
      </c>
      <c r="N476" s="340">
        <v>634710</v>
      </c>
      <c r="O476" s="426">
        <f>N476/M476*100</f>
        <v>99.999653386211889</v>
      </c>
      <c r="P476" s="513"/>
      <c r="Q476" s="442" t="s">
        <v>398</v>
      </c>
    </row>
    <row r="477" spans="1:17" s="44" customFormat="1" ht="141.75">
      <c r="A477" s="568"/>
      <c r="B477" s="506"/>
      <c r="C477" s="569"/>
      <c r="D477" s="560"/>
      <c r="E477" s="178"/>
      <c r="F477" s="178"/>
      <c r="G477" s="506"/>
      <c r="H477" s="183"/>
      <c r="I477" s="347"/>
      <c r="J477" s="342" t="s">
        <v>854</v>
      </c>
      <c r="K477" s="342" t="s">
        <v>855</v>
      </c>
      <c r="L477" s="359" t="s">
        <v>108</v>
      </c>
      <c r="M477" s="341">
        <v>55</v>
      </c>
      <c r="N477" s="341">
        <v>62</v>
      </c>
      <c r="O477" s="426">
        <f>IF((N477/M477*100)&gt;1,100)</f>
        <v>100</v>
      </c>
      <c r="P477" s="514"/>
      <c r="Q477" s="442" t="s">
        <v>1191</v>
      </c>
    </row>
    <row r="478" spans="1:17" s="44" customFormat="1" ht="173.25" customHeight="1">
      <c r="A478" s="509" t="s">
        <v>544</v>
      </c>
      <c r="B478" s="557" t="s">
        <v>316</v>
      </c>
      <c r="C478" s="509" t="s">
        <v>543</v>
      </c>
      <c r="D478" s="558" t="s">
        <v>266</v>
      </c>
      <c r="E478" s="68">
        <v>76057.100000000006</v>
      </c>
      <c r="F478" s="68">
        <v>76056.895850000001</v>
      </c>
      <c r="G478" s="561" t="s">
        <v>92</v>
      </c>
      <c r="H478" s="179">
        <f t="shared" ref="H478" si="74">F478/E478*100</f>
        <v>99.999731583244682</v>
      </c>
      <c r="I478" s="348"/>
      <c r="J478" s="339" t="s">
        <v>856</v>
      </c>
      <c r="K478" s="339" t="s">
        <v>317</v>
      </c>
      <c r="L478" s="358" t="s">
        <v>306</v>
      </c>
      <c r="M478" s="361">
        <v>60000</v>
      </c>
      <c r="N478" s="361">
        <v>60000</v>
      </c>
      <c r="O478" s="426">
        <f>N478/M478*100</f>
        <v>100</v>
      </c>
      <c r="P478" s="512">
        <f>(O478+O479+O480)/3</f>
        <v>100</v>
      </c>
      <c r="Q478" s="441"/>
    </row>
    <row r="479" spans="1:17" s="44" customFormat="1" ht="94.5">
      <c r="A479" s="509"/>
      <c r="B479" s="557"/>
      <c r="C479" s="509"/>
      <c r="D479" s="559"/>
      <c r="E479" s="180"/>
      <c r="F479" s="180"/>
      <c r="G479" s="562"/>
      <c r="H479" s="181"/>
      <c r="I479" s="349"/>
      <c r="J479" s="339" t="s">
        <v>621</v>
      </c>
      <c r="K479" s="339" t="s">
        <v>318</v>
      </c>
      <c r="L479" s="359" t="s">
        <v>108</v>
      </c>
      <c r="M479" s="360">
        <v>4</v>
      </c>
      <c r="N479" s="360">
        <v>4</v>
      </c>
      <c r="O479" s="426">
        <f t="shared" ref="O479:O486" si="75">N479/M479*100</f>
        <v>100</v>
      </c>
      <c r="P479" s="513"/>
      <c r="Q479" s="441"/>
    </row>
    <row r="480" spans="1:17" s="44" customFormat="1" ht="126">
      <c r="A480" s="509"/>
      <c r="B480" s="557"/>
      <c r="C480" s="509"/>
      <c r="D480" s="560"/>
      <c r="E480" s="180"/>
      <c r="F480" s="180"/>
      <c r="G480" s="563"/>
      <c r="H480" s="183"/>
      <c r="I480" s="348"/>
      <c r="J480" s="342" t="s">
        <v>857</v>
      </c>
      <c r="K480" s="342" t="s">
        <v>319</v>
      </c>
      <c r="L480" s="358" t="s">
        <v>306</v>
      </c>
      <c r="M480" s="361">
        <v>70000</v>
      </c>
      <c r="N480" s="361">
        <v>70000</v>
      </c>
      <c r="O480" s="426">
        <f t="shared" si="75"/>
        <v>100</v>
      </c>
      <c r="P480" s="514"/>
      <c r="Q480" s="441"/>
    </row>
    <row r="481" spans="1:17" s="44" customFormat="1" ht="267.75">
      <c r="A481" s="509"/>
      <c r="B481" s="557"/>
      <c r="C481" s="509"/>
      <c r="D481" s="564" t="s">
        <v>125</v>
      </c>
      <c r="E481" s="166">
        <v>58038.3</v>
      </c>
      <c r="F481" s="166">
        <v>51085.279110000003</v>
      </c>
      <c r="G481" s="510" t="s">
        <v>92</v>
      </c>
      <c r="H481" s="179">
        <f t="shared" ref="H481:H491" si="76">F481/E481*100</f>
        <v>88.0199439163449</v>
      </c>
      <c r="I481" s="348" t="s">
        <v>1100</v>
      </c>
      <c r="J481" s="339" t="s">
        <v>858</v>
      </c>
      <c r="K481" s="339" t="s">
        <v>859</v>
      </c>
      <c r="L481" s="358" t="s">
        <v>306</v>
      </c>
      <c r="M481" s="361">
        <v>22141.4</v>
      </c>
      <c r="N481" s="361">
        <v>26145.21</v>
      </c>
      <c r="O481" s="426">
        <f>IF((N481/M481*100)&gt;1,100)</f>
        <v>100</v>
      </c>
      <c r="P481" s="512">
        <f>(O481+O482)/2</f>
        <v>79.974307942411272</v>
      </c>
      <c r="Q481" s="442" t="s">
        <v>1157</v>
      </c>
    </row>
    <row r="482" spans="1:17" s="44" customFormat="1" ht="126">
      <c r="A482" s="509"/>
      <c r="B482" s="557"/>
      <c r="C482" s="509"/>
      <c r="D482" s="565"/>
      <c r="E482" s="184"/>
      <c r="F482" s="184"/>
      <c r="G482" s="510"/>
      <c r="H482" s="183"/>
      <c r="I482" s="348"/>
      <c r="J482" s="342" t="s">
        <v>857</v>
      </c>
      <c r="K482" s="342" t="s">
        <v>860</v>
      </c>
      <c r="L482" s="358" t="s">
        <v>290</v>
      </c>
      <c r="M482" s="361">
        <v>43612.7</v>
      </c>
      <c r="N482" s="361">
        <v>26145.21</v>
      </c>
      <c r="O482" s="426">
        <f>N482/M482*100</f>
        <v>59.948615884822544</v>
      </c>
      <c r="P482" s="514"/>
      <c r="Q482" s="442" t="s">
        <v>1158</v>
      </c>
    </row>
    <row r="483" spans="1:17" s="44" customFormat="1" ht="173.25">
      <c r="A483" s="509"/>
      <c r="B483" s="557"/>
      <c r="C483" s="509"/>
      <c r="D483" s="558" t="s">
        <v>126</v>
      </c>
      <c r="E483" s="185">
        <v>33365.800000000003</v>
      </c>
      <c r="F483" s="185">
        <v>33350.748599999999</v>
      </c>
      <c r="G483" s="561" t="s">
        <v>92</v>
      </c>
      <c r="H483" s="179">
        <f t="shared" si="76"/>
        <v>99.954889737395774</v>
      </c>
      <c r="I483" s="348"/>
      <c r="J483" s="339" t="s">
        <v>861</v>
      </c>
      <c r="K483" s="339" t="s">
        <v>317</v>
      </c>
      <c r="L483" s="358" t="s">
        <v>290</v>
      </c>
      <c r="M483" s="361">
        <v>27118.799999999999</v>
      </c>
      <c r="N483" s="361">
        <v>33415.79</v>
      </c>
      <c r="O483" s="426">
        <f>IF((N483/M483*100)&gt;1,100)</f>
        <v>100</v>
      </c>
      <c r="P483" s="512">
        <f>(O483+O486)/2</f>
        <v>100</v>
      </c>
      <c r="Q483" s="442" t="s">
        <v>1159</v>
      </c>
    </row>
    <row r="484" spans="1:17" s="44" customFormat="1" ht="94.5">
      <c r="A484" s="509"/>
      <c r="B484" s="557"/>
      <c r="C484" s="509"/>
      <c r="D484" s="559"/>
      <c r="E484" s="185"/>
      <c r="F484" s="185"/>
      <c r="G484" s="562"/>
      <c r="H484" s="181"/>
      <c r="I484" s="348"/>
      <c r="J484" s="339" t="s">
        <v>862</v>
      </c>
      <c r="K484" s="339" t="s">
        <v>321</v>
      </c>
      <c r="L484" s="358" t="s">
        <v>108</v>
      </c>
      <c r="M484" s="361">
        <v>2</v>
      </c>
      <c r="N484" s="361">
        <v>2</v>
      </c>
      <c r="O484" s="426">
        <f t="shared" si="75"/>
        <v>100</v>
      </c>
      <c r="P484" s="513"/>
      <c r="Q484" s="442"/>
    </row>
    <row r="485" spans="1:17" s="44" customFormat="1" ht="110.25">
      <c r="A485" s="509"/>
      <c r="B485" s="557"/>
      <c r="C485" s="509"/>
      <c r="D485" s="559"/>
      <c r="E485" s="185"/>
      <c r="F485" s="185"/>
      <c r="G485" s="562"/>
      <c r="H485" s="181"/>
      <c r="I485" s="348"/>
      <c r="J485" s="339" t="s">
        <v>863</v>
      </c>
      <c r="K485" s="339" t="s">
        <v>864</v>
      </c>
      <c r="L485" s="358" t="s">
        <v>108</v>
      </c>
      <c r="M485" s="361">
        <v>2</v>
      </c>
      <c r="N485" s="361">
        <v>2</v>
      </c>
      <c r="O485" s="426">
        <f t="shared" si="75"/>
        <v>100</v>
      </c>
      <c r="P485" s="513"/>
      <c r="Q485" s="442"/>
    </row>
    <row r="486" spans="1:17" s="44" customFormat="1" ht="126">
      <c r="A486" s="509"/>
      <c r="B486" s="557"/>
      <c r="C486" s="509"/>
      <c r="D486" s="559"/>
      <c r="E486" s="185"/>
      <c r="F486" s="185"/>
      <c r="G486" s="562"/>
      <c r="H486" s="183"/>
      <c r="I486" s="348"/>
      <c r="J486" s="339" t="s">
        <v>857</v>
      </c>
      <c r="K486" s="342" t="s">
        <v>319</v>
      </c>
      <c r="L486" s="358" t="s">
        <v>290</v>
      </c>
      <c r="M486" s="361">
        <v>18938.099999999999</v>
      </c>
      <c r="N486" s="361">
        <v>18938.099999999999</v>
      </c>
      <c r="O486" s="426">
        <f t="shared" si="75"/>
        <v>100</v>
      </c>
      <c r="P486" s="514"/>
      <c r="Q486" s="442"/>
    </row>
    <row r="487" spans="1:17" s="44" customFormat="1" ht="173.25">
      <c r="A487" s="509"/>
      <c r="B487" s="557"/>
      <c r="C487" s="509"/>
      <c r="D487" s="558" t="s">
        <v>127</v>
      </c>
      <c r="E487" s="131">
        <v>19654.7</v>
      </c>
      <c r="F487" s="131">
        <v>19654.556809999998</v>
      </c>
      <c r="G487" s="561" t="s">
        <v>92</v>
      </c>
      <c r="H487" s="570">
        <f t="shared" si="76"/>
        <v>99.999271471963439</v>
      </c>
      <c r="I487" s="348"/>
      <c r="J487" s="339" t="s">
        <v>858</v>
      </c>
      <c r="K487" s="339" t="s">
        <v>865</v>
      </c>
      <c r="L487" s="358" t="s">
        <v>897</v>
      </c>
      <c r="M487" s="361">
        <v>26</v>
      </c>
      <c r="N487" s="361">
        <v>18</v>
      </c>
      <c r="O487" s="426">
        <f>N487/M487*100</f>
        <v>69.230769230769226</v>
      </c>
      <c r="P487" s="512">
        <f>(O487+O488+O489+O490)/4</f>
        <v>84.615384615384613</v>
      </c>
      <c r="Q487" s="442" t="s">
        <v>1160</v>
      </c>
    </row>
    <row r="488" spans="1:17" s="44" customFormat="1" ht="126">
      <c r="A488" s="509"/>
      <c r="B488" s="557"/>
      <c r="C488" s="509"/>
      <c r="D488" s="559"/>
      <c r="E488" s="132"/>
      <c r="F488" s="132"/>
      <c r="G488" s="562"/>
      <c r="H488" s="571"/>
      <c r="I488" s="348"/>
      <c r="J488" s="339" t="s">
        <v>857</v>
      </c>
      <c r="K488" s="342" t="s">
        <v>866</v>
      </c>
      <c r="L488" s="358" t="s">
        <v>897</v>
      </c>
      <c r="M488" s="361">
        <v>26</v>
      </c>
      <c r="N488" s="361">
        <v>18</v>
      </c>
      <c r="O488" s="426">
        <f>N488/M488*100</f>
        <v>69.230769230769226</v>
      </c>
      <c r="P488" s="513"/>
      <c r="Q488" s="442" t="s">
        <v>1160</v>
      </c>
    </row>
    <row r="489" spans="1:17" s="44" customFormat="1" ht="110.25">
      <c r="A489" s="119"/>
      <c r="B489" s="557"/>
      <c r="C489" s="509"/>
      <c r="D489" s="559"/>
      <c r="E489" s="132"/>
      <c r="F489" s="132"/>
      <c r="G489" s="562"/>
      <c r="H489" s="571"/>
      <c r="I489" s="348"/>
      <c r="J489" s="339" t="s">
        <v>867</v>
      </c>
      <c r="K489" s="356" t="s">
        <v>868</v>
      </c>
      <c r="L489" s="358" t="s">
        <v>897</v>
      </c>
      <c r="M489" s="361">
        <v>8.6999999999999993</v>
      </c>
      <c r="N489" s="361">
        <v>8.6999999999999993</v>
      </c>
      <c r="O489" s="426">
        <f t="shared" ref="O489:O490" si="77">IF((N489/M489*100)&gt;1,100)</f>
        <v>100</v>
      </c>
      <c r="P489" s="513"/>
      <c r="Q489" s="442"/>
    </row>
    <row r="490" spans="1:17" s="44" customFormat="1" ht="126">
      <c r="A490" s="119"/>
      <c r="B490" s="557"/>
      <c r="C490" s="509"/>
      <c r="D490" s="560"/>
      <c r="E490" s="133"/>
      <c r="F490" s="133"/>
      <c r="G490" s="563"/>
      <c r="H490" s="635"/>
      <c r="I490" s="348"/>
      <c r="J490" s="339" t="s">
        <v>869</v>
      </c>
      <c r="K490" s="356" t="s">
        <v>870</v>
      </c>
      <c r="L490" s="358" t="s">
        <v>897</v>
      </c>
      <c r="M490" s="361">
        <v>6.2</v>
      </c>
      <c r="N490" s="361">
        <v>6.2</v>
      </c>
      <c r="O490" s="426">
        <f t="shared" si="77"/>
        <v>100</v>
      </c>
      <c r="P490" s="514"/>
      <c r="Q490" s="442"/>
    </row>
    <row r="491" spans="1:17" s="44" customFormat="1" ht="173.25">
      <c r="A491" s="509"/>
      <c r="B491" s="557"/>
      <c r="C491" s="509"/>
      <c r="D491" s="558" t="s">
        <v>281</v>
      </c>
      <c r="E491" s="387">
        <v>29075.599999999999</v>
      </c>
      <c r="F491" s="387">
        <v>28362.116900000001</v>
      </c>
      <c r="G491" s="517" t="s">
        <v>92</v>
      </c>
      <c r="H491" s="388">
        <f t="shared" si="76"/>
        <v>97.546110484392429</v>
      </c>
      <c r="I491" s="388" t="s">
        <v>1035</v>
      </c>
      <c r="J491" s="339" t="s">
        <v>858</v>
      </c>
      <c r="K491" s="339" t="s">
        <v>871</v>
      </c>
      <c r="L491" s="358" t="s">
        <v>359</v>
      </c>
      <c r="M491" s="361">
        <v>25200</v>
      </c>
      <c r="N491" s="361">
        <v>38448</v>
      </c>
      <c r="O491" s="426">
        <f t="shared" ref="O491:O492" si="78">IF((N491/M491*100)&gt;1,100)</f>
        <v>100</v>
      </c>
      <c r="P491" s="512">
        <f>(O491+O492+O493)/3</f>
        <v>100</v>
      </c>
      <c r="Q491" s="388" t="s">
        <v>1161</v>
      </c>
    </row>
    <row r="492" spans="1:17" s="44" customFormat="1" ht="126">
      <c r="A492" s="509"/>
      <c r="B492" s="557"/>
      <c r="C492" s="509"/>
      <c r="D492" s="559"/>
      <c r="E492" s="389"/>
      <c r="F492" s="389"/>
      <c r="G492" s="518"/>
      <c r="H492" s="390"/>
      <c r="I492" s="348"/>
      <c r="J492" s="342" t="s">
        <v>857</v>
      </c>
      <c r="K492" s="342" t="s">
        <v>872</v>
      </c>
      <c r="L492" s="358" t="s">
        <v>359</v>
      </c>
      <c r="M492" s="361">
        <v>25200</v>
      </c>
      <c r="N492" s="361">
        <v>28803</v>
      </c>
      <c r="O492" s="426">
        <f t="shared" si="78"/>
        <v>100</v>
      </c>
      <c r="P492" s="513"/>
      <c r="Q492" s="388" t="s">
        <v>408</v>
      </c>
    </row>
    <row r="493" spans="1:17" s="44" customFormat="1" ht="110.25">
      <c r="A493" s="509"/>
      <c r="B493" s="557"/>
      <c r="C493" s="509"/>
      <c r="D493" s="560"/>
      <c r="E493" s="354"/>
      <c r="F493" s="354"/>
      <c r="G493" s="519"/>
      <c r="H493" s="391"/>
      <c r="I493" s="349"/>
      <c r="J493" s="339" t="s">
        <v>873</v>
      </c>
      <c r="K493" s="339" t="s">
        <v>874</v>
      </c>
      <c r="L493" s="358" t="s">
        <v>331</v>
      </c>
      <c r="M493" s="360">
        <v>2</v>
      </c>
      <c r="N493" s="360">
        <v>2</v>
      </c>
      <c r="O493" s="426">
        <f>N493/M493*100</f>
        <v>100</v>
      </c>
      <c r="P493" s="514"/>
      <c r="Q493" s="442"/>
    </row>
    <row r="494" spans="1:17" s="44" customFormat="1" ht="173.25">
      <c r="A494" s="509"/>
      <c r="B494" s="557"/>
      <c r="C494" s="509"/>
      <c r="D494" s="558" t="s">
        <v>128</v>
      </c>
      <c r="E494" s="39">
        <v>24804.7</v>
      </c>
      <c r="F494" s="39">
        <v>24193.554990000001</v>
      </c>
      <c r="G494" s="561" t="s">
        <v>92</v>
      </c>
      <c r="H494" s="179">
        <f>F494/E494*100</f>
        <v>97.536172539881548</v>
      </c>
      <c r="I494" s="348" t="s">
        <v>1036</v>
      </c>
      <c r="J494" s="339" t="s">
        <v>858</v>
      </c>
      <c r="K494" s="339" t="s">
        <v>317</v>
      </c>
      <c r="L494" s="358" t="s">
        <v>290</v>
      </c>
      <c r="M494" s="361">
        <v>31678</v>
      </c>
      <c r="N494" s="361">
        <v>31678</v>
      </c>
      <c r="O494" s="426">
        <f>IF((N488/M488*100)&gt;1,100)</f>
        <v>100</v>
      </c>
      <c r="P494" s="512">
        <f>(O494+O495)/2</f>
        <v>100</v>
      </c>
      <c r="Q494" s="345"/>
    </row>
    <row r="495" spans="1:17" s="44" customFormat="1" ht="126">
      <c r="A495" s="509"/>
      <c r="B495" s="557"/>
      <c r="C495" s="509"/>
      <c r="D495" s="559"/>
      <c r="E495" s="185"/>
      <c r="F495" s="185"/>
      <c r="G495" s="562"/>
      <c r="H495" s="181"/>
      <c r="I495" s="348"/>
      <c r="J495" s="342" t="s">
        <v>857</v>
      </c>
      <c r="K495" s="342" t="s">
        <v>319</v>
      </c>
      <c r="L495" s="358" t="s">
        <v>290</v>
      </c>
      <c r="M495" s="361">
        <v>29100</v>
      </c>
      <c r="N495" s="361">
        <v>29100</v>
      </c>
      <c r="O495" s="426">
        <f>IF((N489/M489*100)&gt;1,100)</f>
        <v>100</v>
      </c>
      <c r="P495" s="513"/>
      <c r="Q495" s="345"/>
    </row>
    <row r="496" spans="1:17" s="44" customFormat="1" ht="173.25">
      <c r="A496" s="509"/>
      <c r="B496" s="557"/>
      <c r="C496" s="509"/>
      <c r="D496" s="558" t="s">
        <v>129</v>
      </c>
      <c r="E496" s="131">
        <v>39490.699999999997</v>
      </c>
      <c r="F496" s="131">
        <v>39490.270980000001</v>
      </c>
      <c r="G496" s="561" t="s">
        <v>92</v>
      </c>
      <c r="H496" s="179">
        <f t="shared" ref="H496" si="79">F496/E496*100</f>
        <v>99.998913617636561</v>
      </c>
      <c r="I496" s="348"/>
      <c r="J496" s="342" t="s">
        <v>858</v>
      </c>
      <c r="K496" s="357" t="s">
        <v>322</v>
      </c>
      <c r="L496" s="358" t="s">
        <v>368</v>
      </c>
      <c r="M496" s="361">
        <v>36490.800000000003</v>
      </c>
      <c r="N496" s="361">
        <v>60352.01</v>
      </c>
      <c r="O496" s="426">
        <f t="shared" ref="O496" si="80">IF((N496/M496*100)&gt;1,100)</f>
        <v>100</v>
      </c>
      <c r="P496" s="512">
        <f>(O496+O497+O498+O499)/4</f>
        <v>96.278042950842945</v>
      </c>
      <c r="Q496" s="357" t="s">
        <v>409</v>
      </c>
    </row>
    <row r="497" spans="1:17" s="44" customFormat="1" ht="126">
      <c r="A497" s="509"/>
      <c r="B497" s="557"/>
      <c r="C497" s="509"/>
      <c r="D497" s="559"/>
      <c r="E497" s="185"/>
      <c r="F497" s="185"/>
      <c r="G497" s="562"/>
      <c r="H497" s="181"/>
      <c r="I497" s="348"/>
      <c r="J497" s="339" t="s">
        <v>857</v>
      </c>
      <c r="K497" s="339" t="s">
        <v>319</v>
      </c>
      <c r="L497" s="358" t="s">
        <v>368</v>
      </c>
      <c r="M497" s="361">
        <v>31972.83</v>
      </c>
      <c r="N497" s="361">
        <v>27212.77</v>
      </c>
      <c r="O497" s="426">
        <f>N497/M497*100</f>
        <v>85.112171803371794</v>
      </c>
      <c r="P497" s="513"/>
      <c r="Q497" s="345" t="s">
        <v>409</v>
      </c>
    </row>
    <row r="498" spans="1:17" s="44" customFormat="1" ht="173.25">
      <c r="A498" s="509"/>
      <c r="B498" s="557"/>
      <c r="C498" s="509"/>
      <c r="D498" s="559"/>
      <c r="E498" s="185"/>
      <c r="F498" s="185"/>
      <c r="G498" s="562"/>
      <c r="H498" s="181"/>
      <c r="I498" s="348"/>
      <c r="J498" s="342" t="s">
        <v>875</v>
      </c>
      <c r="K498" s="342" t="s">
        <v>322</v>
      </c>
      <c r="L498" s="358" t="s">
        <v>359</v>
      </c>
      <c r="M498" s="361">
        <v>8605.7800000000007</v>
      </c>
      <c r="N498" s="361">
        <v>12424.33</v>
      </c>
      <c r="O498" s="426">
        <f>IF((N497/M497*100)&gt;1,100)</f>
        <v>100</v>
      </c>
      <c r="P498" s="513"/>
      <c r="Q498" s="345" t="s">
        <v>409</v>
      </c>
    </row>
    <row r="499" spans="1:17" s="44" customFormat="1" ht="189">
      <c r="A499" s="509"/>
      <c r="B499" s="557"/>
      <c r="C499" s="509"/>
      <c r="D499" s="560"/>
      <c r="E499" s="184"/>
      <c r="F499" s="184"/>
      <c r="G499" s="563"/>
      <c r="H499" s="183"/>
      <c r="I499" s="348"/>
      <c r="J499" s="339" t="s">
        <v>876</v>
      </c>
      <c r="K499" s="342" t="s">
        <v>319</v>
      </c>
      <c r="L499" s="358" t="s">
        <v>359</v>
      </c>
      <c r="M499" s="361">
        <v>8865.4</v>
      </c>
      <c r="N499" s="361">
        <v>17423.509999999998</v>
      </c>
      <c r="O499" s="426">
        <f>IF((N498/M498*100)&gt;1,100)</f>
        <v>100</v>
      </c>
      <c r="P499" s="514"/>
      <c r="Q499" s="442" t="s">
        <v>410</v>
      </c>
    </row>
    <row r="500" spans="1:17" s="44" customFormat="1" ht="173.25">
      <c r="A500" s="509"/>
      <c r="B500" s="557"/>
      <c r="C500" s="509"/>
      <c r="D500" s="558" t="s">
        <v>130</v>
      </c>
      <c r="E500" s="72">
        <v>35602.5</v>
      </c>
      <c r="F500" s="72">
        <v>35602.27837</v>
      </c>
      <c r="G500" s="561" t="s">
        <v>92</v>
      </c>
      <c r="H500" s="179">
        <f t="shared" ref="H500:H502" si="81">F500/E500*100</f>
        <v>99.999377487535995</v>
      </c>
      <c r="I500" s="348"/>
      <c r="J500" s="339" t="s">
        <v>858</v>
      </c>
      <c r="K500" s="339" t="s">
        <v>317</v>
      </c>
      <c r="L500" s="358" t="s">
        <v>290</v>
      </c>
      <c r="M500" s="361">
        <v>43400</v>
      </c>
      <c r="N500" s="361">
        <v>43400</v>
      </c>
      <c r="O500" s="426">
        <f t="shared" ref="O500" si="82">IF((N500/M500*100)&gt;1,100)</f>
        <v>100</v>
      </c>
      <c r="P500" s="512">
        <f>(O500+O501)/2</f>
        <v>100</v>
      </c>
      <c r="Q500" s="345"/>
    </row>
    <row r="501" spans="1:17" s="44" customFormat="1" ht="126">
      <c r="A501" s="509"/>
      <c r="B501" s="557"/>
      <c r="C501" s="509"/>
      <c r="D501" s="560"/>
      <c r="E501" s="184"/>
      <c r="F501" s="184"/>
      <c r="G501" s="563"/>
      <c r="H501" s="183"/>
      <c r="I501" s="348"/>
      <c r="J501" s="342" t="s">
        <v>857</v>
      </c>
      <c r="K501" s="342" t="s">
        <v>319</v>
      </c>
      <c r="L501" s="358" t="s">
        <v>290</v>
      </c>
      <c r="M501" s="361">
        <v>30102</v>
      </c>
      <c r="N501" s="361">
        <v>30102</v>
      </c>
      <c r="O501" s="426">
        <f t="shared" ref="O501:O503" si="83">N501/M501*100</f>
        <v>100</v>
      </c>
      <c r="P501" s="514"/>
      <c r="Q501" s="442"/>
    </row>
    <row r="502" spans="1:17" s="44" customFormat="1" ht="173.25">
      <c r="A502" s="509"/>
      <c r="B502" s="557"/>
      <c r="C502" s="509"/>
      <c r="D502" s="558" t="s">
        <v>136</v>
      </c>
      <c r="E502" s="131">
        <v>22320</v>
      </c>
      <c r="F502" s="131">
        <v>22319.991880000001</v>
      </c>
      <c r="G502" s="561" t="s">
        <v>92</v>
      </c>
      <c r="H502" s="179">
        <f t="shared" si="81"/>
        <v>99.999963620071682</v>
      </c>
      <c r="I502" s="350"/>
      <c r="J502" s="339" t="s">
        <v>856</v>
      </c>
      <c r="K502" s="339" t="s">
        <v>317</v>
      </c>
      <c r="L502" s="358" t="s">
        <v>306</v>
      </c>
      <c r="M502" s="362">
        <v>10422.5</v>
      </c>
      <c r="N502" s="361">
        <v>10422.5</v>
      </c>
      <c r="O502" s="426">
        <f t="shared" si="83"/>
        <v>100</v>
      </c>
      <c r="P502" s="512">
        <f>(O502+O504)/2</f>
        <v>100</v>
      </c>
      <c r="Q502" s="443"/>
    </row>
    <row r="503" spans="1:17" s="44" customFormat="1" ht="126">
      <c r="A503" s="509"/>
      <c r="B503" s="557"/>
      <c r="C503" s="509"/>
      <c r="D503" s="559"/>
      <c r="E503" s="185"/>
      <c r="F503" s="185"/>
      <c r="G503" s="562"/>
      <c r="H503" s="181"/>
      <c r="I503" s="350"/>
      <c r="J503" s="339" t="s">
        <v>857</v>
      </c>
      <c r="K503" s="339" t="s">
        <v>311</v>
      </c>
      <c r="L503" s="358" t="s">
        <v>306</v>
      </c>
      <c r="M503" s="362" t="s">
        <v>898</v>
      </c>
      <c r="N503" s="362">
        <v>14745.15</v>
      </c>
      <c r="O503" s="426">
        <f t="shared" si="83"/>
        <v>100</v>
      </c>
      <c r="P503" s="513"/>
      <c r="Q503" s="443"/>
    </row>
    <row r="504" spans="1:17" s="44" customFormat="1" ht="126">
      <c r="A504" s="509"/>
      <c r="B504" s="557"/>
      <c r="C504" s="509"/>
      <c r="D504" s="559"/>
      <c r="E504" s="185"/>
      <c r="F504" s="185"/>
      <c r="G504" s="562"/>
      <c r="H504" s="181"/>
      <c r="I504" s="348"/>
      <c r="J504" s="342" t="s">
        <v>877</v>
      </c>
      <c r="K504" s="342" t="s">
        <v>319</v>
      </c>
      <c r="L504" s="358" t="s">
        <v>290</v>
      </c>
      <c r="M504" s="361" t="s">
        <v>899</v>
      </c>
      <c r="N504" s="361">
        <v>6583.9</v>
      </c>
      <c r="O504" s="426">
        <f>(N504/M504)*100</f>
        <v>100</v>
      </c>
      <c r="P504" s="514"/>
      <c r="Q504" s="345"/>
    </row>
    <row r="505" spans="1:17" s="44" customFormat="1" ht="173.25">
      <c r="A505" s="509"/>
      <c r="B505" s="557"/>
      <c r="C505" s="509"/>
      <c r="D505" s="558" t="s">
        <v>282</v>
      </c>
      <c r="E505" s="131">
        <v>8752.2999999999993</v>
      </c>
      <c r="F505" s="131">
        <v>8736.2715599999992</v>
      </c>
      <c r="G505" s="561" t="s">
        <v>92</v>
      </c>
      <c r="H505" s="179">
        <f t="shared" ref="H505" si="84">F505/E505*100</f>
        <v>99.816865966660203</v>
      </c>
      <c r="I505" s="636" t="s">
        <v>1037</v>
      </c>
      <c r="J505" s="339" t="s">
        <v>858</v>
      </c>
      <c r="K505" s="339" t="s">
        <v>317</v>
      </c>
      <c r="L505" s="358" t="s">
        <v>290</v>
      </c>
      <c r="M505" s="363">
        <v>9486.0499999999993</v>
      </c>
      <c r="N505" s="348">
        <v>9486.0499999999993</v>
      </c>
      <c r="O505" s="426">
        <f>IF((N506/M506*100)&gt;1,100)</f>
        <v>100</v>
      </c>
      <c r="P505" s="512">
        <f>(O505+O506+O507+O509+O508)/5</f>
        <v>77.36189424262777</v>
      </c>
      <c r="Q505" s="442"/>
    </row>
    <row r="506" spans="1:17" s="44" customFormat="1" ht="94.5">
      <c r="A506" s="509"/>
      <c r="B506" s="557"/>
      <c r="C506" s="509"/>
      <c r="D506" s="559"/>
      <c r="E506" s="185"/>
      <c r="F506" s="185"/>
      <c r="G506" s="562"/>
      <c r="H506" s="181"/>
      <c r="I506" s="637"/>
      <c r="J506" s="342" t="s">
        <v>878</v>
      </c>
      <c r="K506" s="342" t="s">
        <v>317</v>
      </c>
      <c r="L506" s="358" t="s">
        <v>290</v>
      </c>
      <c r="M506" s="363">
        <v>1201.25</v>
      </c>
      <c r="N506" s="348">
        <v>2802.5</v>
      </c>
      <c r="O506" s="426">
        <f>IF((N506/M506*100)&gt;1,100)</f>
        <v>100</v>
      </c>
      <c r="P506" s="513"/>
      <c r="Q506" s="444" t="s">
        <v>388</v>
      </c>
    </row>
    <row r="507" spans="1:17" s="44" customFormat="1" ht="47.25">
      <c r="A507" s="509"/>
      <c r="B507" s="557"/>
      <c r="C507" s="509"/>
      <c r="D507" s="559"/>
      <c r="E507" s="185"/>
      <c r="F507" s="185"/>
      <c r="G507" s="562"/>
      <c r="H507" s="181"/>
      <c r="I507" s="637"/>
      <c r="J507" s="339" t="s">
        <v>879</v>
      </c>
      <c r="K507" s="339" t="s">
        <v>880</v>
      </c>
      <c r="L507" s="358" t="s">
        <v>290</v>
      </c>
      <c r="M507" s="364">
        <v>95.4</v>
      </c>
      <c r="N507" s="349">
        <v>91.35</v>
      </c>
      <c r="O507" s="426">
        <f>N507/M507*100</f>
        <v>95.754716981132063</v>
      </c>
      <c r="P507" s="513"/>
      <c r="Q507" s="442" t="s">
        <v>1162</v>
      </c>
    </row>
    <row r="508" spans="1:17" s="44" customFormat="1" ht="126">
      <c r="A508" s="509"/>
      <c r="B508" s="557"/>
      <c r="C508" s="509"/>
      <c r="D508" s="559"/>
      <c r="E508" s="185"/>
      <c r="F508" s="185"/>
      <c r="G508" s="562"/>
      <c r="H508" s="181"/>
      <c r="I508" s="637"/>
      <c r="J508" s="339" t="s">
        <v>857</v>
      </c>
      <c r="K508" s="339" t="s">
        <v>319</v>
      </c>
      <c r="L508" s="358" t="s">
        <v>290</v>
      </c>
      <c r="M508" s="364">
        <v>10093.31</v>
      </c>
      <c r="N508" s="349">
        <v>8126.7</v>
      </c>
      <c r="O508" s="426">
        <f t="shared" ref="O508:O509" si="85">N508/M508*100</f>
        <v>80.515707929311603</v>
      </c>
      <c r="P508" s="513"/>
      <c r="Q508" s="442" t="s">
        <v>1163</v>
      </c>
    </row>
    <row r="509" spans="1:17" s="44" customFormat="1" ht="110.25">
      <c r="A509" s="509"/>
      <c r="B509" s="557"/>
      <c r="C509" s="509"/>
      <c r="D509" s="560"/>
      <c r="E509" s="184"/>
      <c r="F509" s="184"/>
      <c r="G509" s="563"/>
      <c r="H509" s="183"/>
      <c r="I509" s="638"/>
      <c r="J509" s="339" t="s">
        <v>881</v>
      </c>
      <c r="K509" s="339" t="s">
        <v>828</v>
      </c>
      <c r="L509" s="358" t="s">
        <v>290</v>
      </c>
      <c r="M509" s="364">
        <v>578.79999999999995</v>
      </c>
      <c r="N509" s="349">
        <v>61</v>
      </c>
      <c r="O509" s="426">
        <f t="shared" si="85"/>
        <v>10.539046302695231</v>
      </c>
      <c r="P509" s="514"/>
      <c r="Q509" s="445" t="s">
        <v>1164</v>
      </c>
    </row>
    <row r="510" spans="1:17" s="44" customFormat="1" ht="283.5">
      <c r="A510" s="509"/>
      <c r="B510" s="557"/>
      <c r="C510" s="509"/>
      <c r="D510" s="510" t="s">
        <v>131</v>
      </c>
      <c r="E510" s="139">
        <v>26822.3</v>
      </c>
      <c r="F510" s="139">
        <v>26767.27562</v>
      </c>
      <c r="G510" s="511" t="s">
        <v>92</v>
      </c>
      <c r="H510" s="179">
        <f t="shared" ref="H510" si="86">F510/E510*100</f>
        <v>99.794855847559688</v>
      </c>
      <c r="I510" s="348" t="s">
        <v>1038</v>
      </c>
      <c r="J510" s="339" t="s">
        <v>882</v>
      </c>
      <c r="K510" s="339" t="s">
        <v>309</v>
      </c>
      <c r="L510" s="358" t="s">
        <v>368</v>
      </c>
      <c r="M510" s="363">
        <v>22000</v>
      </c>
      <c r="N510" s="348">
        <v>22000</v>
      </c>
      <c r="O510" s="426">
        <f t="shared" ref="O510:O513" si="87">N510/M510*100</f>
        <v>100</v>
      </c>
      <c r="P510" s="512">
        <f>(O510+O511)/2</f>
        <v>100</v>
      </c>
      <c r="Q510" s="442"/>
    </row>
    <row r="511" spans="1:17" s="44" customFormat="1" ht="126">
      <c r="A511" s="509"/>
      <c r="B511" s="557"/>
      <c r="C511" s="509"/>
      <c r="D511" s="510"/>
      <c r="E511" s="139"/>
      <c r="F511" s="139"/>
      <c r="G511" s="511"/>
      <c r="H511" s="183"/>
      <c r="I511" s="348"/>
      <c r="J511" s="342" t="s">
        <v>857</v>
      </c>
      <c r="K511" s="342" t="s">
        <v>317</v>
      </c>
      <c r="L511" s="358" t="s">
        <v>368</v>
      </c>
      <c r="M511" s="363">
        <v>22000</v>
      </c>
      <c r="N511" s="348">
        <v>22000</v>
      </c>
      <c r="O511" s="426">
        <f t="shared" si="87"/>
        <v>100</v>
      </c>
      <c r="P511" s="514"/>
      <c r="Q511" s="442"/>
    </row>
    <row r="512" spans="1:17" s="44" customFormat="1" ht="173.25">
      <c r="A512" s="509"/>
      <c r="B512" s="557"/>
      <c r="C512" s="509"/>
      <c r="D512" s="510" t="s">
        <v>132</v>
      </c>
      <c r="E512" s="139">
        <v>27094</v>
      </c>
      <c r="F512" s="139">
        <v>26662.892349999998</v>
      </c>
      <c r="G512" s="511" t="s">
        <v>92</v>
      </c>
      <c r="H512" s="179">
        <f t="shared" ref="H512:H515" si="88">F512/E512*100</f>
        <v>98.408844578135373</v>
      </c>
      <c r="I512" s="515" t="s">
        <v>1039</v>
      </c>
      <c r="J512" s="339" t="s">
        <v>858</v>
      </c>
      <c r="K512" s="339" t="s">
        <v>883</v>
      </c>
      <c r="L512" s="358" t="s">
        <v>631</v>
      </c>
      <c r="M512" s="363">
        <v>31027.67</v>
      </c>
      <c r="N512" s="348">
        <v>38438.79</v>
      </c>
      <c r="O512" s="426">
        <f>IF((N514/M514*100)&gt;1,100)</f>
        <v>100</v>
      </c>
      <c r="P512" s="512">
        <f>(O512+O513)/2</f>
        <v>100</v>
      </c>
      <c r="Q512" s="449" t="s">
        <v>1165</v>
      </c>
    </row>
    <row r="513" spans="1:17" s="44" customFormat="1" ht="126">
      <c r="A513" s="509"/>
      <c r="B513" s="557"/>
      <c r="C513" s="509"/>
      <c r="D513" s="510"/>
      <c r="E513" s="139"/>
      <c r="F513" s="139"/>
      <c r="G513" s="511"/>
      <c r="H513" s="183"/>
      <c r="I513" s="516"/>
      <c r="J513" s="342" t="s">
        <v>857</v>
      </c>
      <c r="K513" s="342" t="s">
        <v>311</v>
      </c>
      <c r="L513" s="358" t="s">
        <v>631</v>
      </c>
      <c r="M513" s="363">
        <v>28483.63</v>
      </c>
      <c r="N513" s="348">
        <v>28483.63</v>
      </c>
      <c r="O513" s="426">
        <f t="shared" si="87"/>
        <v>100</v>
      </c>
      <c r="P513" s="514"/>
      <c r="Q513" s="449"/>
    </row>
    <row r="514" spans="1:17" s="44" customFormat="1" ht="126">
      <c r="A514" s="119"/>
      <c r="B514" s="85"/>
      <c r="C514" s="119"/>
      <c r="D514" s="138" t="s">
        <v>137</v>
      </c>
      <c r="E514" s="139">
        <v>23891.200000000001</v>
      </c>
      <c r="F514" s="139">
        <v>23845.72394</v>
      </c>
      <c r="G514" s="75" t="s">
        <v>92</v>
      </c>
      <c r="H514" s="179">
        <f t="shared" si="88"/>
        <v>99.809653512590401</v>
      </c>
      <c r="I514" s="348" t="s">
        <v>393</v>
      </c>
      <c r="J514" s="339" t="s">
        <v>884</v>
      </c>
      <c r="K514" s="339" t="s">
        <v>885</v>
      </c>
      <c r="L514" s="358" t="s">
        <v>306</v>
      </c>
      <c r="M514" s="363">
        <v>22784</v>
      </c>
      <c r="N514" s="361">
        <v>21741.88</v>
      </c>
      <c r="O514" s="426">
        <f t="shared" ref="O514:O515" si="89">N514/M514*100</f>
        <v>95.426088483146074</v>
      </c>
      <c r="P514" s="440">
        <f>O514</f>
        <v>95.426088483146074</v>
      </c>
      <c r="Q514" s="449" t="s">
        <v>1166</v>
      </c>
    </row>
    <row r="515" spans="1:17" s="44" customFormat="1" ht="173.25">
      <c r="A515" s="509"/>
      <c r="B515" s="557"/>
      <c r="C515" s="509"/>
      <c r="D515" s="558" t="s">
        <v>138</v>
      </c>
      <c r="E515" s="131">
        <v>8637.2000000000007</v>
      </c>
      <c r="F515" s="131">
        <v>8636.7828800000007</v>
      </c>
      <c r="G515" s="561" t="s">
        <v>92</v>
      </c>
      <c r="H515" s="179">
        <f t="shared" si="88"/>
        <v>99.995170657157402</v>
      </c>
      <c r="I515" s="351" t="s">
        <v>330</v>
      </c>
      <c r="J515" s="339" t="s">
        <v>858</v>
      </c>
      <c r="K515" s="339" t="s">
        <v>317</v>
      </c>
      <c r="L515" s="358" t="s">
        <v>290</v>
      </c>
      <c r="M515" s="363">
        <v>9667</v>
      </c>
      <c r="N515" s="348">
        <v>9435.6</v>
      </c>
      <c r="O515" s="426">
        <f t="shared" si="89"/>
        <v>97.606289438295235</v>
      </c>
      <c r="P515" s="512">
        <f>(O515+O516+O517)/3</f>
        <v>99.202096479431745</v>
      </c>
      <c r="Q515" s="442" t="s">
        <v>1167</v>
      </c>
    </row>
    <row r="516" spans="1:17" s="44" customFormat="1" ht="94.5">
      <c r="A516" s="509"/>
      <c r="B516" s="557"/>
      <c r="C516" s="509"/>
      <c r="D516" s="559"/>
      <c r="E516" s="185"/>
      <c r="F516" s="185"/>
      <c r="G516" s="562"/>
      <c r="H516" s="181"/>
      <c r="I516" s="351"/>
      <c r="J516" s="342" t="s">
        <v>886</v>
      </c>
      <c r="K516" s="339" t="s">
        <v>317</v>
      </c>
      <c r="L516" s="358" t="s">
        <v>290</v>
      </c>
      <c r="M516" s="363">
        <v>4562</v>
      </c>
      <c r="N516" s="348">
        <v>6176.5</v>
      </c>
      <c r="O516" s="426">
        <f>IF((N516/M516*100)&gt;1,100)</f>
        <v>100</v>
      </c>
      <c r="P516" s="513"/>
      <c r="Q516" s="442" t="s">
        <v>1168</v>
      </c>
    </row>
    <row r="517" spans="1:17" s="44" customFormat="1" ht="126">
      <c r="A517" s="509"/>
      <c r="B517" s="557"/>
      <c r="C517" s="509"/>
      <c r="D517" s="559"/>
      <c r="E517" s="185"/>
      <c r="F517" s="185"/>
      <c r="G517" s="562"/>
      <c r="H517" s="183"/>
      <c r="I517" s="351"/>
      <c r="J517" s="342" t="s">
        <v>857</v>
      </c>
      <c r="K517" s="342" t="s">
        <v>319</v>
      </c>
      <c r="L517" s="358" t="s">
        <v>290</v>
      </c>
      <c r="M517" s="363">
        <v>5971.6</v>
      </c>
      <c r="N517" s="348">
        <v>5981.3</v>
      </c>
      <c r="O517" s="426">
        <f t="shared" ref="O517:O518" si="90">IF((N517/M517*100)&gt;1,100)</f>
        <v>100</v>
      </c>
      <c r="P517" s="514"/>
      <c r="Q517" s="442"/>
    </row>
    <row r="518" spans="1:17" s="44" customFormat="1" ht="173.25">
      <c r="A518" s="509"/>
      <c r="B518" s="557"/>
      <c r="C518" s="509"/>
      <c r="D518" s="510" t="s">
        <v>133</v>
      </c>
      <c r="E518" s="139">
        <v>25255.8</v>
      </c>
      <c r="F518" s="139">
        <v>24567.078850000002</v>
      </c>
      <c r="G518" s="511" t="s">
        <v>92</v>
      </c>
      <c r="H518" s="179">
        <f t="shared" ref="H518:H522" si="91">F518/E518*100</f>
        <v>97.273017881041199</v>
      </c>
      <c r="I518" s="517" t="s">
        <v>1040</v>
      </c>
      <c r="J518" s="339" t="s">
        <v>856</v>
      </c>
      <c r="K518" s="339" t="s">
        <v>317</v>
      </c>
      <c r="L518" s="358" t="s">
        <v>290</v>
      </c>
      <c r="M518" s="363">
        <v>17660.13</v>
      </c>
      <c r="N518" s="348">
        <v>20259.650000000001</v>
      </c>
      <c r="O518" s="426">
        <f t="shared" si="90"/>
        <v>100</v>
      </c>
      <c r="P518" s="512">
        <f>(O518+O519+O520+O521)/4</f>
        <v>87.343655097459845</v>
      </c>
      <c r="Q518" s="345" t="s">
        <v>1169</v>
      </c>
    </row>
    <row r="519" spans="1:17" s="44" customFormat="1" ht="63">
      <c r="A519" s="509"/>
      <c r="B519" s="557"/>
      <c r="C519" s="509"/>
      <c r="D519" s="510"/>
      <c r="E519" s="139"/>
      <c r="F519" s="139"/>
      <c r="G519" s="511"/>
      <c r="H519" s="183"/>
      <c r="I519" s="518"/>
      <c r="J519" s="342" t="s">
        <v>887</v>
      </c>
      <c r="K519" s="342" t="s">
        <v>319</v>
      </c>
      <c r="L519" s="358" t="s">
        <v>306</v>
      </c>
      <c r="M519" s="363">
        <v>100.1</v>
      </c>
      <c r="N519" s="348">
        <v>82.9</v>
      </c>
      <c r="O519" s="426">
        <f>N519/M519*100</f>
        <v>82.817182817182839</v>
      </c>
      <c r="P519" s="513"/>
      <c r="Q519" s="345" t="s">
        <v>411</v>
      </c>
    </row>
    <row r="520" spans="1:17" s="44" customFormat="1" ht="141.75">
      <c r="A520" s="119"/>
      <c r="B520" s="85"/>
      <c r="C520" s="119"/>
      <c r="D520" s="74"/>
      <c r="E520" s="131"/>
      <c r="F520" s="131"/>
      <c r="G520" s="188"/>
      <c r="H520" s="181"/>
      <c r="I520" s="518"/>
      <c r="J520" s="339" t="s">
        <v>888</v>
      </c>
      <c r="K520" s="339" t="s">
        <v>889</v>
      </c>
      <c r="L520" s="358" t="s">
        <v>306</v>
      </c>
      <c r="M520" s="363">
        <v>488.2</v>
      </c>
      <c r="N520" s="348">
        <v>488.2</v>
      </c>
      <c r="O520" s="426">
        <f t="shared" ref="O520:O523" si="92">N520/M520*100</f>
        <v>100</v>
      </c>
      <c r="P520" s="513"/>
      <c r="Q520" s="421"/>
    </row>
    <row r="521" spans="1:17" s="44" customFormat="1" ht="126">
      <c r="A521" s="119"/>
      <c r="B521" s="85"/>
      <c r="C521" s="119"/>
      <c r="D521" s="74"/>
      <c r="E521" s="131"/>
      <c r="F521" s="131"/>
      <c r="G521" s="188"/>
      <c r="H521" s="181"/>
      <c r="I521" s="519"/>
      <c r="J521" s="339" t="s">
        <v>857</v>
      </c>
      <c r="K521" s="339" t="s">
        <v>319</v>
      </c>
      <c r="L521" s="358" t="s">
        <v>290</v>
      </c>
      <c r="M521" s="363">
        <v>17660.13</v>
      </c>
      <c r="N521" s="348">
        <v>11754.13</v>
      </c>
      <c r="O521" s="426">
        <f t="shared" si="92"/>
        <v>66.557437572656596</v>
      </c>
      <c r="P521" s="514"/>
      <c r="Q521" s="421" t="s">
        <v>1170</v>
      </c>
    </row>
    <row r="522" spans="1:17" s="44" customFormat="1" ht="173.25">
      <c r="A522" s="509"/>
      <c r="B522" s="557"/>
      <c r="C522" s="509"/>
      <c r="D522" s="558" t="s">
        <v>139</v>
      </c>
      <c r="E522" s="131">
        <v>20043.599999999999</v>
      </c>
      <c r="F522" s="131">
        <v>20043.450359999999</v>
      </c>
      <c r="G522" s="561" t="s">
        <v>92</v>
      </c>
      <c r="H522" s="179">
        <f t="shared" si="91"/>
        <v>99.999253427527989</v>
      </c>
      <c r="I522" s="348"/>
      <c r="J522" s="339" t="s">
        <v>856</v>
      </c>
      <c r="K522" s="339" t="s">
        <v>317</v>
      </c>
      <c r="L522" s="358" t="s">
        <v>359</v>
      </c>
      <c r="M522" s="363">
        <v>40718.9</v>
      </c>
      <c r="N522" s="348">
        <v>40718.9</v>
      </c>
      <c r="O522" s="426">
        <f>IF((N518/M518*100)&gt;1,100)</f>
        <v>100</v>
      </c>
      <c r="P522" s="512">
        <f>(O522+O524+O525)/3</f>
        <v>100</v>
      </c>
      <c r="Q522" s="447"/>
    </row>
    <row r="523" spans="1:17" s="44" customFormat="1" ht="126">
      <c r="A523" s="509"/>
      <c r="B523" s="557"/>
      <c r="C523" s="509"/>
      <c r="D523" s="559"/>
      <c r="E523" s="185"/>
      <c r="F523" s="185"/>
      <c r="G523" s="562"/>
      <c r="H523" s="181"/>
      <c r="I523" s="348"/>
      <c r="J523" s="339" t="s">
        <v>857</v>
      </c>
      <c r="K523" s="339" t="s">
        <v>319</v>
      </c>
      <c r="L523" s="358" t="s">
        <v>359</v>
      </c>
      <c r="M523" s="363">
        <v>16336.3</v>
      </c>
      <c r="N523" s="348">
        <v>16336.3</v>
      </c>
      <c r="O523" s="426">
        <f t="shared" si="92"/>
        <v>100</v>
      </c>
      <c r="P523" s="513"/>
      <c r="Q523" s="448"/>
    </row>
    <row r="524" spans="1:17" s="44" customFormat="1" ht="31.5">
      <c r="A524" s="509"/>
      <c r="B524" s="557"/>
      <c r="C524" s="509"/>
      <c r="D524" s="559"/>
      <c r="E524" s="185"/>
      <c r="F524" s="185"/>
      <c r="G524" s="562"/>
      <c r="H524" s="181"/>
      <c r="I524" s="348"/>
      <c r="J524" s="342" t="s">
        <v>890</v>
      </c>
      <c r="K524" s="342" t="s">
        <v>620</v>
      </c>
      <c r="L524" s="358" t="s">
        <v>359</v>
      </c>
      <c r="M524" s="363">
        <v>40.299999999999997</v>
      </c>
      <c r="N524" s="348">
        <v>40.299999999999997</v>
      </c>
      <c r="O524" s="426">
        <f>N524/M524*100</f>
        <v>100</v>
      </c>
      <c r="P524" s="513"/>
      <c r="Q524" s="448"/>
    </row>
    <row r="525" spans="1:17" s="44" customFormat="1" ht="31.5">
      <c r="A525" s="509"/>
      <c r="B525" s="557"/>
      <c r="C525" s="509"/>
      <c r="D525" s="560"/>
      <c r="E525" s="184"/>
      <c r="F525" s="184"/>
      <c r="G525" s="563"/>
      <c r="H525" s="183"/>
      <c r="I525" s="349"/>
      <c r="J525" s="339" t="s">
        <v>891</v>
      </c>
      <c r="K525" s="339" t="s">
        <v>846</v>
      </c>
      <c r="L525" s="358" t="s">
        <v>108</v>
      </c>
      <c r="M525" s="364">
        <v>2</v>
      </c>
      <c r="N525" s="349">
        <v>2</v>
      </c>
      <c r="O525" s="426">
        <f t="shared" ref="O525:O527" si="93">N525/M525*100</f>
        <v>100</v>
      </c>
      <c r="P525" s="514"/>
      <c r="Q525" s="448"/>
    </row>
    <row r="526" spans="1:17" s="44" customFormat="1" ht="173.25">
      <c r="A526" s="509"/>
      <c r="B526" s="557"/>
      <c r="C526" s="509"/>
      <c r="D526" s="510" t="s">
        <v>134</v>
      </c>
      <c r="E526" s="39">
        <v>10331.9</v>
      </c>
      <c r="F526" s="39">
        <v>10324.678519999999</v>
      </c>
      <c r="G526" s="511" t="s">
        <v>92</v>
      </c>
      <c r="H526" s="179">
        <f t="shared" ref="H526" si="94">F526/E526*100</f>
        <v>99.930105014566536</v>
      </c>
      <c r="I526" s="348" t="s">
        <v>412</v>
      </c>
      <c r="J526" s="339" t="s">
        <v>856</v>
      </c>
      <c r="K526" s="339" t="s">
        <v>317</v>
      </c>
      <c r="L526" s="358" t="s">
        <v>290</v>
      </c>
      <c r="M526" s="363">
        <v>11913.84</v>
      </c>
      <c r="N526" s="361">
        <v>7588.32</v>
      </c>
      <c r="O526" s="426">
        <f t="shared" si="93"/>
        <v>63.693318023408061</v>
      </c>
      <c r="P526" s="512">
        <f>(O526+O527)/2</f>
        <v>76.274975997739489</v>
      </c>
      <c r="Q526" s="446" t="s">
        <v>1171</v>
      </c>
    </row>
    <row r="527" spans="1:17" s="44" customFormat="1" ht="126">
      <c r="A527" s="509"/>
      <c r="B527" s="557"/>
      <c r="C527" s="509"/>
      <c r="D527" s="510"/>
      <c r="E527" s="139"/>
      <c r="F527" s="139"/>
      <c r="G527" s="511"/>
      <c r="H527" s="183"/>
      <c r="I527" s="392"/>
      <c r="J527" s="342" t="s">
        <v>796</v>
      </c>
      <c r="K527" s="342" t="s">
        <v>311</v>
      </c>
      <c r="L527" s="358" t="s">
        <v>290</v>
      </c>
      <c r="M527" s="363">
        <v>12559.67</v>
      </c>
      <c r="N527" s="361">
        <v>11160.1</v>
      </c>
      <c r="O527" s="426">
        <f t="shared" si="93"/>
        <v>88.856633972070924</v>
      </c>
      <c r="P527" s="514"/>
      <c r="Q527" s="345" t="s">
        <v>1172</v>
      </c>
    </row>
    <row r="528" spans="1:17" s="44" customFormat="1" ht="173.25">
      <c r="A528" s="509"/>
      <c r="B528" s="557"/>
      <c r="C528" s="509"/>
      <c r="D528" s="510" t="s">
        <v>135</v>
      </c>
      <c r="E528" s="139">
        <v>134711.1</v>
      </c>
      <c r="F528" s="139">
        <v>134689.51668999999</v>
      </c>
      <c r="G528" s="511" t="s">
        <v>92</v>
      </c>
      <c r="H528" s="179">
        <f t="shared" ref="H528" si="95">F528/E528*100</f>
        <v>99.983978076045688</v>
      </c>
      <c r="I528" s="352"/>
      <c r="J528" s="339" t="s">
        <v>856</v>
      </c>
      <c r="K528" s="339" t="s">
        <v>892</v>
      </c>
      <c r="L528" s="358" t="s">
        <v>359</v>
      </c>
      <c r="M528" s="363">
        <v>141380</v>
      </c>
      <c r="N528" s="361">
        <v>131180</v>
      </c>
      <c r="O528" s="426">
        <f>N528/M528*100</f>
        <v>92.785401046824163</v>
      </c>
      <c r="P528" s="512">
        <f>(O529+O528+O530)/3</f>
        <v>95.190267364549456</v>
      </c>
      <c r="Q528" s="345" t="s">
        <v>1173</v>
      </c>
    </row>
    <row r="529" spans="1:17" s="44" customFormat="1" ht="110.25">
      <c r="A529" s="509"/>
      <c r="B529" s="557"/>
      <c r="C529" s="509"/>
      <c r="D529" s="510"/>
      <c r="E529" s="139"/>
      <c r="F529" s="139"/>
      <c r="G529" s="511"/>
      <c r="H529" s="181"/>
      <c r="I529" s="353"/>
      <c r="J529" s="342" t="s">
        <v>893</v>
      </c>
      <c r="K529" s="339" t="s">
        <v>855</v>
      </c>
      <c r="L529" s="358" t="s">
        <v>108</v>
      </c>
      <c r="M529" s="364">
        <v>45</v>
      </c>
      <c r="N529" s="360">
        <v>62</v>
      </c>
      <c r="O529" s="426">
        <v>100</v>
      </c>
      <c r="P529" s="513"/>
      <c r="Q529" s="348" t="s">
        <v>1174</v>
      </c>
    </row>
    <row r="530" spans="1:17" s="44" customFormat="1" ht="126">
      <c r="A530" s="509"/>
      <c r="B530" s="557"/>
      <c r="C530" s="509"/>
      <c r="D530" s="510"/>
      <c r="E530" s="139"/>
      <c r="F530" s="139"/>
      <c r="G530" s="511"/>
      <c r="H530" s="183"/>
      <c r="I530" s="354"/>
      <c r="J530" s="342" t="s">
        <v>857</v>
      </c>
      <c r="K530" s="342" t="s">
        <v>894</v>
      </c>
      <c r="L530" s="358" t="s">
        <v>359</v>
      </c>
      <c r="M530" s="363">
        <v>141380</v>
      </c>
      <c r="N530" s="361">
        <v>131180</v>
      </c>
      <c r="O530" s="426">
        <f t="shared" ref="O530" si="96">N530/M530*100</f>
        <v>92.785401046824163</v>
      </c>
      <c r="P530" s="513"/>
      <c r="Q530" s="348" t="s">
        <v>1173</v>
      </c>
    </row>
    <row r="531" spans="1:17" s="44" customFormat="1" ht="146.25" customHeight="1">
      <c r="A531" s="554" t="s">
        <v>535</v>
      </c>
      <c r="B531" s="506" t="s">
        <v>413</v>
      </c>
      <c r="C531" s="554" t="s">
        <v>534</v>
      </c>
      <c r="D531" s="138" t="s">
        <v>129</v>
      </c>
      <c r="E531" s="139">
        <v>360.9</v>
      </c>
      <c r="F531" s="139">
        <v>360.80646000000002</v>
      </c>
      <c r="G531" s="75" t="s">
        <v>241</v>
      </c>
      <c r="H531" s="140">
        <f t="shared" ref="H531:H532" si="97">F531/E531*100</f>
        <v>99.974081463009156</v>
      </c>
      <c r="I531" s="139"/>
      <c r="J531" s="138" t="s">
        <v>553</v>
      </c>
      <c r="K531" s="75" t="s">
        <v>551</v>
      </c>
      <c r="L531" s="48" t="s">
        <v>108</v>
      </c>
      <c r="M531" s="238">
        <v>2</v>
      </c>
      <c r="N531" s="238">
        <v>2</v>
      </c>
      <c r="O531" s="239">
        <v>100</v>
      </c>
      <c r="P531" s="239">
        <v>100</v>
      </c>
      <c r="Q531" s="321"/>
    </row>
    <row r="532" spans="1:17" s="44" customFormat="1" ht="153.75" customHeight="1">
      <c r="A532" s="555"/>
      <c r="B532" s="556"/>
      <c r="C532" s="555"/>
      <c r="D532" s="138" t="s">
        <v>138</v>
      </c>
      <c r="E532" s="139">
        <v>718.8</v>
      </c>
      <c r="F532" s="139">
        <v>718.76937999999996</v>
      </c>
      <c r="G532" s="75" t="s">
        <v>241</v>
      </c>
      <c r="H532" s="140">
        <f t="shared" si="97"/>
        <v>99.99574012242627</v>
      </c>
      <c r="I532" s="139"/>
      <c r="J532" s="138" t="s">
        <v>554</v>
      </c>
      <c r="K532" s="75" t="s">
        <v>552</v>
      </c>
      <c r="L532" s="48" t="s">
        <v>108</v>
      </c>
      <c r="M532" s="238">
        <v>1</v>
      </c>
      <c r="N532" s="238">
        <v>1</v>
      </c>
      <c r="O532" s="239">
        <v>100</v>
      </c>
      <c r="P532" s="239">
        <v>100</v>
      </c>
      <c r="Q532" s="321"/>
    </row>
    <row r="533" spans="1:17" ht="81.75" customHeight="1">
      <c r="A533" s="544" t="s">
        <v>145</v>
      </c>
      <c r="B533" s="545"/>
      <c r="C533" s="545"/>
      <c r="D533" s="546"/>
      <c r="E533" s="71">
        <f>SUM(E78:E532)</f>
        <v>49889233.700000018</v>
      </c>
      <c r="F533" s="71">
        <f>SUM(F78:F532)</f>
        <v>46255801.070750013</v>
      </c>
      <c r="G533" s="37" t="s">
        <v>72</v>
      </c>
      <c r="H533" s="37" t="s">
        <v>72</v>
      </c>
      <c r="I533" s="37" t="s">
        <v>72</v>
      </c>
      <c r="J533" s="219" t="s">
        <v>72</v>
      </c>
      <c r="K533" s="37" t="s">
        <v>72</v>
      </c>
      <c r="L533" s="37" t="s">
        <v>72</v>
      </c>
      <c r="M533" s="37" t="s">
        <v>72</v>
      </c>
      <c r="N533" s="37" t="s">
        <v>72</v>
      </c>
      <c r="O533" s="37" t="s">
        <v>72</v>
      </c>
      <c r="P533" s="37" t="s">
        <v>72</v>
      </c>
      <c r="Q533" s="37" t="s">
        <v>72</v>
      </c>
    </row>
    <row r="534" spans="1:17" ht="83.25" customHeight="1">
      <c r="A534" s="544" t="s">
        <v>146</v>
      </c>
      <c r="B534" s="545"/>
      <c r="C534" s="545"/>
      <c r="D534" s="546"/>
      <c r="E534" s="71">
        <f>E533</f>
        <v>49889233.700000018</v>
      </c>
      <c r="F534" s="220">
        <f>F533</f>
        <v>46255801.070750013</v>
      </c>
      <c r="G534" s="37" t="s">
        <v>72</v>
      </c>
      <c r="H534" s="37" t="s">
        <v>72</v>
      </c>
      <c r="I534" s="37" t="s">
        <v>72</v>
      </c>
      <c r="J534" s="37" t="s">
        <v>72</v>
      </c>
      <c r="K534" s="37" t="s">
        <v>72</v>
      </c>
      <c r="L534" s="37" t="s">
        <v>72</v>
      </c>
      <c r="M534" s="37" t="s">
        <v>72</v>
      </c>
      <c r="N534" s="37" t="s">
        <v>72</v>
      </c>
      <c r="O534" s="37" t="s">
        <v>72</v>
      </c>
      <c r="P534" s="37" t="s">
        <v>72</v>
      </c>
      <c r="Q534" s="37" t="s">
        <v>72</v>
      </c>
    </row>
    <row r="535" spans="1:17">
      <c r="A535" s="613" t="s">
        <v>140</v>
      </c>
      <c r="B535" s="614"/>
      <c r="C535" s="614"/>
      <c r="D535" s="614"/>
      <c r="E535" s="614"/>
      <c r="F535" s="614"/>
      <c r="G535" s="614"/>
      <c r="H535" s="614"/>
      <c r="I535" s="614"/>
      <c r="J535" s="614"/>
      <c r="K535" s="614"/>
      <c r="L535" s="614"/>
      <c r="M535" s="614"/>
      <c r="N535" s="614"/>
      <c r="O535" s="614"/>
      <c r="P535" s="614"/>
      <c r="Q535" s="615"/>
    </row>
    <row r="536" spans="1:17">
      <c r="A536" s="613" t="s">
        <v>22</v>
      </c>
      <c r="B536" s="614"/>
      <c r="C536" s="614"/>
      <c r="D536" s="614"/>
      <c r="E536" s="614"/>
      <c r="F536" s="614"/>
      <c r="G536" s="614"/>
      <c r="H536" s="614"/>
      <c r="I536" s="614"/>
      <c r="J536" s="614"/>
      <c r="K536" s="614"/>
      <c r="L536" s="614"/>
      <c r="M536" s="614"/>
      <c r="N536" s="614"/>
      <c r="O536" s="614"/>
      <c r="P536" s="614"/>
      <c r="Q536" s="615"/>
    </row>
    <row r="537" spans="1:17" ht="236.25">
      <c r="A537" s="61" t="s">
        <v>141</v>
      </c>
      <c r="B537" s="62" t="s">
        <v>229</v>
      </c>
      <c r="C537" s="63" t="s">
        <v>466</v>
      </c>
      <c r="D537" s="48" t="s">
        <v>70</v>
      </c>
      <c r="E537" s="68">
        <v>2354683.9</v>
      </c>
      <c r="F537" s="69">
        <v>2354683.8013300002</v>
      </c>
      <c r="G537" s="70" t="s">
        <v>92</v>
      </c>
      <c r="H537" s="38">
        <f t="shared" ref="H537:H541" si="98">F537/E537*100</f>
        <v>99.999995809628643</v>
      </c>
      <c r="I537" s="72"/>
      <c r="J537" s="74" t="s">
        <v>470</v>
      </c>
      <c r="K537" s="75" t="s">
        <v>236</v>
      </c>
      <c r="L537" s="70" t="s">
        <v>233</v>
      </c>
      <c r="M537" s="48">
        <v>972.67</v>
      </c>
      <c r="N537" s="70">
        <v>1815.2</v>
      </c>
      <c r="O537" s="240">
        <v>100</v>
      </c>
      <c r="P537" s="236">
        <v>100</v>
      </c>
      <c r="Q537" s="241" t="s">
        <v>555</v>
      </c>
    </row>
    <row r="538" spans="1:17" ht="220.5" customHeight="1">
      <c r="A538" s="61" t="s">
        <v>142</v>
      </c>
      <c r="B538" s="64" t="s">
        <v>230</v>
      </c>
      <c r="C538" s="63" t="s">
        <v>467</v>
      </c>
      <c r="D538" s="48" t="s">
        <v>70</v>
      </c>
      <c r="E538" s="69">
        <v>24682007.100000001</v>
      </c>
      <c r="F538" s="69">
        <v>24682007.012499999</v>
      </c>
      <c r="G538" s="48" t="s">
        <v>92</v>
      </c>
      <c r="H538" s="39">
        <f t="shared" si="98"/>
        <v>99.999999645490732</v>
      </c>
      <c r="I538" s="73"/>
      <c r="J538" s="75" t="s">
        <v>470</v>
      </c>
      <c r="K538" s="75" t="s">
        <v>237</v>
      </c>
      <c r="L538" s="70" t="s">
        <v>233</v>
      </c>
      <c r="M538" s="48">
        <v>26879.7</v>
      </c>
      <c r="N538" s="70">
        <v>25717.9</v>
      </c>
      <c r="O538" s="240">
        <v>95.677779141880308</v>
      </c>
      <c r="P538" s="236">
        <v>95.677779141880308</v>
      </c>
      <c r="Q538" s="241" t="s">
        <v>556</v>
      </c>
    </row>
    <row r="539" spans="1:17" ht="118.5" customHeight="1">
      <c r="A539" s="583" t="s">
        <v>143</v>
      </c>
      <c r="B539" s="575" t="s">
        <v>231</v>
      </c>
      <c r="C539" s="547" t="s">
        <v>468</v>
      </c>
      <c r="D539" s="505" t="s">
        <v>70</v>
      </c>
      <c r="E539" s="616">
        <v>205384.6</v>
      </c>
      <c r="F539" s="616">
        <v>205045.06859000001</v>
      </c>
      <c r="G539" s="505" t="s">
        <v>92</v>
      </c>
      <c r="H539" s="633">
        <f>F539/E539*100</f>
        <v>99.834685068890266</v>
      </c>
      <c r="I539" s="631" t="s">
        <v>330</v>
      </c>
      <c r="J539" s="75" t="s">
        <v>471</v>
      </c>
      <c r="K539" s="75" t="s">
        <v>238</v>
      </c>
      <c r="L539" s="70" t="s">
        <v>234</v>
      </c>
      <c r="M539" s="70">
        <v>67669</v>
      </c>
      <c r="N539" s="243">
        <v>67669</v>
      </c>
      <c r="O539" s="240">
        <f t="shared" ref="O539" si="99">N539/M539*100</f>
        <v>100</v>
      </c>
      <c r="P539" s="610">
        <v>100</v>
      </c>
      <c r="Q539" s="18"/>
    </row>
    <row r="540" spans="1:17" ht="163.5" customHeight="1">
      <c r="A540" s="584"/>
      <c r="B540" s="580"/>
      <c r="C540" s="554"/>
      <c r="D540" s="506"/>
      <c r="E540" s="617"/>
      <c r="F540" s="617"/>
      <c r="G540" s="506"/>
      <c r="H540" s="634" t="e">
        <f t="shared" si="98"/>
        <v>#DIV/0!</v>
      </c>
      <c r="I540" s="632"/>
      <c r="J540" s="75" t="s">
        <v>472</v>
      </c>
      <c r="K540" s="75" t="s">
        <v>239</v>
      </c>
      <c r="L540" s="76" t="s">
        <v>235</v>
      </c>
      <c r="M540" s="48">
        <v>963891</v>
      </c>
      <c r="N540" s="76">
        <v>967125</v>
      </c>
      <c r="O540" s="240">
        <f>IF((N540/M540*100)&gt;1,100)</f>
        <v>100</v>
      </c>
      <c r="P540" s="612"/>
      <c r="Q540" s="50" t="s">
        <v>558</v>
      </c>
    </row>
    <row r="541" spans="1:17" ht="207.75" customHeight="1">
      <c r="A541" s="65" t="s">
        <v>144</v>
      </c>
      <c r="B541" s="64" t="s">
        <v>232</v>
      </c>
      <c r="C541" s="66" t="s">
        <v>469</v>
      </c>
      <c r="D541" s="67" t="s">
        <v>70</v>
      </c>
      <c r="E541" s="39">
        <v>34334.400000000001</v>
      </c>
      <c r="F541" s="39">
        <v>34332.798000000003</v>
      </c>
      <c r="G541" s="67" t="s">
        <v>92</v>
      </c>
      <c r="H541" s="39">
        <f t="shared" si="98"/>
        <v>99.995334125541731</v>
      </c>
      <c r="I541" s="34"/>
      <c r="J541" s="75" t="s">
        <v>473</v>
      </c>
      <c r="K541" s="75" t="s">
        <v>474</v>
      </c>
      <c r="L541" s="77" t="s">
        <v>235</v>
      </c>
      <c r="M541" s="48">
        <v>1554</v>
      </c>
      <c r="N541" s="242">
        <v>1562</v>
      </c>
      <c r="O541" s="240">
        <v>100</v>
      </c>
      <c r="P541" s="23">
        <v>100</v>
      </c>
      <c r="Q541" s="50" t="s">
        <v>557</v>
      </c>
    </row>
    <row r="542" spans="1:17" ht="54.75" customHeight="1">
      <c r="A542" s="544" t="s">
        <v>147</v>
      </c>
      <c r="B542" s="545"/>
      <c r="C542" s="545"/>
      <c r="D542" s="546"/>
      <c r="E542" s="71">
        <f>SUM(E537:E541)</f>
        <v>27276410</v>
      </c>
      <c r="F542" s="71">
        <f>SUM(F537:F541)</f>
        <v>27276068.68042</v>
      </c>
      <c r="G542" s="37" t="s">
        <v>72</v>
      </c>
      <c r="H542" s="37" t="s">
        <v>72</v>
      </c>
      <c r="I542" s="37" t="s">
        <v>72</v>
      </c>
      <c r="J542" s="37" t="s">
        <v>72</v>
      </c>
      <c r="K542" s="37" t="s">
        <v>72</v>
      </c>
      <c r="L542" s="37" t="s">
        <v>72</v>
      </c>
      <c r="M542" s="37" t="s">
        <v>72</v>
      </c>
      <c r="N542" s="37" t="s">
        <v>72</v>
      </c>
      <c r="O542" s="37" t="s">
        <v>72</v>
      </c>
      <c r="P542" s="37" t="s">
        <v>72</v>
      </c>
      <c r="Q542" s="37" t="s">
        <v>72</v>
      </c>
    </row>
    <row r="543" spans="1:17" ht="57" customHeight="1">
      <c r="A543" s="544" t="s">
        <v>148</v>
      </c>
      <c r="B543" s="545"/>
      <c r="C543" s="545"/>
      <c r="D543" s="546"/>
      <c r="E543" s="71">
        <f>E542</f>
        <v>27276410</v>
      </c>
      <c r="F543" s="71">
        <f>F542</f>
        <v>27276068.68042</v>
      </c>
      <c r="G543" s="37" t="s">
        <v>72</v>
      </c>
      <c r="H543" s="37" t="s">
        <v>72</v>
      </c>
      <c r="I543" s="37" t="s">
        <v>72</v>
      </c>
      <c r="J543" s="37" t="s">
        <v>72</v>
      </c>
      <c r="K543" s="37" t="s">
        <v>72</v>
      </c>
      <c r="L543" s="37" t="s">
        <v>72</v>
      </c>
      <c r="M543" s="37" t="s">
        <v>72</v>
      </c>
      <c r="N543" s="37" t="s">
        <v>72</v>
      </c>
      <c r="O543" s="37" t="s">
        <v>72</v>
      </c>
      <c r="P543" s="37" t="s">
        <v>72</v>
      </c>
      <c r="Q543" s="37" t="s">
        <v>72</v>
      </c>
    </row>
    <row r="546" spans="6:14" ht="32.25" customHeight="1">
      <c r="F546" s="35" t="s">
        <v>425</v>
      </c>
    </row>
    <row r="547" spans="6:14" ht="35.25">
      <c r="F547" s="35" t="s">
        <v>426</v>
      </c>
      <c r="G547" s="35"/>
      <c r="H547" s="35"/>
      <c r="I547" s="35"/>
      <c r="J547" s="35"/>
      <c r="K547" s="35"/>
      <c r="L547" s="36"/>
      <c r="M547" s="36"/>
      <c r="N547" s="36"/>
    </row>
    <row r="548" spans="6:14" ht="35.25">
      <c r="F548" s="35" t="s">
        <v>335</v>
      </c>
      <c r="G548" s="35"/>
      <c r="H548" s="35"/>
      <c r="I548" s="35"/>
      <c r="J548" s="35"/>
      <c r="K548" s="35"/>
      <c r="L548" s="35"/>
      <c r="M548" s="35" t="s">
        <v>417</v>
      </c>
      <c r="N548" s="36"/>
    </row>
  </sheetData>
  <autoFilter ref="A3:Q77" xr:uid="{00000000-0009-0000-0000-000004000000}">
    <filterColumn colId="4" showButton="0"/>
    <filterColumn colId="5" showButton="0"/>
    <filterColumn colId="6" showButton="0"/>
    <filterColumn colId="7" showButton="0"/>
    <filterColumn colId="10" showButton="0"/>
    <filterColumn colId="11" showButton="0"/>
    <filterColumn colId="12" showButton="0"/>
  </autoFilter>
  <mergeCells count="452">
    <mergeCell ref="D132:D133"/>
    <mergeCell ref="G132:G133"/>
    <mergeCell ref="J132:J133"/>
    <mergeCell ref="D144:D148"/>
    <mergeCell ref="G144:G148"/>
    <mergeCell ref="H144:H148"/>
    <mergeCell ref="I144:I148"/>
    <mergeCell ref="J115:J116"/>
    <mergeCell ref="D119:D120"/>
    <mergeCell ref="D126:D128"/>
    <mergeCell ref="G126:G128"/>
    <mergeCell ref="H126:H128"/>
    <mergeCell ref="J126:J128"/>
    <mergeCell ref="D136:D138"/>
    <mergeCell ref="G136:G138"/>
    <mergeCell ref="H136:H138"/>
    <mergeCell ref="I136:I138"/>
    <mergeCell ref="D139:D140"/>
    <mergeCell ref="G139:G140"/>
    <mergeCell ref="H139:H140"/>
    <mergeCell ref="I139:I140"/>
    <mergeCell ref="D129:D130"/>
    <mergeCell ref="G129:G130"/>
    <mergeCell ref="J56:J57"/>
    <mergeCell ref="P56:P57"/>
    <mergeCell ref="D117:D118"/>
    <mergeCell ref="G117:G118"/>
    <mergeCell ref="H117:H118"/>
    <mergeCell ref="J117:J118"/>
    <mergeCell ref="D123:D124"/>
    <mergeCell ref="G123:G124"/>
    <mergeCell ref="H123:H124"/>
    <mergeCell ref="J123:J124"/>
    <mergeCell ref="D115:D116"/>
    <mergeCell ref="G115:G116"/>
    <mergeCell ref="G119:G120"/>
    <mergeCell ref="J119:J120"/>
    <mergeCell ref="D121:D122"/>
    <mergeCell ref="G121:G122"/>
    <mergeCell ref="I121:I122"/>
    <mergeCell ref="J121:J122"/>
    <mergeCell ref="P109:P110"/>
    <mergeCell ref="P113:P114"/>
    <mergeCell ref="P117:P118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A58:A72"/>
    <mergeCell ref="B58:B72"/>
    <mergeCell ref="C58:C72"/>
    <mergeCell ref="A10:Q10"/>
    <mergeCell ref="P494:P495"/>
    <mergeCell ref="P491:P493"/>
    <mergeCell ref="P487:P490"/>
    <mergeCell ref="P483:P486"/>
    <mergeCell ref="P481:P482"/>
    <mergeCell ref="A47:A54"/>
    <mergeCell ref="B47:B54"/>
    <mergeCell ref="C47:C54"/>
    <mergeCell ref="D47:D54"/>
    <mergeCell ref="A75:D75"/>
    <mergeCell ref="A74:D74"/>
    <mergeCell ref="G47:G48"/>
    <mergeCell ref="I42:I45"/>
    <mergeCell ref="A42:A45"/>
    <mergeCell ref="B42:B45"/>
    <mergeCell ref="P22:P23"/>
    <mergeCell ref="P33:P34"/>
    <mergeCell ref="J136:J138"/>
    <mergeCell ref="P152:P153"/>
    <mergeCell ref="P47:P54"/>
    <mergeCell ref="P539:P540"/>
    <mergeCell ref="I539:I540"/>
    <mergeCell ref="H539:H540"/>
    <mergeCell ref="P416:P418"/>
    <mergeCell ref="P419:P421"/>
    <mergeCell ref="P422:P425"/>
    <mergeCell ref="P426:P429"/>
    <mergeCell ref="P430:P433"/>
    <mergeCell ref="P437:P438"/>
    <mergeCell ref="P439:P441"/>
    <mergeCell ref="P445:P452"/>
    <mergeCell ref="P453:P454"/>
    <mergeCell ref="P455:P456"/>
    <mergeCell ref="P457:P458"/>
    <mergeCell ref="P459:P460"/>
    <mergeCell ref="P478:P480"/>
    <mergeCell ref="H487:H490"/>
    <mergeCell ref="I505:I509"/>
    <mergeCell ref="P518:P521"/>
    <mergeCell ref="P515:P517"/>
    <mergeCell ref="P512:P513"/>
    <mergeCell ref="P510:P511"/>
    <mergeCell ref="P505:P509"/>
    <mergeCell ref="P502:P504"/>
    <mergeCell ref="J22:J23"/>
    <mergeCell ref="Q22:Q23"/>
    <mergeCell ref="M22:M23"/>
    <mergeCell ref="N22:N23"/>
    <mergeCell ref="K22:K23"/>
    <mergeCell ref="L22:L23"/>
    <mergeCell ref="Q33:Q34"/>
    <mergeCell ref="A29:D29"/>
    <mergeCell ref="A7:Q7"/>
    <mergeCell ref="A8:Q8"/>
    <mergeCell ref="J33:J34"/>
    <mergeCell ref="K33:K34"/>
    <mergeCell ref="L33:L34"/>
    <mergeCell ref="M33:M34"/>
    <mergeCell ref="N33:N34"/>
    <mergeCell ref="O33:O34"/>
    <mergeCell ref="I22:I23"/>
    <mergeCell ref="A9:Q9"/>
    <mergeCell ref="A12:Q12"/>
    <mergeCell ref="A33:A34"/>
    <mergeCell ref="B33:B34"/>
    <mergeCell ref="C33:C34"/>
    <mergeCell ref="D33:D34"/>
    <mergeCell ref="A18:D18"/>
    <mergeCell ref="A30:Q30"/>
    <mergeCell ref="A19:Q19"/>
    <mergeCell ref="A28:D28"/>
    <mergeCell ref="O22:O23"/>
    <mergeCell ref="A1:Q1"/>
    <mergeCell ref="A3:A5"/>
    <mergeCell ref="B3:B5"/>
    <mergeCell ref="C3:C5"/>
    <mergeCell ref="D3:D5"/>
    <mergeCell ref="E3:I3"/>
    <mergeCell ref="E4:E5"/>
    <mergeCell ref="G4:G5"/>
    <mergeCell ref="H4:H5"/>
    <mergeCell ref="I4:I5"/>
    <mergeCell ref="J3:J5"/>
    <mergeCell ref="K3:N3"/>
    <mergeCell ref="O3:O5"/>
    <mergeCell ref="P3:P5"/>
    <mergeCell ref="Q3:Q5"/>
    <mergeCell ref="K4:K5"/>
    <mergeCell ref="M4:M5"/>
    <mergeCell ref="N4:N5"/>
    <mergeCell ref="F4:F5"/>
    <mergeCell ref="L4:L5"/>
    <mergeCell ref="P42:P45"/>
    <mergeCell ref="A542:D542"/>
    <mergeCell ref="A543:D543"/>
    <mergeCell ref="A535:Q535"/>
    <mergeCell ref="A536:Q536"/>
    <mergeCell ref="G539:G540"/>
    <mergeCell ref="B539:B540"/>
    <mergeCell ref="A539:A540"/>
    <mergeCell ref="C539:C540"/>
    <mergeCell ref="D539:D540"/>
    <mergeCell ref="E539:E540"/>
    <mergeCell ref="F539:F540"/>
    <mergeCell ref="C42:C45"/>
    <mergeCell ref="D42:D45"/>
    <mergeCell ref="A76:Q76"/>
    <mergeCell ref="A77:Q77"/>
    <mergeCell ref="I47:I48"/>
    <mergeCell ref="G42:G45"/>
    <mergeCell ref="H42:H45"/>
    <mergeCell ref="A78:A81"/>
    <mergeCell ref="M78:M81"/>
    <mergeCell ref="N78:N81"/>
    <mergeCell ref="O78:O81"/>
    <mergeCell ref="P78:P81"/>
    <mergeCell ref="Q78:Q81"/>
    <mergeCell ref="B100:B103"/>
    <mergeCell ref="C100:C101"/>
    <mergeCell ref="D107:D108"/>
    <mergeCell ref="G107:G108"/>
    <mergeCell ref="H107:H108"/>
    <mergeCell ref="J107:J108"/>
    <mergeCell ref="B78:B81"/>
    <mergeCell ref="C78:C80"/>
    <mergeCell ref="D78:D80"/>
    <mergeCell ref="G78:G80"/>
    <mergeCell ref="H78:H80"/>
    <mergeCell ref="J78:J81"/>
    <mergeCell ref="K78:K81"/>
    <mergeCell ref="L78:L81"/>
    <mergeCell ref="I78:I80"/>
    <mergeCell ref="I107:I108"/>
    <mergeCell ref="P107:P108"/>
    <mergeCell ref="D158:D159"/>
    <mergeCell ref="G158:G159"/>
    <mergeCell ref="H158:H159"/>
    <mergeCell ref="I158:I159"/>
    <mergeCell ref="J158:J159"/>
    <mergeCell ref="P158:P159"/>
    <mergeCell ref="J149:J151"/>
    <mergeCell ref="D154:D156"/>
    <mergeCell ref="G154:G156"/>
    <mergeCell ref="H154:H156"/>
    <mergeCell ref="I154:I156"/>
    <mergeCell ref="D152:D153"/>
    <mergeCell ref="G152:G153"/>
    <mergeCell ref="D149:D151"/>
    <mergeCell ref="G149:G151"/>
    <mergeCell ref="H149:H151"/>
    <mergeCell ref="I149:I151"/>
    <mergeCell ref="A168:A171"/>
    <mergeCell ref="B168:B171"/>
    <mergeCell ref="C168:C171"/>
    <mergeCell ref="D168:D171"/>
    <mergeCell ref="G168:G171"/>
    <mergeCell ref="H168:H171"/>
    <mergeCell ref="I168:I171"/>
    <mergeCell ref="L166:L167"/>
    <mergeCell ref="M166:M167"/>
    <mergeCell ref="A166:A167"/>
    <mergeCell ref="B166:B167"/>
    <mergeCell ref="B172:B174"/>
    <mergeCell ref="I186:I199"/>
    <mergeCell ref="I200:I212"/>
    <mergeCell ref="I213:I224"/>
    <mergeCell ref="I225:I233"/>
    <mergeCell ref="I234:I245"/>
    <mergeCell ref="I246:I257"/>
    <mergeCell ref="C166:C167"/>
    <mergeCell ref="D166:D167"/>
    <mergeCell ref="G166:G167"/>
    <mergeCell ref="H166:H167"/>
    <mergeCell ref="I166:I167"/>
    <mergeCell ref="A416:A418"/>
    <mergeCell ref="B416:B418"/>
    <mergeCell ref="C416:C418"/>
    <mergeCell ref="D416:D418"/>
    <mergeCell ref="G416:G418"/>
    <mergeCell ref="A419:A421"/>
    <mergeCell ref="B419:B421"/>
    <mergeCell ref="C419:C421"/>
    <mergeCell ref="D419:D421"/>
    <mergeCell ref="G419:G421"/>
    <mergeCell ref="A430:A433"/>
    <mergeCell ref="B430:B433"/>
    <mergeCell ref="C430:C433"/>
    <mergeCell ref="D430:D433"/>
    <mergeCell ref="G430:G433"/>
    <mergeCell ref="H430:H433"/>
    <mergeCell ref="E432:E433"/>
    <mergeCell ref="F432:F433"/>
    <mergeCell ref="A422:A425"/>
    <mergeCell ref="B422:B425"/>
    <mergeCell ref="C422:C425"/>
    <mergeCell ref="D422:D425"/>
    <mergeCell ref="G422:G425"/>
    <mergeCell ref="A426:A429"/>
    <mergeCell ref="B426:B429"/>
    <mergeCell ref="C426:C429"/>
    <mergeCell ref="D426:D429"/>
    <mergeCell ref="G426:G429"/>
    <mergeCell ref="A437:A438"/>
    <mergeCell ref="A439:A441"/>
    <mergeCell ref="B439:B441"/>
    <mergeCell ref="C439:C441"/>
    <mergeCell ref="D439:D441"/>
    <mergeCell ref="G439:G441"/>
    <mergeCell ref="A442:A444"/>
    <mergeCell ref="B442:B444"/>
    <mergeCell ref="C442:C444"/>
    <mergeCell ref="D442:D444"/>
    <mergeCell ref="G442:G444"/>
    <mergeCell ref="A445:A452"/>
    <mergeCell ref="B445:B452"/>
    <mergeCell ref="C445:C452"/>
    <mergeCell ref="D445:D452"/>
    <mergeCell ref="G445:G452"/>
    <mergeCell ref="A453:A454"/>
    <mergeCell ref="B453:B454"/>
    <mergeCell ref="C453:C454"/>
    <mergeCell ref="D453:D454"/>
    <mergeCell ref="G453:G454"/>
    <mergeCell ref="A455:A456"/>
    <mergeCell ref="B455:B456"/>
    <mergeCell ref="C455:C456"/>
    <mergeCell ref="D455:D456"/>
    <mergeCell ref="G455:G456"/>
    <mergeCell ref="A457:A458"/>
    <mergeCell ref="B457:B458"/>
    <mergeCell ref="C457:C458"/>
    <mergeCell ref="D457:D458"/>
    <mergeCell ref="G457:G458"/>
    <mergeCell ref="A459:A460"/>
    <mergeCell ref="B459:B460"/>
    <mergeCell ref="C459:C460"/>
    <mergeCell ref="D459:D460"/>
    <mergeCell ref="G459:G460"/>
    <mergeCell ref="A466:A470"/>
    <mergeCell ref="B466:B470"/>
    <mergeCell ref="C466:C470"/>
    <mergeCell ref="D466:D470"/>
    <mergeCell ref="G466:G470"/>
    <mergeCell ref="A471:A473"/>
    <mergeCell ref="B471:B473"/>
    <mergeCell ref="C471:C473"/>
    <mergeCell ref="D471:D473"/>
    <mergeCell ref="G471:G473"/>
    <mergeCell ref="P466:P470"/>
    <mergeCell ref="P471:P473"/>
    <mergeCell ref="A474:A477"/>
    <mergeCell ref="B474:B477"/>
    <mergeCell ref="C474:C477"/>
    <mergeCell ref="D474:D477"/>
    <mergeCell ref="G474:G477"/>
    <mergeCell ref="P474:P477"/>
    <mergeCell ref="A478:A480"/>
    <mergeCell ref="B478:B480"/>
    <mergeCell ref="C478:C480"/>
    <mergeCell ref="D478:D480"/>
    <mergeCell ref="G478:G480"/>
    <mergeCell ref="A481:A482"/>
    <mergeCell ref="B481:B482"/>
    <mergeCell ref="C481:C482"/>
    <mergeCell ref="D481:D482"/>
    <mergeCell ref="G481:G482"/>
    <mergeCell ref="A483:A486"/>
    <mergeCell ref="B483:B486"/>
    <mergeCell ref="C483:C486"/>
    <mergeCell ref="D483:D486"/>
    <mergeCell ref="G483:G486"/>
    <mergeCell ref="A487:A488"/>
    <mergeCell ref="B487:B490"/>
    <mergeCell ref="C487:C490"/>
    <mergeCell ref="D487:D490"/>
    <mergeCell ref="G487:G490"/>
    <mergeCell ref="A491:A493"/>
    <mergeCell ref="B491:B493"/>
    <mergeCell ref="C491:C493"/>
    <mergeCell ref="D491:D493"/>
    <mergeCell ref="G491:G493"/>
    <mergeCell ref="A494:A495"/>
    <mergeCell ref="B494:B495"/>
    <mergeCell ref="C494:C495"/>
    <mergeCell ref="D494:D495"/>
    <mergeCell ref="G494:G495"/>
    <mergeCell ref="A496:A499"/>
    <mergeCell ref="B496:B499"/>
    <mergeCell ref="C496:C499"/>
    <mergeCell ref="D496:D499"/>
    <mergeCell ref="G496:G499"/>
    <mergeCell ref="A500:A501"/>
    <mergeCell ref="B500:B501"/>
    <mergeCell ref="C500:C501"/>
    <mergeCell ref="D500:D501"/>
    <mergeCell ref="G500:G501"/>
    <mergeCell ref="A502:A504"/>
    <mergeCell ref="B502:B504"/>
    <mergeCell ref="C502:C504"/>
    <mergeCell ref="D502:D504"/>
    <mergeCell ref="G502:G504"/>
    <mergeCell ref="A505:A509"/>
    <mergeCell ref="B505:B509"/>
    <mergeCell ref="C505:C509"/>
    <mergeCell ref="D505:D509"/>
    <mergeCell ref="G505:G509"/>
    <mergeCell ref="A515:A517"/>
    <mergeCell ref="B515:B517"/>
    <mergeCell ref="C515:C517"/>
    <mergeCell ref="D515:D517"/>
    <mergeCell ref="G515:G517"/>
    <mergeCell ref="A510:A511"/>
    <mergeCell ref="B510:B511"/>
    <mergeCell ref="C510:C511"/>
    <mergeCell ref="D510:D511"/>
    <mergeCell ref="G510:G511"/>
    <mergeCell ref="A512:A513"/>
    <mergeCell ref="B512:B513"/>
    <mergeCell ref="C512:C513"/>
    <mergeCell ref="D512:D513"/>
    <mergeCell ref="G512:G513"/>
    <mergeCell ref="C528:C530"/>
    <mergeCell ref="D528:D530"/>
    <mergeCell ref="G528:G530"/>
    <mergeCell ref="P528:P530"/>
    <mergeCell ref="P526:P527"/>
    <mergeCell ref="A526:A527"/>
    <mergeCell ref="B526:B527"/>
    <mergeCell ref="C531:C532"/>
    <mergeCell ref="B518:B519"/>
    <mergeCell ref="C518:C519"/>
    <mergeCell ref="D518:D519"/>
    <mergeCell ref="G518:G519"/>
    <mergeCell ref="B522:B525"/>
    <mergeCell ref="C522:C525"/>
    <mergeCell ref="D522:D525"/>
    <mergeCell ref="G522:G525"/>
    <mergeCell ref="I518:I521"/>
    <mergeCell ref="A533:D533"/>
    <mergeCell ref="A534:D534"/>
    <mergeCell ref="A100:A103"/>
    <mergeCell ref="P100:P106"/>
    <mergeCell ref="J109:J110"/>
    <mergeCell ref="I109:I110"/>
    <mergeCell ref="J113:J114"/>
    <mergeCell ref="I113:I114"/>
    <mergeCell ref="H113:H114"/>
    <mergeCell ref="G113:G114"/>
    <mergeCell ref="D113:D114"/>
    <mergeCell ref="I117:I118"/>
    <mergeCell ref="I126:I128"/>
    <mergeCell ref="I123:I124"/>
    <mergeCell ref="A522:A525"/>
    <mergeCell ref="P139:P140"/>
    <mergeCell ref="P144:P148"/>
    <mergeCell ref="P149:P151"/>
    <mergeCell ref="P154:P156"/>
    <mergeCell ref="A518:A519"/>
    <mergeCell ref="A531:A532"/>
    <mergeCell ref="B531:B532"/>
    <mergeCell ref="A528:A530"/>
    <mergeCell ref="B528:B530"/>
    <mergeCell ref="Q117:Q118"/>
    <mergeCell ref="P123:P124"/>
    <mergeCell ref="P126:P128"/>
    <mergeCell ref="Q158:Q159"/>
    <mergeCell ref="P161:P162"/>
    <mergeCell ref="Q161:Q162"/>
    <mergeCell ref="P136:P138"/>
    <mergeCell ref="Q126:Q127"/>
    <mergeCell ref="I445:I447"/>
    <mergeCell ref="P163:P164"/>
    <mergeCell ref="Q166:Q167"/>
    <mergeCell ref="J129:J130"/>
    <mergeCell ref="D161:D162"/>
    <mergeCell ref="G161:G162"/>
    <mergeCell ref="I161:I162"/>
    <mergeCell ref="J161:J162"/>
    <mergeCell ref="C526:C527"/>
    <mergeCell ref="D526:D527"/>
    <mergeCell ref="G526:G527"/>
    <mergeCell ref="P522:P525"/>
    <mergeCell ref="P500:P501"/>
    <mergeCell ref="P496:P499"/>
    <mergeCell ref="I512:I513"/>
    <mergeCell ref="I372:I373"/>
    <mergeCell ref="I385:I387"/>
    <mergeCell ref="I258:I270"/>
    <mergeCell ref="I271:I282"/>
    <mergeCell ref="I296:I308"/>
    <mergeCell ref="P168:P171"/>
    <mergeCell ref="J170:J171"/>
    <mergeCell ref="J166:J167"/>
    <mergeCell ref="K166:K167"/>
    <mergeCell ref="N166:N167"/>
  </mergeCells>
  <pageMargins left="0.7" right="0.7" top="0.75" bottom="0.75" header="0.3" footer="0.3"/>
  <pageSetup paperSize="9" scale="31" fitToHeight="0" orientation="landscape" r:id="rId1"/>
  <rowBreaks count="2" manualBreakCount="2">
    <brk id="25" min="2" max="18" man="1"/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1.1. Результаты реал-и ГП</vt:lpstr>
      <vt:lpstr>1.2. Целевые показатели, индика</vt:lpstr>
      <vt:lpstr>2.1-2.2. Финансирование </vt:lpstr>
      <vt:lpstr>2.3-2.4 Финансирование</vt:lpstr>
      <vt:lpstr>3. План-график</vt:lpstr>
      <vt:lpstr>'1.2. Целевые показатели, индика'!Область_печати</vt:lpstr>
      <vt:lpstr>'2.1-2.2. Финансирование '!Область_печати</vt:lpstr>
      <vt:lpstr>'3. План-график'!Область_печати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2025-02-24T05:52:55Z</dcterms:modified>
</cp:coreProperties>
</file>