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filterPrivacy="1" defaultThemeVersion="124226"/>
  <xr:revisionPtr revIDLastSave="0" documentId="13_ncr:1_{9DD74330-A39A-4547-9FC2-30561F76C131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1. Результаты реал-и ГП" sheetId="4" r:id="rId1"/>
    <sheet name="1.2. Целевые показатели, индика" sheetId="1" r:id="rId2"/>
    <sheet name="2.1-2.3. Финансирование " sheetId="2" r:id="rId3"/>
    <sheet name="2.4-2.5. Финансирование" sheetId="5" r:id="rId4"/>
    <sheet name="3. План-график" sheetId="3" r:id="rId5"/>
  </sheets>
  <definedNames>
    <definedName name="_xlnm._FilterDatabase" localSheetId="4" hidden="1">'3. План-график'!$A$3:$Q$64</definedName>
    <definedName name="_xlnm.Print_Area" localSheetId="4">'3. План-график'!$A$1:$S$536</definedName>
  </definedNames>
  <calcPr calcId="191029"/>
</workbook>
</file>

<file path=xl/calcChain.xml><?xml version="1.0" encoding="utf-8"?>
<calcChain xmlns="http://schemas.openxmlformats.org/spreadsheetml/2006/main">
  <c r="P142" i="3" l="1"/>
  <c r="P134" i="3"/>
  <c r="P119" i="3"/>
  <c r="P378" i="3"/>
  <c r="P440" i="3"/>
  <c r="P507" i="3"/>
  <c r="F17" i="1" l="1"/>
  <c r="O88" i="3" l="1"/>
  <c r="P117" i="3" l="1"/>
  <c r="P115" i="3" l="1"/>
  <c r="O116" i="3"/>
  <c r="O82" i="3" l="1"/>
  <c r="O81" i="3"/>
  <c r="O13" i="3" l="1"/>
  <c r="O312" i="3"/>
  <c r="O376" i="3"/>
  <c r="O369" i="3"/>
  <c r="O461" i="3"/>
  <c r="O526" i="3" l="1"/>
  <c r="AC59" i="5" l="1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B44" i="5"/>
  <c r="AA44" i="5"/>
  <c r="AB43" i="5" l="1"/>
  <c r="AA43" i="5"/>
  <c r="AB42" i="5"/>
  <c r="AA42" i="5"/>
  <c r="AB41" i="5"/>
  <c r="AA41" i="5"/>
  <c r="AA60" i="5" l="1"/>
  <c r="AB60" i="5"/>
  <c r="AC60" i="5" s="1"/>
  <c r="M9" i="5"/>
  <c r="L9" i="5"/>
  <c r="M9" i="2"/>
  <c r="L9" i="2"/>
  <c r="L8" i="2"/>
  <c r="M8" i="2"/>
  <c r="F16" i="3" l="1"/>
  <c r="O191" i="3" l="1"/>
  <c r="O237" i="3"/>
  <c r="O262" i="3"/>
  <c r="O265" i="3"/>
  <c r="O271" i="3"/>
  <c r="O308" i="3"/>
  <c r="O342" i="3"/>
  <c r="O366" i="3"/>
  <c r="O477" i="3"/>
  <c r="O478" i="3"/>
  <c r="O488" i="3"/>
  <c r="O509" i="3"/>
  <c r="O510" i="3"/>
  <c r="O508" i="3"/>
  <c r="O507" i="3"/>
  <c r="O512" i="3"/>
  <c r="O459" i="3"/>
  <c r="O439" i="3"/>
  <c r="O438" i="3"/>
  <c r="O410" i="3"/>
  <c r="O406" i="3"/>
  <c r="O398" i="3"/>
  <c r="O160" i="3" l="1"/>
  <c r="O96" i="3"/>
  <c r="O95" i="3"/>
  <c r="O87" i="3"/>
  <c r="F521" i="3"/>
  <c r="O19" i="5" s="1"/>
  <c r="E521" i="3"/>
  <c r="O520" i="3"/>
  <c r="P520" i="3" s="1"/>
  <c r="H520" i="3"/>
  <c r="O519" i="3"/>
  <c r="O518" i="3"/>
  <c r="O517" i="3"/>
  <c r="O516" i="3"/>
  <c r="P516" i="3" s="1"/>
  <c r="H516" i="3"/>
  <c r="O515" i="3"/>
  <c r="O514" i="3"/>
  <c r="P514" i="3" s="1"/>
  <c r="H514" i="3"/>
  <c r="O513" i="3"/>
  <c r="O511" i="3"/>
  <c r="H511" i="3"/>
  <c r="H507" i="3"/>
  <c r="O506" i="3"/>
  <c r="O505" i="3"/>
  <c r="O504" i="3"/>
  <c r="H504" i="3"/>
  <c r="O503" i="3"/>
  <c r="O502" i="3"/>
  <c r="P502" i="3" s="1"/>
  <c r="H502" i="3"/>
  <c r="O501" i="3"/>
  <c r="O500" i="3"/>
  <c r="P500" i="3" s="1"/>
  <c r="H500" i="3"/>
  <c r="O499" i="3"/>
  <c r="O498" i="3"/>
  <c r="H498" i="3"/>
  <c r="O497" i="3"/>
  <c r="O496" i="3"/>
  <c r="O495" i="3"/>
  <c r="O494" i="3"/>
  <c r="P494" i="3" s="1"/>
  <c r="H494" i="3"/>
  <c r="O493" i="3"/>
  <c r="O492" i="3"/>
  <c r="H492" i="3"/>
  <c r="O491" i="3"/>
  <c r="O490" i="3"/>
  <c r="H490" i="3"/>
  <c r="O489" i="3"/>
  <c r="O487" i="3"/>
  <c r="O486" i="3"/>
  <c r="H486" i="3"/>
  <c r="O485" i="3"/>
  <c r="O484" i="3"/>
  <c r="O483" i="3"/>
  <c r="O482" i="3"/>
  <c r="H482" i="3"/>
  <c r="O481" i="3"/>
  <c r="O480" i="3"/>
  <c r="O479" i="3"/>
  <c r="H479" i="3"/>
  <c r="O476" i="3"/>
  <c r="O475" i="3"/>
  <c r="H475" i="3"/>
  <c r="O474" i="3"/>
  <c r="O473" i="3"/>
  <c r="P473" i="3" s="1"/>
  <c r="H473" i="3"/>
  <c r="O472" i="3"/>
  <c r="O471" i="3"/>
  <c r="H471" i="3"/>
  <c r="O470" i="3"/>
  <c r="O469" i="3"/>
  <c r="O468" i="3"/>
  <c r="H468" i="3"/>
  <c r="O467" i="3"/>
  <c r="O466" i="3"/>
  <c r="P466" i="3" s="1"/>
  <c r="H466" i="3"/>
  <c r="O465" i="3"/>
  <c r="O464" i="3"/>
  <c r="P463" i="3" s="1"/>
  <c r="O463" i="3"/>
  <c r="H463" i="3"/>
  <c r="O462" i="3"/>
  <c r="O460" i="3"/>
  <c r="H459" i="3"/>
  <c r="O458" i="3"/>
  <c r="O457" i="3"/>
  <c r="O456" i="3"/>
  <c r="O455" i="3"/>
  <c r="H455" i="3"/>
  <c r="O454" i="3"/>
  <c r="O453" i="3"/>
  <c r="P453" i="3" s="1"/>
  <c r="H453" i="3"/>
  <c r="O452" i="3"/>
  <c r="O451" i="3"/>
  <c r="P451" i="3" s="1"/>
  <c r="H451" i="3"/>
  <c r="O450" i="3"/>
  <c r="P449" i="3" s="1"/>
  <c r="O449" i="3"/>
  <c r="H449" i="3"/>
  <c r="O448" i="3"/>
  <c r="O447" i="3"/>
  <c r="P447" i="3" s="1"/>
  <c r="H447" i="3"/>
  <c r="O446" i="3"/>
  <c r="O445" i="3"/>
  <c r="O444" i="3"/>
  <c r="O443" i="3"/>
  <c r="O442" i="3"/>
  <c r="O441" i="3"/>
  <c r="O440" i="3"/>
  <c r="H440" i="3"/>
  <c r="P438" i="3"/>
  <c r="H438" i="3"/>
  <c r="O437" i="3"/>
  <c r="O436" i="3"/>
  <c r="O435" i="3"/>
  <c r="H435" i="3"/>
  <c r="O434" i="3"/>
  <c r="O433" i="3"/>
  <c r="P433" i="3" s="1"/>
  <c r="H433" i="3"/>
  <c r="O432" i="3"/>
  <c r="O431" i="3"/>
  <c r="O430" i="3"/>
  <c r="H430" i="3"/>
  <c r="O429" i="3"/>
  <c r="O428" i="3"/>
  <c r="O427" i="3"/>
  <c r="O426" i="3"/>
  <c r="O425" i="3"/>
  <c r="H425" i="3"/>
  <c r="O424" i="3"/>
  <c r="O423" i="3"/>
  <c r="H423" i="3"/>
  <c r="O422" i="3"/>
  <c r="O421" i="3"/>
  <c r="O420" i="3"/>
  <c r="P420" i="3" s="1"/>
  <c r="H420" i="3"/>
  <c r="O419" i="3"/>
  <c r="O418" i="3"/>
  <c r="H418" i="3"/>
  <c r="O417" i="3"/>
  <c r="O416" i="3"/>
  <c r="O415" i="3"/>
  <c r="P415" i="3" s="1"/>
  <c r="H415" i="3"/>
  <c r="O414" i="3"/>
  <c r="P414" i="3" s="1"/>
  <c r="H414" i="3"/>
  <c r="O413" i="3"/>
  <c r="P413" i="3" s="1"/>
  <c r="H413" i="3"/>
  <c r="O412" i="3"/>
  <c r="P412" i="3" s="1"/>
  <c r="H412" i="3"/>
  <c r="O411" i="3"/>
  <c r="P411" i="3" s="1"/>
  <c r="H411" i="3"/>
  <c r="O409" i="3"/>
  <c r="P409" i="3" s="1"/>
  <c r="H409" i="3"/>
  <c r="O408" i="3"/>
  <c r="P408" i="3" s="1"/>
  <c r="H408" i="3"/>
  <c r="O407" i="3"/>
  <c r="P407" i="3" s="1"/>
  <c r="H407" i="3"/>
  <c r="P406" i="3"/>
  <c r="H406" i="3"/>
  <c r="O405" i="3"/>
  <c r="P405" i="3" s="1"/>
  <c r="H405" i="3"/>
  <c r="O404" i="3"/>
  <c r="P404" i="3" s="1"/>
  <c r="H404" i="3"/>
  <c r="O403" i="3"/>
  <c r="P403" i="3" s="1"/>
  <c r="H403" i="3"/>
  <c r="O402" i="3"/>
  <c r="P402" i="3" s="1"/>
  <c r="H402" i="3"/>
  <c r="O401" i="3"/>
  <c r="P401" i="3" s="1"/>
  <c r="H401" i="3"/>
  <c r="O400" i="3"/>
  <c r="P400" i="3" s="1"/>
  <c r="H400" i="3"/>
  <c r="O399" i="3"/>
  <c r="P399" i="3" s="1"/>
  <c r="H399" i="3"/>
  <c r="P398" i="3"/>
  <c r="H398" i="3"/>
  <c r="O397" i="3"/>
  <c r="P397" i="3" s="1"/>
  <c r="H397" i="3"/>
  <c r="O396" i="3"/>
  <c r="P396" i="3" s="1"/>
  <c r="H396" i="3"/>
  <c r="O395" i="3"/>
  <c r="H395" i="3"/>
  <c r="O394" i="3"/>
  <c r="H394" i="3"/>
  <c r="O393" i="3"/>
  <c r="H393" i="3"/>
  <c r="O392" i="3"/>
  <c r="H392" i="3"/>
  <c r="O391" i="3"/>
  <c r="H391" i="3"/>
  <c r="O390" i="3"/>
  <c r="H390" i="3"/>
  <c r="O389" i="3"/>
  <c r="H389" i="3"/>
  <c r="O388" i="3"/>
  <c r="H388" i="3"/>
  <c r="O387" i="3"/>
  <c r="H387" i="3"/>
  <c r="O386" i="3"/>
  <c r="H386" i="3"/>
  <c r="O385" i="3"/>
  <c r="H385" i="3"/>
  <c r="O384" i="3"/>
  <c r="H384" i="3"/>
  <c r="O383" i="3"/>
  <c r="H383" i="3"/>
  <c r="O382" i="3"/>
  <c r="H382" i="3"/>
  <c r="O381" i="3"/>
  <c r="H381" i="3"/>
  <c r="O380" i="3"/>
  <c r="H380" i="3"/>
  <c r="O379" i="3"/>
  <c r="H379" i="3"/>
  <c r="O378" i="3"/>
  <c r="H378" i="3"/>
  <c r="O377" i="3"/>
  <c r="O375" i="3"/>
  <c r="O374" i="3"/>
  <c r="O373" i="3"/>
  <c r="O372" i="3"/>
  <c r="O371" i="3"/>
  <c r="O370" i="3"/>
  <c r="O368" i="3"/>
  <c r="O367" i="3"/>
  <c r="H366" i="3"/>
  <c r="O365" i="3"/>
  <c r="O364" i="3"/>
  <c r="O363" i="3"/>
  <c r="O362" i="3"/>
  <c r="O361" i="3"/>
  <c r="O360" i="3"/>
  <c r="O359" i="3"/>
  <c r="O358" i="3"/>
  <c r="O357" i="3"/>
  <c r="O356" i="3"/>
  <c r="O355" i="3"/>
  <c r="O354" i="3"/>
  <c r="H354" i="3"/>
  <c r="O353" i="3"/>
  <c r="O352" i="3"/>
  <c r="O351" i="3"/>
  <c r="O350" i="3"/>
  <c r="O349" i="3"/>
  <c r="O348" i="3"/>
  <c r="O347" i="3"/>
  <c r="O346" i="3"/>
  <c r="O345" i="3"/>
  <c r="O344" i="3"/>
  <c r="O343" i="3"/>
  <c r="H342" i="3"/>
  <c r="O341" i="3"/>
  <c r="O340" i="3"/>
  <c r="O339" i="3"/>
  <c r="O338" i="3"/>
  <c r="O337" i="3"/>
  <c r="O336" i="3"/>
  <c r="O335" i="3"/>
  <c r="O334" i="3"/>
  <c r="O333" i="3"/>
  <c r="O332" i="3"/>
  <c r="O331" i="3"/>
  <c r="O330" i="3"/>
  <c r="H330" i="3"/>
  <c r="O329" i="3"/>
  <c r="O328" i="3"/>
  <c r="O327" i="3"/>
  <c r="O326" i="3"/>
  <c r="O325" i="3"/>
  <c r="O324" i="3"/>
  <c r="O323" i="3"/>
  <c r="O322" i="3"/>
  <c r="O321" i="3"/>
  <c r="O320" i="3"/>
  <c r="O319" i="3"/>
  <c r="H319" i="3"/>
  <c r="O318" i="3"/>
  <c r="O317" i="3"/>
  <c r="O316" i="3"/>
  <c r="O315" i="3"/>
  <c r="O314" i="3"/>
  <c r="O313" i="3"/>
  <c r="O311" i="3"/>
  <c r="O310" i="3"/>
  <c r="O309" i="3"/>
  <c r="H308" i="3"/>
  <c r="O307" i="3"/>
  <c r="O306" i="3"/>
  <c r="O305" i="3"/>
  <c r="O304" i="3"/>
  <c r="O303" i="3"/>
  <c r="O302" i="3"/>
  <c r="O301" i="3"/>
  <c r="O300" i="3"/>
  <c r="O299" i="3"/>
  <c r="O298" i="3"/>
  <c r="O297" i="3"/>
  <c r="O296" i="3"/>
  <c r="H296" i="3"/>
  <c r="O295" i="3"/>
  <c r="O294" i="3"/>
  <c r="O293" i="3"/>
  <c r="O292" i="3"/>
  <c r="O291" i="3"/>
  <c r="O290" i="3"/>
  <c r="O289" i="3"/>
  <c r="O288" i="3"/>
  <c r="O287" i="3"/>
  <c r="O286" i="3"/>
  <c r="O285" i="3"/>
  <c r="O284" i="3"/>
  <c r="H284" i="3"/>
  <c r="O283" i="3"/>
  <c r="O282" i="3"/>
  <c r="O281" i="3"/>
  <c r="O280" i="3"/>
  <c r="O279" i="3"/>
  <c r="O278" i="3"/>
  <c r="O277" i="3"/>
  <c r="O276" i="3"/>
  <c r="O275" i="3"/>
  <c r="O274" i="3"/>
  <c r="O273" i="3"/>
  <c r="O272" i="3"/>
  <c r="H272" i="3"/>
  <c r="O270" i="3"/>
  <c r="O269" i="3"/>
  <c r="O268" i="3"/>
  <c r="O267" i="3"/>
  <c r="O266" i="3"/>
  <c r="O264" i="3"/>
  <c r="O263" i="3"/>
  <c r="O261" i="3"/>
  <c r="H261" i="3"/>
  <c r="O260" i="3"/>
  <c r="O259" i="3"/>
  <c r="O258" i="3"/>
  <c r="O257" i="3"/>
  <c r="O256" i="3"/>
  <c r="O255" i="3"/>
  <c r="O254" i="3"/>
  <c r="O253" i="3"/>
  <c r="O252" i="3"/>
  <c r="O251" i="3"/>
  <c r="O250" i="3"/>
  <c r="O249" i="3"/>
  <c r="H249" i="3"/>
  <c r="O248" i="3"/>
  <c r="O247" i="3"/>
  <c r="O246" i="3"/>
  <c r="O245" i="3"/>
  <c r="O244" i="3"/>
  <c r="O243" i="3"/>
  <c r="O242" i="3"/>
  <c r="O241" i="3"/>
  <c r="O240" i="3"/>
  <c r="O239" i="3"/>
  <c r="O238" i="3"/>
  <c r="H238" i="3"/>
  <c r="O236" i="3"/>
  <c r="O235" i="3"/>
  <c r="O234" i="3"/>
  <c r="O233" i="3"/>
  <c r="O232" i="3"/>
  <c r="O231" i="3"/>
  <c r="O230" i="3"/>
  <c r="O229" i="3"/>
  <c r="O228" i="3"/>
  <c r="O227" i="3"/>
  <c r="H227" i="3"/>
  <c r="O226" i="3"/>
  <c r="O225" i="3"/>
  <c r="O224" i="3"/>
  <c r="O223" i="3"/>
  <c r="O222" i="3"/>
  <c r="O221" i="3"/>
  <c r="O220" i="3"/>
  <c r="O219" i="3"/>
  <c r="O218" i="3"/>
  <c r="O217" i="3"/>
  <c r="H217" i="3"/>
  <c r="O216" i="3"/>
  <c r="O215" i="3"/>
  <c r="O214" i="3"/>
  <c r="O213" i="3"/>
  <c r="O212" i="3"/>
  <c r="O211" i="3"/>
  <c r="O210" i="3"/>
  <c r="O209" i="3"/>
  <c r="O208" i="3"/>
  <c r="O207" i="3"/>
  <c r="O206" i="3"/>
  <c r="H206" i="3"/>
  <c r="O205" i="3"/>
  <c r="O204" i="3"/>
  <c r="O203" i="3"/>
  <c r="O202" i="3"/>
  <c r="O201" i="3"/>
  <c r="O200" i="3"/>
  <c r="O199" i="3"/>
  <c r="O198" i="3"/>
  <c r="O197" i="3"/>
  <c r="O196" i="3"/>
  <c r="O195" i="3"/>
  <c r="O194" i="3"/>
  <c r="H194" i="3"/>
  <c r="O193" i="3"/>
  <c r="O192" i="3"/>
  <c r="O190" i="3"/>
  <c r="O189" i="3"/>
  <c r="O188" i="3"/>
  <c r="O187" i="3"/>
  <c r="O186" i="3"/>
  <c r="O185" i="3"/>
  <c r="O184" i="3"/>
  <c r="O183" i="3"/>
  <c r="O182" i="3"/>
  <c r="H182" i="3"/>
  <c r="O181" i="3"/>
  <c r="O180" i="3"/>
  <c r="O179" i="3"/>
  <c r="O178" i="3"/>
  <c r="O177" i="3"/>
  <c r="O176" i="3"/>
  <c r="O175" i="3"/>
  <c r="O174" i="3"/>
  <c r="O173" i="3"/>
  <c r="O172" i="3"/>
  <c r="O171" i="3"/>
  <c r="O170" i="3"/>
  <c r="H170" i="3"/>
  <c r="O169" i="3"/>
  <c r="H169" i="3"/>
  <c r="O168" i="3"/>
  <c r="H168" i="3"/>
  <c r="O167" i="3"/>
  <c r="H167" i="3"/>
  <c r="O166" i="3"/>
  <c r="H166" i="3"/>
  <c r="O165" i="3"/>
  <c r="H165" i="3"/>
  <c r="H164" i="3"/>
  <c r="P163" i="3"/>
  <c r="O163" i="3"/>
  <c r="H163" i="3"/>
  <c r="P160" i="3"/>
  <c r="H160" i="3"/>
  <c r="O159" i="3"/>
  <c r="O158" i="3"/>
  <c r="O157" i="3"/>
  <c r="H157" i="3"/>
  <c r="O156" i="3"/>
  <c r="O155" i="3"/>
  <c r="P155" i="3" s="1"/>
  <c r="H155" i="3"/>
  <c r="O153" i="3"/>
  <c r="O152" i="3"/>
  <c r="O151" i="3"/>
  <c r="H151" i="3"/>
  <c r="O150" i="3"/>
  <c r="O149" i="3"/>
  <c r="O148" i="3"/>
  <c r="O147" i="3"/>
  <c r="O146" i="3"/>
  <c r="O145" i="3"/>
  <c r="H145" i="3"/>
  <c r="O144" i="3"/>
  <c r="O143" i="3"/>
  <c r="O142" i="3"/>
  <c r="H142" i="3"/>
  <c r="O141" i="3"/>
  <c r="P141" i="3" s="1"/>
  <c r="H141" i="3"/>
  <c r="O140" i="3"/>
  <c r="O139" i="3"/>
  <c r="O138" i="3"/>
  <c r="O137" i="3"/>
  <c r="O136" i="3"/>
  <c r="O135" i="3"/>
  <c r="O134" i="3"/>
  <c r="H134" i="3"/>
  <c r="O133" i="3"/>
  <c r="O132" i="3"/>
  <c r="O131" i="3"/>
  <c r="O130" i="3"/>
  <c r="H130" i="3"/>
  <c r="O129" i="3"/>
  <c r="P129" i="3" s="1"/>
  <c r="H129" i="3"/>
  <c r="O128" i="3"/>
  <c r="P128" i="3" s="1"/>
  <c r="H128" i="3"/>
  <c r="O127" i="3"/>
  <c r="P127" i="3" s="1"/>
  <c r="H127" i="3"/>
  <c r="O126" i="3"/>
  <c r="O125" i="3"/>
  <c r="O124" i="3"/>
  <c r="H124" i="3"/>
  <c r="O123" i="3"/>
  <c r="O122" i="3"/>
  <c r="O121" i="3"/>
  <c r="P121" i="3" s="1"/>
  <c r="H121" i="3"/>
  <c r="O120" i="3"/>
  <c r="O119" i="3"/>
  <c r="H119" i="3"/>
  <c r="O118" i="3"/>
  <c r="P118" i="3" s="1"/>
  <c r="H118" i="3"/>
  <c r="O117" i="3"/>
  <c r="H117" i="3"/>
  <c r="O115" i="3"/>
  <c r="H115" i="3"/>
  <c r="O114" i="3"/>
  <c r="P114" i="3" s="1"/>
  <c r="H114" i="3"/>
  <c r="O113" i="3"/>
  <c r="H113" i="3"/>
  <c r="O112" i="3"/>
  <c r="H112" i="3"/>
  <c r="O111" i="3"/>
  <c r="H111" i="3"/>
  <c r="O110" i="3"/>
  <c r="H110" i="3"/>
  <c r="O109" i="3"/>
  <c r="P109" i="3" s="1"/>
  <c r="H109" i="3"/>
  <c r="O108" i="3"/>
  <c r="P108" i="3" s="1"/>
  <c r="H108" i="3"/>
  <c r="O107" i="3"/>
  <c r="P107" i="3" s="1"/>
  <c r="H107" i="3"/>
  <c r="O106" i="3"/>
  <c r="H106" i="3"/>
  <c r="O105" i="3"/>
  <c r="O104" i="3"/>
  <c r="P104" i="3" s="1"/>
  <c r="H104" i="3"/>
  <c r="O103" i="3"/>
  <c r="P103" i="3" s="1"/>
  <c r="H103" i="3"/>
  <c r="O102" i="3"/>
  <c r="O101" i="3"/>
  <c r="H101" i="3"/>
  <c r="O100" i="3"/>
  <c r="O99" i="3"/>
  <c r="P99" i="3" s="1"/>
  <c r="H99" i="3"/>
  <c r="O98" i="3"/>
  <c r="O97" i="3"/>
  <c r="P97" i="3" s="1"/>
  <c r="H97" i="3"/>
  <c r="H96" i="3"/>
  <c r="H95" i="3"/>
  <c r="O94" i="3"/>
  <c r="P94" i="3" s="1"/>
  <c r="H94" i="3"/>
  <c r="O93" i="3"/>
  <c r="H93" i="3"/>
  <c r="O92" i="3"/>
  <c r="H92" i="3"/>
  <c r="O91" i="3"/>
  <c r="H91" i="3"/>
  <c r="O90" i="3"/>
  <c r="H90" i="3"/>
  <c r="O89" i="3"/>
  <c r="H89" i="3"/>
  <c r="P87" i="3"/>
  <c r="H88" i="3"/>
  <c r="H87" i="3"/>
  <c r="O86" i="3"/>
  <c r="O85" i="3"/>
  <c r="O84" i="3"/>
  <c r="O83" i="3"/>
  <c r="O80" i="3"/>
  <c r="O79" i="3"/>
  <c r="O78" i="3"/>
  <c r="O77" i="3"/>
  <c r="O76" i="3"/>
  <c r="O75" i="3"/>
  <c r="O74" i="3"/>
  <c r="O73" i="3"/>
  <c r="O72" i="3"/>
  <c r="O71" i="3"/>
  <c r="O70" i="3"/>
  <c r="O69" i="3"/>
  <c r="H69" i="3"/>
  <c r="O68" i="3"/>
  <c r="H68" i="3"/>
  <c r="O67" i="3"/>
  <c r="H67" i="3"/>
  <c r="O66" i="3"/>
  <c r="H66" i="3"/>
  <c r="O65" i="3"/>
  <c r="P65" i="3" s="1"/>
  <c r="H65" i="3"/>
  <c r="O529" i="3"/>
  <c r="F49" i="1"/>
  <c r="P342" i="3" l="1"/>
  <c r="P482" i="3"/>
  <c r="P511" i="3"/>
  <c r="E522" i="3"/>
  <c r="N19" i="5"/>
  <c r="N19" i="2"/>
  <c r="P165" i="3"/>
  <c r="P418" i="3"/>
  <c r="P425" i="3"/>
  <c r="P157" i="3"/>
  <c r="P475" i="3"/>
  <c r="P486" i="3"/>
  <c r="P124" i="3"/>
  <c r="P151" i="3"/>
  <c r="P430" i="3"/>
  <c r="P498" i="3"/>
  <c r="F522" i="3"/>
  <c r="O19" i="2"/>
  <c r="P19" i="2" s="1"/>
  <c r="P95" i="3"/>
  <c r="P145" i="3"/>
  <c r="P217" i="3"/>
  <c r="P366" i="3"/>
  <c r="P471" i="3"/>
  <c r="P490" i="3"/>
  <c r="P170" i="3"/>
  <c r="P455" i="3"/>
  <c r="P182" i="3"/>
  <c r="P492" i="3"/>
  <c r="P111" i="3"/>
  <c r="P238" i="3"/>
  <c r="P423" i="3"/>
  <c r="P101" i="3"/>
  <c r="P130" i="3"/>
  <c r="P249" i="3"/>
  <c r="P261" i="3"/>
  <c r="P272" i="3"/>
  <c r="P206" i="3"/>
  <c r="P459" i="3"/>
  <c r="P69" i="3"/>
  <c r="P194" i="3"/>
  <c r="P468" i="3"/>
  <c r="P330" i="3"/>
  <c r="P479" i="3"/>
  <c r="P308" i="3"/>
  <c r="P504" i="3"/>
  <c r="P227" i="3"/>
  <c r="P296" i="3"/>
  <c r="P319" i="3"/>
  <c r="P354" i="3"/>
  <c r="P435" i="3"/>
  <c r="G9" i="2" l="1"/>
  <c r="G9" i="5"/>
  <c r="F9" i="5"/>
  <c r="U38" i="5" s="1"/>
  <c r="F9" i="2"/>
  <c r="C9" i="2" s="1"/>
  <c r="F38" i="1"/>
  <c r="E61" i="3" l="1"/>
  <c r="H527" i="3" l="1"/>
  <c r="O59" i="3" l="1"/>
  <c r="O60" i="3"/>
  <c r="F35" i="1"/>
  <c r="F36" i="1"/>
  <c r="O28" i="3"/>
  <c r="P28" i="3" s="1"/>
  <c r="F37" i="1"/>
  <c r="AB38" i="5" l="1"/>
  <c r="AA38" i="5"/>
  <c r="AA39" i="5"/>
  <c r="G8" i="5"/>
  <c r="F8" i="5"/>
  <c r="G8" i="2"/>
  <c r="F8" i="2"/>
  <c r="I8" i="2"/>
  <c r="N8" i="2"/>
  <c r="C8" i="2" l="1"/>
  <c r="O39" i="3" l="1"/>
  <c r="O38" i="3"/>
  <c r="H59" i="3" l="1"/>
  <c r="F61" i="3" l="1"/>
  <c r="O18" i="5" l="1"/>
  <c r="O18" i="2"/>
  <c r="N18" i="2"/>
  <c r="N18" i="5"/>
  <c r="P18" i="5" s="1"/>
  <c r="AA37" i="5"/>
  <c r="AA40" i="5" s="1"/>
  <c r="H24" i="3"/>
  <c r="H28" i="3"/>
  <c r="F29" i="3"/>
  <c r="E29" i="3"/>
  <c r="P18" i="2" l="1"/>
  <c r="E16" i="3"/>
  <c r="E17" i="3" l="1"/>
  <c r="E18" i="3" s="1"/>
  <c r="E30" i="3" s="1"/>
  <c r="E62" i="3" s="1"/>
  <c r="J18" i="2"/>
  <c r="F19" i="1"/>
  <c r="F18" i="1"/>
  <c r="J17" i="2" l="1"/>
  <c r="C18" i="2"/>
  <c r="O36" i="3"/>
  <c r="O32" i="3"/>
  <c r="O23" i="3"/>
  <c r="O22" i="3"/>
  <c r="O21" i="3"/>
  <c r="O20" i="3"/>
  <c r="W32" i="3" l="1"/>
  <c r="P529" i="3" l="1"/>
  <c r="O528" i="3"/>
  <c r="O527" i="3"/>
  <c r="P526" i="3"/>
  <c r="O525" i="3"/>
  <c r="P525" i="3" s="1"/>
  <c r="P527" i="3" l="1"/>
  <c r="H529" i="3" l="1"/>
  <c r="F530" i="3"/>
  <c r="O20" i="2" s="1"/>
  <c r="E530" i="3"/>
  <c r="F10" i="5" s="1"/>
  <c r="C10" i="5" s="1"/>
  <c r="G10" i="5" l="1"/>
  <c r="N20" i="5"/>
  <c r="F10" i="2"/>
  <c r="AA61" i="5"/>
  <c r="AA62" i="5" s="1"/>
  <c r="G10" i="2"/>
  <c r="O20" i="5"/>
  <c r="AB61" i="5"/>
  <c r="AB62" i="5" s="1"/>
  <c r="N20" i="2"/>
  <c r="N17" i="2" s="1"/>
  <c r="E531" i="3"/>
  <c r="F531" i="3"/>
  <c r="H528" i="3"/>
  <c r="H526" i="3"/>
  <c r="H525" i="3"/>
  <c r="C19" i="2" l="1"/>
  <c r="D19" i="2"/>
  <c r="C20" i="2"/>
  <c r="D20" i="2"/>
  <c r="C19" i="5"/>
  <c r="D19" i="5"/>
  <c r="C20" i="5"/>
  <c r="D20" i="5"/>
  <c r="J8" i="2"/>
  <c r="M8" i="5"/>
  <c r="L8" i="5"/>
  <c r="I8" i="5"/>
  <c r="U36" i="5" s="1"/>
  <c r="J8" i="5"/>
  <c r="AB39" i="5"/>
  <c r="AB37" i="5"/>
  <c r="N8" i="5" l="1"/>
  <c r="AB40" i="5"/>
  <c r="F17" i="3"/>
  <c r="F18" i="3" s="1"/>
  <c r="G30" i="5" l="1"/>
  <c r="G30" i="2"/>
  <c r="F30" i="5"/>
  <c r="F30" i="2"/>
  <c r="J18" i="5"/>
  <c r="C18" i="5" s="1"/>
  <c r="K18" i="5"/>
  <c r="D18" i="5" s="1"/>
  <c r="K18" i="2"/>
  <c r="F45" i="1"/>
  <c r="D18" i="2" l="1"/>
  <c r="L18" i="2"/>
  <c r="D30" i="2"/>
  <c r="D31" i="2" s="1"/>
  <c r="G31" i="2"/>
  <c r="H30" i="2"/>
  <c r="H27" i="2" s="1"/>
  <c r="C30" i="2"/>
  <c r="C31" i="2" s="1"/>
  <c r="C28" i="2" s="1"/>
  <c r="F31" i="2"/>
  <c r="C30" i="5"/>
  <c r="C31" i="5" s="1"/>
  <c r="F31" i="5"/>
  <c r="D30" i="5"/>
  <c r="D31" i="5" s="1"/>
  <c r="G31" i="5"/>
  <c r="F44" i="1"/>
  <c r="H35" i="3" l="1"/>
  <c r="F34" i="1"/>
  <c r="F33" i="1"/>
  <c r="H47" i="3" l="1"/>
  <c r="P60" i="3" l="1"/>
  <c r="F11" i="1" l="1"/>
  <c r="F12" i="1"/>
  <c r="F40" i="1" l="1"/>
  <c r="O56" i="3" l="1"/>
  <c r="O57" i="3"/>
  <c r="O44" i="3"/>
  <c r="O45" i="3"/>
  <c r="O46" i="3"/>
  <c r="O12" i="3"/>
  <c r="P12" i="3" s="1"/>
  <c r="O58" i="3"/>
  <c r="P58" i="3" s="1"/>
  <c r="O48" i="3"/>
  <c r="H43" i="3"/>
  <c r="O34" i="3"/>
  <c r="P34" i="3" s="1"/>
  <c r="H49" i="3"/>
  <c r="O50" i="3"/>
  <c r="O51" i="3"/>
  <c r="O52" i="3"/>
  <c r="O53" i="3"/>
  <c r="O54" i="3"/>
  <c r="O55" i="3"/>
  <c r="P13" i="3"/>
  <c r="H12" i="3"/>
  <c r="C27" i="2"/>
  <c r="L7" i="2" l="1"/>
  <c r="M7" i="2"/>
  <c r="I7" i="2"/>
  <c r="J7" i="2"/>
  <c r="F7" i="2"/>
  <c r="G7" i="2"/>
  <c r="F7" i="5" l="1"/>
  <c r="G7" i="5"/>
  <c r="I7" i="5"/>
  <c r="J7" i="5"/>
  <c r="L7" i="5"/>
  <c r="M7" i="5"/>
  <c r="C8" i="5"/>
  <c r="D8" i="5"/>
  <c r="H8" i="5"/>
  <c r="K8" i="5"/>
  <c r="C9" i="5"/>
  <c r="D9" i="5"/>
  <c r="H9" i="5"/>
  <c r="N9" i="5"/>
  <c r="D10" i="5"/>
  <c r="H10" i="5"/>
  <c r="F17" i="5"/>
  <c r="G17" i="5"/>
  <c r="J17" i="5"/>
  <c r="K17" i="5"/>
  <c r="C17" i="5"/>
  <c r="E18" i="5"/>
  <c r="L18" i="5"/>
  <c r="P19" i="5"/>
  <c r="P20" i="5"/>
  <c r="I27" i="5"/>
  <c r="J27" i="5"/>
  <c r="L27" i="5"/>
  <c r="M27" i="5"/>
  <c r="I28" i="5"/>
  <c r="J28" i="5"/>
  <c r="L28" i="5"/>
  <c r="M28" i="5"/>
  <c r="N28" i="5"/>
  <c r="AC62" i="5"/>
  <c r="AC61" i="5"/>
  <c r="AC44" i="5"/>
  <c r="AC43" i="5"/>
  <c r="AC42" i="5"/>
  <c r="AC41" i="5"/>
  <c r="U39" i="5"/>
  <c r="V36" i="5" l="1"/>
  <c r="K7" i="5"/>
  <c r="H7" i="5"/>
  <c r="N7" i="5"/>
  <c r="E9" i="5"/>
  <c r="E10" i="5"/>
  <c r="L17" i="5"/>
  <c r="C7" i="5"/>
  <c r="E8" i="5"/>
  <c r="D7" i="5"/>
  <c r="D17" i="5"/>
  <c r="E17" i="5" s="1"/>
  <c r="AC39" i="5"/>
  <c r="V38" i="5"/>
  <c r="V39" i="5"/>
  <c r="AC38" i="5"/>
  <c r="AC40" i="5" l="1"/>
  <c r="E7" i="5"/>
  <c r="P20" i="2"/>
  <c r="D10" i="2"/>
  <c r="C10" i="2"/>
  <c r="D9" i="2"/>
  <c r="H10" i="2"/>
  <c r="N9" i="2"/>
  <c r="H9" i="2"/>
  <c r="F55" i="1"/>
  <c r="F54" i="1"/>
  <c r="F52" i="1"/>
  <c r="F51" i="1"/>
  <c r="F50" i="1"/>
  <c r="F48" i="1"/>
  <c r="F16" i="1"/>
  <c r="F15" i="1"/>
  <c r="F14" i="1"/>
  <c r="F13" i="1"/>
  <c r="C7" i="2" l="1"/>
  <c r="E9" i="2"/>
  <c r="E10" i="2"/>
  <c r="I28" i="2"/>
  <c r="J28" i="2"/>
  <c r="K28" i="2"/>
  <c r="L28" i="2"/>
  <c r="M28" i="2"/>
  <c r="I27" i="2"/>
  <c r="J27" i="2"/>
  <c r="K27" i="2"/>
  <c r="L27" i="2"/>
  <c r="M27" i="2"/>
  <c r="D8" i="2"/>
  <c r="E8" i="2" l="1"/>
  <c r="O43" i="3"/>
  <c r="O42" i="3"/>
  <c r="P42" i="3" s="1"/>
  <c r="O41" i="3"/>
  <c r="P41" i="3" s="1"/>
  <c r="O40" i="3"/>
  <c r="P40" i="3" s="1"/>
  <c r="P39" i="3"/>
  <c r="P38" i="3"/>
  <c r="O37" i="3"/>
  <c r="P37" i="3" s="1"/>
  <c r="P36" i="3"/>
  <c r="O33" i="3"/>
  <c r="P33" i="3" s="1"/>
  <c r="P32" i="3" l="1"/>
  <c r="F7" i="1" l="1"/>
  <c r="O47" i="3" l="1"/>
  <c r="P22" i="3"/>
  <c r="P21" i="3"/>
  <c r="P20" i="3"/>
  <c r="H23" i="3"/>
  <c r="H22" i="3"/>
  <c r="H21" i="3"/>
  <c r="H20" i="3"/>
  <c r="O27" i="3"/>
  <c r="P27" i="3" s="1"/>
  <c r="O26" i="3"/>
  <c r="P26" i="3" s="1"/>
  <c r="O25" i="3"/>
  <c r="P25" i="3" s="1"/>
  <c r="O24" i="3"/>
  <c r="P24" i="3" s="1"/>
  <c r="H27" i="3"/>
  <c r="H26" i="3"/>
  <c r="H25" i="3"/>
  <c r="O15" i="3"/>
  <c r="P15" i="3" s="1"/>
  <c r="O14" i="3"/>
  <c r="P14" i="3" s="1"/>
  <c r="H15" i="3"/>
  <c r="H14" i="3"/>
  <c r="H13" i="3"/>
  <c r="F30" i="3" l="1"/>
  <c r="F27" i="5" l="1"/>
  <c r="F28" i="5"/>
  <c r="G27" i="5"/>
  <c r="H30" i="5"/>
  <c r="C27" i="5"/>
  <c r="C28" i="5"/>
  <c r="D27" i="5"/>
  <c r="E30" i="5"/>
  <c r="E27" i="5" s="1"/>
  <c r="F27" i="2"/>
  <c r="F28" i="2"/>
  <c r="E30" i="2"/>
  <c r="E27" i="2" s="1"/>
  <c r="D27" i="2"/>
  <c r="G27" i="2"/>
  <c r="H27" i="5" l="1"/>
  <c r="H31" i="5"/>
  <c r="G28" i="5"/>
  <c r="H28" i="5"/>
  <c r="E31" i="5"/>
  <c r="E28" i="5" s="1"/>
  <c r="D28" i="5"/>
  <c r="E31" i="2"/>
  <c r="E28" i="2" s="1"/>
  <c r="D28" i="2"/>
  <c r="G28" i="2"/>
  <c r="H31" i="2"/>
  <c r="H28" i="2" s="1"/>
  <c r="F24" i="1"/>
  <c r="F29" i="1"/>
  <c r="F28" i="1"/>
  <c r="F27" i="1"/>
  <c r="F26" i="1"/>
  <c r="F25" i="1"/>
  <c r="F23" i="1"/>
  <c r="F22" i="1"/>
  <c r="F21" i="1"/>
  <c r="F8" i="1" l="1"/>
  <c r="H58" i="3" l="1"/>
  <c r="H36" i="3"/>
  <c r="H42" i="3" l="1"/>
  <c r="H41" i="3"/>
  <c r="H40" i="3"/>
  <c r="H39" i="3"/>
  <c r="H38" i="3"/>
  <c r="H37" i="3"/>
  <c r="H34" i="3"/>
  <c r="H33" i="3"/>
  <c r="H32" i="3"/>
  <c r="N17" i="5" l="1"/>
  <c r="F62" i="3"/>
  <c r="AC37" i="5" l="1"/>
  <c r="O17" i="5"/>
  <c r="P17" i="5" s="1"/>
  <c r="C17" i="2"/>
  <c r="O17" i="2"/>
  <c r="K17" i="2"/>
  <c r="D7" i="2"/>
  <c r="K8" i="2"/>
  <c r="H8" i="2"/>
  <c r="P17" i="2" l="1"/>
  <c r="L17" i="2"/>
  <c r="E18" i="2"/>
  <c r="D17" i="2"/>
  <c r="E17" i="2" s="1"/>
  <c r="H7" i="2"/>
  <c r="E7" i="2"/>
  <c r="K7" i="2"/>
  <c r="N7" i="2"/>
  <c r="F30" i="1" l="1"/>
  <c r="F31" i="1"/>
  <c r="F32" i="1"/>
  <c r="F39" i="1"/>
  <c r="F41" i="1"/>
  <c r="F42" i="1"/>
  <c r="F43" i="1"/>
  <c r="F46" i="1"/>
  <c r="F9" i="1" l="1"/>
  <c r="F10" i="1"/>
</calcChain>
</file>

<file path=xl/sharedStrings.xml><?xml version="1.0" encoding="utf-8"?>
<sst xmlns="http://schemas.openxmlformats.org/spreadsheetml/2006/main" count="3187" uniqueCount="1113">
  <si>
    <t>№ п/п</t>
  </si>
  <si>
    <t>Единица измерения</t>
  </si>
  <si>
    <t>Значение целевого показателя / индикатора</t>
  </si>
  <si>
    <t>планируемое значение</t>
  </si>
  <si>
    <t xml:space="preserve">Целевые показатели государственной программы </t>
  </si>
  <si>
    <t>Государственная программа</t>
  </si>
  <si>
    <t>Код целевой статьи расходов бюджета Санкт-Петербурга</t>
  </si>
  <si>
    <t>Финансирование мероприятий за счет соответствующего источника</t>
  </si>
  <si>
    <t>Уровень выполнения мероприятия подпрограммы, отдельного мероприятия, %</t>
  </si>
  <si>
    <t>источник финансирования</t>
  </si>
  <si>
    <t>наименование</t>
  </si>
  <si>
    <t>единица измерения</t>
  </si>
  <si>
    <t>фактическое значение</t>
  </si>
  <si>
    <t>-</t>
  </si>
  <si>
    <t>1.2. Сведения о достижении целевых показателей государственной программы, индикаторов подпрограмм и отдельных мероприятий</t>
  </si>
  <si>
    <t>2. Данные об использовании бюджетных ассигнований и иных средств 
на выполнение мероприятий государственной программы</t>
  </si>
  <si>
    <t xml:space="preserve"> 2.1.  Структура источников финансирования государственной программы </t>
  </si>
  <si>
    <t>Финансирование за счет всех источников</t>
  </si>
  <si>
    <t>Финансирование за счет средств бюджета Санкт-Петербурга</t>
  </si>
  <si>
    <t>Финансирование за счет средств федерального бюджета</t>
  </si>
  <si>
    <t>Финансирование за счет внебюджетных источников</t>
  </si>
  <si>
    <t xml:space="preserve">2.2.  Структура бюджетного финансирования государственной программы по видам расходов </t>
  </si>
  <si>
    <t>Финансирование текущих расходов</t>
  </si>
  <si>
    <t>основные причины несоответствия фактического объема финансирования планируемому объему финансирования</t>
  </si>
  <si>
    <t>Финансирование расходов развития</t>
  </si>
  <si>
    <t>Ответственный за достижение целевого показателя / индикатора</t>
  </si>
  <si>
    <t>Проектная часть</t>
  </si>
  <si>
    <t>Процессная часть</t>
  </si>
  <si>
    <t xml:space="preserve">2.3. Структура финансирования региональных проектов, реализуемых в рамках государственной программы </t>
  </si>
  <si>
    <t>ИТОГО финансирование прочих расходов развития</t>
  </si>
  <si>
    <t>ПРОЦЕССНАЯ ЧАСТЬ</t>
  </si>
  <si>
    <t>Причины недостижения планового значения целевого показателя / индикатора</t>
  </si>
  <si>
    <t>Факторы, повлиявшие на ход реализации государственной программы, причины невыполнения мероприятий</t>
  </si>
  <si>
    <t xml:space="preserve">Наименование целевого показателя государственной программы/ индикатора подпрограммы (отдельного 
мероприятия) государственной программы
</t>
  </si>
  <si>
    <t>плановое</t>
  </si>
  <si>
    <t>фактическое</t>
  </si>
  <si>
    <t xml:space="preserve">Степень достижения планового значения показателя / индикатора, %
</t>
  </si>
  <si>
    <t>Срок формирования данных по фактическому значению целевого показателя / индикатора</t>
  </si>
  <si>
    <t xml:space="preserve">Наименование
подпрограммы
(отдельного мероприятия) государственной программы
</t>
  </si>
  <si>
    <t>плановое, 
тыс. руб.</t>
  </si>
  <si>
    <t>фактическое, 
тыс. руб.</t>
  </si>
  <si>
    <t>степень соответствия фактического объема финансирования плановому объему финансирования, %</t>
  </si>
  <si>
    <t>ИТОГО</t>
  </si>
  <si>
    <t>основные причины несоответствия фактического объема финансирования плановому объему финансирования</t>
  </si>
  <si>
    <t>Наименование регионального проекта</t>
  </si>
  <si>
    <t xml:space="preserve">Наименование подпрограммы
(отдельного мероприятия) государственной программы
</t>
  </si>
  <si>
    <t>Объем бюджетного финансирования подпрограммы (отдельного мероприятия) государственной программы, тыс. руб.</t>
  </si>
  <si>
    <t>Доля финансирования подпрограммы (отдельного мероприятия) государственной программы в общем объеме бюджетного финансирования государственной программы, %</t>
  </si>
  <si>
    <t>Наименование
подпрограммы
(отдельного мероприятия) государственной программы</t>
  </si>
  <si>
    <t>Наименование соисполнителя подпрограммы (отдельного мероприятия) государственной программы</t>
  </si>
  <si>
    <t>плановый</t>
  </si>
  <si>
    <t>фактический</t>
  </si>
  <si>
    <t>Степень соответствия фактического объема финансирования плановому объему финансирования, %</t>
  </si>
  <si>
    <t>Наименование мероприятий подпрограммы, отдельных мероприятий государственной программы</t>
  </si>
  <si>
    <t>Исполнитель, участник государственной программы</t>
  </si>
  <si>
    <t xml:space="preserve">плановое, тыс. руб. </t>
  </si>
  <si>
    <t xml:space="preserve">фактическое, тыс. руб. </t>
  </si>
  <si>
    <t xml:space="preserve">степень соответствия фактического объема финансирования плановому,
объему финансирования, %
</t>
  </si>
  <si>
    <t>Детализация мероприятия подпрограммы, отдельного мероприятия государственной программы</t>
  </si>
  <si>
    <t>Количественные характеристики выполнения детализированных мероприятий подпрограммы, отдельного мероприятия государственной программы</t>
  </si>
  <si>
    <t xml:space="preserve">Уровень выполнения детализированного мероприятия подпрограммы, отдельного мероприятия государственной программы, % </t>
  </si>
  <si>
    <t>Объем финансирования 
по соисполнителю
подпрограммы 
(отдельного мероприятия) 
государственной программы, 
тыс. руб.</t>
  </si>
  <si>
    <t xml:space="preserve">ГОДОВОЙ ОТЧЕТ  </t>
  </si>
  <si>
    <t xml:space="preserve">"Обеспечение доступным жильем и жилищно-коммунальными услугами жителей Санкт-Петербурга" </t>
  </si>
  <si>
    <t>Ответственный исполнитель государственной программы</t>
  </si>
  <si>
    <t>ЖИЛИЩНЫЙ КОМИТЕТ</t>
  </si>
  <si>
    <t>1. Результаты, достигнутые в ходе реализации государственной программы</t>
  </si>
  <si>
    <t>1.1. Результаты реализации государственной программы</t>
  </si>
  <si>
    <t>Наименование подпрограммы (отдельного мероприятия) государственной программы</t>
  </si>
  <si>
    <t>Результаты реализации подпрограммы (отдельного мероприятия) государственной программы</t>
  </si>
  <si>
    <t>1. Подпрограмма 1 "Улучшение жилищных условий жителей Санкт-Петербурга"</t>
  </si>
  <si>
    <t>2. Подпрограмма 2 "Обеспечение качественными жилищно-коммунальными услугами граждан"</t>
  </si>
  <si>
    <t>3. Подпрограмма 3 "Обеспечение доступности предоставления жилищно-коммунальных услуг гражданам"</t>
  </si>
  <si>
    <t xml:space="preserve">о ходе реализации государственной программы Санкт-Петербурга </t>
  </si>
  <si>
    <t>(далее - государственная программа)</t>
  </si>
  <si>
    <t>Процентов</t>
  </si>
  <si>
    <t>Количество семей, улучшивших жилищные условия</t>
  </si>
  <si>
    <t>Тыс. ед.</t>
  </si>
  <si>
    <t>Обеспеченность общей площадью жилья</t>
  </si>
  <si>
    <t>Кв. м / чел.</t>
  </si>
  <si>
    <t>Доля отремонтированных 
по необходимым видам работ многоквартирных домов с учетом мероприятий в области энергосбережения и повышения энергетической эффективности 
от общего количества многоквартирных домов, включенных в региональную программу</t>
  </si>
  <si>
    <t>Доля осветительных устройств, 
в том числе с использованием светодиодов, установленных в местах общего пользования 
в многоквартирных домах, 
от общего количества используемых осветительных устройств, установленных в местах 
общего пользования 
в многоквартирных домах</t>
  </si>
  <si>
    <t>Уровень возмещения населением затрат на предоставление 
жилищно-коммунальных услуг 
по установленным для населения тарифам</t>
  </si>
  <si>
    <t>Жилищный комитет</t>
  </si>
  <si>
    <t>Комитет по строительству</t>
  </si>
  <si>
    <t>_</t>
  </si>
  <si>
    <t>Индикаторы подпрограммы 1 «Улучшение жилищных условий жителей Санкт-Петербурга»</t>
  </si>
  <si>
    <t>1.1.</t>
  </si>
  <si>
    <t>семья</t>
  </si>
  <si>
    <t>1.2.</t>
  </si>
  <si>
    <t>1.3.</t>
  </si>
  <si>
    <t>1.4.</t>
  </si>
  <si>
    <t>тыс. кв. м</t>
  </si>
  <si>
    <t xml:space="preserve">Общая площадь жилых помещений, приобретенных для государственных нужд Санкт-Петербурга
</t>
  </si>
  <si>
    <t>Общая площадь жилых помещений, приобретенных для государственных нужд Санкт-Петербурга в целях предоставления по договорам найма специализированных жилых помещений детям-сиротам и детям, оставшимся без попечения родителей, лицам из их числа</t>
  </si>
  <si>
    <t>Количество семей, которым предоставлены жилые помещения государственного жилищного фонда</t>
  </si>
  <si>
    <t>Количество детей-сирот и детей, оставшихся без попечения родителей, лиц из их числа, которым предоставлены жилые помещения по договорам найма специализированных жилых помещений</t>
  </si>
  <si>
    <t>процентов</t>
  </si>
  <si>
    <t>Количество заключенных договоров пожизненной ренты</t>
  </si>
  <si>
    <t>Жилье</t>
  </si>
  <si>
    <t>Подпрограмма 1 «Улучшение жилищных условий жителей Санкт-Петербурга»</t>
  </si>
  <si>
    <t>Подпрограмма 1 "Улучшение жилищных условий жителей Санкт-Петербурга"</t>
  </si>
  <si>
    <t>Комитет имущественных отношений Санкт-Петербурга</t>
  </si>
  <si>
    <t>ИТОГО по подпрограмме 1</t>
  </si>
  <si>
    <t>Подпрограмма 2 "Обеспечение качественными жилищно-комунальными услугами граждан"</t>
  </si>
  <si>
    <t>Администрация Кировского района Санкт-Петербурга</t>
  </si>
  <si>
    <t>Администрация Курортного района Санкт-Петербурга</t>
  </si>
  <si>
    <t>ИТОГО по подпрограмме 2</t>
  </si>
  <si>
    <t>ИТОГО по подпрограмме 3</t>
  </si>
  <si>
    <t>Подпрограмма 3 "Обеспечение доступности предоставления жилищно-коммунальнх услуг гражданам"</t>
  </si>
  <si>
    <t>0910083230</t>
  </si>
  <si>
    <t>Бюджет 
Санкт-Петербурга</t>
  </si>
  <si>
    <t>га</t>
  </si>
  <si>
    <t>Продолжение работ по инженерной подготовке</t>
  </si>
  <si>
    <t>Инженерная подготовка территории квартала 15 Восточнее проспекта Юрия Гагарина с инженерным и инженерно-транспортным обеспечением</t>
  </si>
  <si>
    <t>ИТОГО финансирование проектной части подпрограммы 1 "Улучшение жилищных условий жителей Санкт-Петербурга"</t>
  </si>
  <si>
    <t xml:space="preserve">0910083230
</t>
  </si>
  <si>
    <t xml:space="preserve">Приобретение жилых помещений в государственную собственность Санкт-Петербурга в целях предоставления по договорам найма специализированных жилых помещений детям-сиротам и детям, оставшимся без попечения родителей, лицам из их числа
</t>
  </si>
  <si>
    <t xml:space="preserve">0910083520                                                                                                                
</t>
  </si>
  <si>
    <t>Количество квадратных метров жилых помещений, приобретенных в государственную собственность Санкт-Петербурга в целях предоставления по договорам найма специализированных жилых помещений детям-сиротам и детям, оставшимся без попечения родителей, лицам из их числа</t>
  </si>
  <si>
    <t>Федеральный бюджет</t>
  </si>
  <si>
    <t>0910083040</t>
  </si>
  <si>
    <t>0910051340</t>
  </si>
  <si>
    <t>0910051760</t>
  </si>
  <si>
    <t>0910083420</t>
  </si>
  <si>
    <t>0910083500</t>
  </si>
  <si>
    <t>2.1.</t>
  </si>
  <si>
    <t>0910083050</t>
  </si>
  <si>
    <t>2.2.</t>
  </si>
  <si>
    <t>0910083060</t>
  </si>
  <si>
    <t>2.3.</t>
  </si>
  <si>
    <t>0910083070</t>
  </si>
  <si>
    <t>4.1.</t>
  </si>
  <si>
    <t xml:space="preserve">Обеспечение реализации мероприятий по заключению Санкт-Петербургом договоров пожизненной ренты
</t>
  </si>
  <si>
    <t>0910083100</t>
  </si>
  <si>
    <t>ИТОГО финансирование процессной части подпрограммы 1 "Улучшение жилищных условий жителей Санкт-Петербурга"</t>
  </si>
  <si>
    <t>ИТОГО финансирование подпрограммы 1 "Улучшение жилищных условий жителей Санкт-Петербурга"</t>
  </si>
  <si>
    <t>Комитет имущественных отношений 
Санкт-Петербурга</t>
  </si>
  <si>
    <t>Предоставление социальных выплат гражданам на оплату части стоимости жилого помещения, приобретаемого с использованием средств долгосрочного ипотечного жилищного кредита, в размере не более 30 % от стоимости жилого помещения</t>
  </si>
  <si>
    <t>Семей</t>
  </si>
  <si>
    <t>Предоставление гражданам социальных выплат для приобретения или строительства жилых помещений в размере 40% от стоимости жилого помещения</t>
  </si>
  <si>
    <t>Предоставление социальных выплат гражданам для приобретения или строительства жилых помещений в размере 40% от стоимости жилого помещения</t>
  </si>
  <si>
    <t>Количество семей, которым предоставлены социальные выплаты для приобретения или строительства жилых помещений</t>
  </si>
  <si>
    <t>Предоставление социальных выплат гражданам льготных категорий в соответствии с Указом Президента Российской Федерации от 07.05.2008 № 714 для приобретения или строительства жилых помещений (из расчета 36 кв.м.на ветерана ВОВ)</t>
  </si>
  <si>
    <t>Предоставление социальных выплат гражданам льготных категорий в соответствии с ФЗ  "О социальной защите инвалидов в Российской Федерации" для приобретения или строительства жилых помещений (из расчета 18 кв.м. на льготника)</t>
  </si>
  <si>
    <t xml:space="preserve">Предоставление социальных выплат гражданам, имеющим трех и более несовершеннолетних детей, для приобретения или строительства жилых помещений </t>
  </si>
  <si>
    <t>Предоставление социальных выплат семьям, имеющим в составе детей-инвалидов, состоящих на учете нуждающихся в содействии Санкт-Петербурга</t>
  </si>
  <si>
    <t>Количество месяцев работы</t>
  </si>
  <si>
    <t>Материально-техническое обеспечение реализации полномочий Жилищного комитета по организации содержания жилищного фонда Санкт-Петербурга</t>
  </si>
  <si>
    <t>Заключение договоров аренды жилых помещений жилищного фонда коммерческого использования Санкт-Петербурга на основании распоряжений Жилищного комитета</t>
  </si>
  <si>
    <t>Количество домов, по которым будут проведены мероприятия по ремонту многоквартиных домов</t>
  </si>
  <si>
    <t>шт.</t>
  </si>
  <si>
    <t>Обеспечение предоставления государственных услуг:</t>
  </si>
  <si>
    <t>Материально-техническое обеспечение реализации полномочия Жилищного комитета по передаче жилых помещений государственного жилищного фонда Санкт-Петербурга в собственность граждан  в порядке приватизации, заключению в установленном порядке договоров приватизации государственного жилищного фонда Санкт-Петербурга с гражданами, занимающими жилые помещения государственного жилищного фонда Санкт-Петербурга на основании договоров социального найма,  а также по принятию в государственную собственность Санкт-Петербурга от граждан ранее приватизированных ими жилых помещений, являющихся для них единственным местом постоянного проживания, принадлежащих им на праве собственности и свободных от обязательств</t>
  </si>
  <si>
    <t>Выполнение работы в год</t>
  </si>
  <si>
    <t>год</t>
  </si>
  <si>
    <t>Материально-техническое обеспечение реализации полномочия Жилищного комитета по принятию решения о продаже жилых помещений государственного жилищного фонда Санкт-Петербурга гражданам и юридическим лицам целевым назначением  по основаниям, предусмотренным законодательством</t>
  </si>
  <si>
    <t>Материально-техническое обеспечение реализации полномочия Жилищного комитета по принятию решения о заключении договоров мены жилых помещений государственного жилищного фонда Санкт-Петербурга на жилые помещения частного жилищного фонда, за исключением случаев заключения договоров мены при изъятии жилых помещений в связи с изъятием земельного участка для государственных нужд Санкт-Петербурга</t>
  </si>
  <si>
    <t>Материально-техническое обеспечение реализации полномочий Жилищного комитета по принятию решений  о заключении от имени Санкт-Петербурга договоров пожизненной ренты. Заключение договоров пожизненной ренты от имени Санкт-Петербурга на основа-нии распоряжений Жилищного комитета</t>
  </si>
  <si>
    <t>Материально-техническое обеспечение реализации полномочия Жилищного комитета по предоставлению в установленном порядке субсидий (социальных выплат) для приобретения или строительства жилых помещений за счет средств бюджета Санкт-Петербурга и средств федерального бюджета гражданам, состоящим на учете в качестве нуждающихся  в жилых помещениях  или на учете нуждающихся  в содействии Санкт-Петербурга в улучшении жилищных условий</t>
  </si>
  <si>
    <t>Материально-техническое обеспечение реализации полномочий Жилищного комитета по осуществлению учета наемных домов социального использования и земельных участков,предоставленных или предназначенных в соответстви  с земельным законодательством для строительства таких домов, по ведению учета заявлений граждан о предоставлении жилых помещений государственного жилищного фонда Санкт-Петербурга по договорам найма жилых помещений жилищного фонда социального использования, по принятию решений о предоставлении жилых помещений государственного жилищного фонда Санкт-Петербурга по договорам найма жилых помещений жилищного фонда социального использования</t>
  </si>
  <si>
    <t>Осуществление депозитарного хранения документов Архивного фонда Санкт-Петербурга, находящихся в собственности Санкт-Петербурга</t>
  </si>
  <si>
    <t>дог.</t>
  </si>
  <si>
    <t>единиц</t>
  </si>
  <si>
    <t>2.4.</t>
  </si>
  <si>
    <t>Индикаторы подпрограммы 3 «Обеспечение доступности предоставления жилищно-коммунальных услуг гражданам»</t>
  </si>
  <si>
    <t>3.1.</t>
  </si>
  <si>
    <t>Доля бюджетной составляющей в экономически обоснованном тарифе</t>
  </si>
  <si>
    <t>3.2.</t>
  </si>
  <si>
    <t xml:space="preserve">Доля граждан, условия проживания которых улучшены в результате замены газовых плит, газовых водонагревательных колонок, электрических плит, не подлежащих ремонту и установленных в жилых помещениях жилищного фонда 
в Санкт-Петербурге, к общему количеству граждан, которым такие условия проживания улучшены 
в соответствии с ежегодно утверждаемой адресной программой
</t>
  </si>
  <si>
    <t>Индикаторы подпрограммы 2 «Обеспечение качественными жилищно-коммунальными услугами граждан»</t>
  </si>
  <si>
    <t>Администрации районов Санкт-Петербурга</t>
  </si>
  <si>
    <t>Подпрограмма 2 «Обеспечение качественными жилищно-коммунальными услугами граждан»</t>
  </si>
  <si>
    <t>1.1</t>
  </si>
  <si>
    <t>Внебюджетные средства</t>
  </si>
  <si>
    <t>1.3</t>
  </si>
  <si>
    <t>1.4</t>
  </si>
  <si>
    <t>Администрация Василеостровского района 
Санкт-Петербурга</t>
  </si>
  <si>
    <t>Администрация Выборгского района 
Санкт-Петербурга</t>
  </si>
  <si>
    <t>Администрация Калининского района 
Санкт-Петербурга</t>
  </si>
  <si>
    <t>Администрация Колпинского района 
Санкт-Петербурга</t>
  </si>
  <si>
    <t>Администрация Красногвардейского района 
Санкт-Петербурга</t>
  </si>
  <si>
    <t>Администрация Красносельского района 
Санкт-Петербурга</t>
  </si>
  <si>
    <t>Администрация Московского района 
Санкт-Петербурга</t>
  </si>
  <si>
    <t>Администрация Невского района 
Санкт-Петербурга</t>
  </si>
  <si>
    <t>Администрация Приморского района 
Санкт-Петербурга</t>
  </si>
  <si>
    <t>Администрация Фрунзенского района 
Санкт-Петербурга</t>
  </si>
  <si>
    <t>Администрация Центрального района 
Санкт-Петербурга</t>
  </si>
  <si>
    <t>Администрация Кронштадтского района 
Санкт-Петербурга</t>
  </si>
  <si>
    <t>Администрация Петроградского района 
Санкт-Петербурга</t>
  </si>
  <si>
    <t>Администрация Петродворцового района 
Санкт-Петербурга</t>
  </si>
  <si>
    <t>Администрация Пушкинского района 
Санкт-Петербурга</t>
  </si>
  <si>
    <t>Подпрограмма 3 "Обеспечение доступности предоставления жилищно-коммунальных услуг"</t>
  </si>
  <si>
    <t>1.</t>
  </si>
  <si>
    <t>2.</t>
  </si>
  <si>
    <t>3.</t>
  </si>
  <si>
    <t>4.</t>
  </si>
  <si>
    <t>ИТОГО финансирование процессной части подпрограммы 2 "Обеспечение качественными жилищно-комунальными услугами граждан"</t>
  </si>
  <si>
    <t>ИТОГО финансирование подпрограммы 2 "Обеспечение качественными жилищно-комунальными услугами граждан"</t>
  </si>
  <si>
    <t>ИТОГО финансирование процессной части подпрограммы подпрограммы 3 «Обеспечение доступности предоставления жилищно-коммунальных услуг гражданам»</t>
  </si>
  <si>
    <t>ИТОГО финансирование подпрограммы подпрограммы 3 «Обеспечение доступности предоставления жилищно-коммунальных услуг гражданам»</t>
  </si>
  <si>
    <t>09100R4970</t>
  </si>
  <si>
    <t>091F183230</t>
  </si>
  <si>
    <t>Тыс. кв.м</t>
  </si>
  <si>
    <t>Тыс. человек</t>
  </si>
  <si>
    <t>Степень удовлетворенности населения Санкт-Петербурга уровнем жилищно-коммунального обслуживания</t>
  </si>
  <si>
    <t>Региональный проект "Обеспечение устойчивого сокращения непригодного для проживания жилищного фонда (город федерального значения Санкт-Петербург)"</t>
  </si>
  <si>
    <t>Итого по расходам развития</t>
  </si>
  <si>
    <t>Итого финансирование региональных проектов</t>
  </si>
  <si>
    <t>2.5.3.</t>
  </si>
  <si>
    <t>2.5.5.</t>
  </si>
  <si>
    <t>семей</t>
  </si>
  <si>
    <t xml:space="preserve">Общая площадь жилых помещений в многоквартиных домах, построенных для государственных нужд Санкт-Петербурга </t>
  </si>
  <si>
    <t xml:space="preserve">
ПРОЦЕССНАЯ ЧАСТЬ</t>
  </si>
  <si>
    <t xml:space="preserve">
Расходы развития</t>
  </si>
  <si>
    <t xml:space="preserve">
Подпрограмма 1 "Улучшение жилищных условий жителей Санкт-Петербурга"</t>
  </si>
  <si>
    <t xml:space="preserve">
ПРОЕКТНАЯ ЧАСТЬ</t>
  </si>
  <si>
    <t xml:space="preserve">
1. РЕГИОНАЛЬНЫЕ ПРОЕКТЫ</t>
  </si>
  <si>
    <t xml:space="preserve">
2.ПРОЧИЕ РАСХОДЫ РАЗВИТИЯ</t>
  </si>
  <si>
    <t>1.2</t>
  </si>
  <si>
    <t xml:space="preserve">2.5.  Структура финансирования подпрограмм и отдельных мероприятий государственной программы по соисполнителям </t>
  </si>
  <si>
    <t>2.4.  Структура бюджетного финансирования государственной программы по подпрограммам 
и отдельным мероприятиям государственной программы</t>
  </si>
  <si>
    <t xml:space="preserve">Администрация Василеостровского района 
Санкт-Петербурга </t>
  </si>
  <si>
    <t xml:space="preserve">Администрация Адмиралтейского района 
Санкт-Петербурга </t>
  </si>
  <si>
    <t>Млн кв. м</t>
  </si>
  <si>
    <t>Региональный проект "Жилье (город федерального значения Санкт-Петербург)", Указ №68</t>
  </si>
  <si>
    <t xml:space="preserve">Объем жилищного строительства, млн.
кв. м в год
</t>
  </si>
  <si>
    <t>Количество квадратных метров расселенного аварийного жилищного фонда, признанного таковым после 01.01.2017</t>
  </si>
  <si>
    <t xml:space="preserve">Администрации районов 
Санкт-Петербурга,
Жилищный комитет
</t>
  </si>
  <si>
    <t xml:space="preserve">Количество граждан, переселенных 
из аварийного жилищного фонда, признанного таковым после 01.01.2017
</t>
  </si>
  <si>
    <t xml:space="preserve">Принадлежность целевого показателя / индикатора к показателям Стратегии 2035, региональных проектов, Указа № 68
</t>
  </si>
  <si>
    <t xml:space="preserve"> Указ №68</t>
  </si>
  <si>
    <t>Стратегия 2035</t>
  </si>
  <si>
    <t xml:space="preserve">Стратегия 2035 </t>
  </si>
  <si>
    <t xml:space="preserve">Количество семей, являющихся заемщиками (созаемщиками) 
по договору ипотечного кредитования, 
в отношении которых принято решение 
об оказании государственного содействия в улучшении жилищных условий 
в форме предоставления социальной выплаты
</t>
  </si>
  <si>
    <t xml:space="preserve">Количество молодых семей, в отношении которых принято решение об оказании государственного содействия в улучшении жилищных условий
в форме предоставления социальной выплаты
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</si>
  <si>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</si>
  <si>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</si>
  <si>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</si>
  <si>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</si>
  <si>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</si>
  <si>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</si>
  <si>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</si>
  <si>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</si>
  <si>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</si>
  <si>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</si>
  <si>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</si>
  <si>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</si>
  <si>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</si>
  <si>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</si>
  <si>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</si>
  <si>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</si>
  <si>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</si>
  <si>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</si>
  <si>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</si>
  <si>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Количество семей, являющихся жителями расселяемых коммунальных квартир, в отношении которых принято решение об оказании государственного содействия в улучшении жилищных условий в форме предоставления
социальной выплаты</t>
  </si>
  <si>
    <t xml:space="preserve">Количество семей, имеющих трех и более несовершеннолетних детей, в отношении которых принято решение об оказании государственного содействия в улучшении жилищных условий 
в форме предоставления социальной выплаты
</t>
  </si>
  <si>
    <t xml:space="preserve">Количество семей, имеющих детей-инвалидов, в отношении которых принято решение об оказании государственного содействия в улучшении жилищных условий в форме предоставления социальной выплаты
</t>
  </si>
  <si>
    <t xml:space="preserve">Количество семей, являющихся заемщиками (созаемщиками) по договору ипотечного кредитования, улучшивших жилищные условия за счет реализации предоставленных социальных выплат
</t>
  </si>
  <si>
    <t xml:space="preserve">Количество молодых семей, улучшивших жилищные условия за счет реализации предоставленных социальных выплат
</t>
  </si>
  <si>
    <t xml:space="preserve">Количество семей, являющихся жителями расселяемых коммунальных квартир, улучшивших жилищные условия за счет реализации предоставленных социальных выплат
</t>
  </si>
  <si>
    <t>Количество семей, имеющих трех и более несовершеннолетних детей, улучшивших жилищные условия за счет реализации предоставленных социальных выплат</t>
  </si>
  <si>
    <t>Количество семей, имеющих детей-инвалидов, улучшивших жилищные условия за счет реализации предоставленных социальных выплат</t>
  </si>
  <si>
    <t xml:space="preserve">Количество молодых семей, в отношении которых принято решение об улучшении жилищных условий за счет инструментов жилищной политики Санкт-Петербурга по обеспечению условий для осуществления прав граждан на жилище
</t>
  </si>
  <si>
    <t>1.24</t>
  </si>
  <si>
    <t>1.25</t>
  </si>
  <si>
    <t>1.26</t>
  </si>
  <si>
    <t xml:space="preserve">Количество молодых семей, улучшивших жилищные условия за счет инструментов жилищной политики Санкт-Петербурга по обеспечению условий для осуществления прав граждан на жилище
</t>
  </si>
  <si>
    <t xml:space="preserve">Численность детей-сирот и детей, оставшихся без попечения родителей, лиц из числа детей-сирот и детей, оставшихся без попечения родителей, обеспеченных благоустроенными жилыми помещениями специализированного жилищного фонда
по договорам найма специализированных помещений
</t>
  </si>
  <si>
    <t>Человек</t>
  </si>
  <si>
    <t>Штук</t>
  </si>
  <si>
    <t>Тыс. кв. м</t>
  </si>
  <si>
    <t xml:space="preserve">Ежегодное сокращение численности детей-сирот и детей, оставшихся без попечения родителей, 
у которых право на обеспечение жилыми помещениями возникло, но не реализовано по состоянию на конец соответствующего года 
</t>
  </si>
  <si>
    <t xml:space="preserve">Доля руководителей и специалистов, прошедших профессиональную переподготовку, к общему количеству руководителей и специалистов, которые должны пройти профессиональную переподготовку в пределах выделенных бюджетных ассигнованийпо отношению к шестому году реализации государственной программы
</t>
  </si>
  <si>
    <t>2.5.</t>
  </si>
  <si>
    <t xml:space="preserve">Доля приспособленных жилых помещений инвалидов и общего имущества в многоквартирных домах, в которых проживают инвалиды, от включенных в План мероприятий 
по приспособлению жилых помещений инвалидов и общего имущества в многоквартирных домах, в которых проживают инвалиды, с учетом потребностей инвалидов и обеспечения условий их доступности для инвалидов, утвержденный постановлением Правительства 
Санкт-Петербурга от 24.05.2017 № 389 
«О реализации постановления Правительства Российской Федерации от 09.07.2016 № 649», и обеспеченных финансированием в бюджете Санкт-Петербурга на текущий год
</t>
  </si>
  <si>
    <t xml:space="preserve">Доля многоквартирных домов, в которых выполнена газификация, от числа многоквартирных домов, в которых в соответствии с утвержденными администрациями районов Санкт-Петербурга адресными программами по устройству внутренней системы газоснабжения объектов жилищного фонда планируется выполнить газификацию
</t>
  </si>
  <si>
    <t xml:space="preserve">Доля многоквартирных домов, оснащенных индивидуальными тепловыми пунктами 
с автоматическим погодным регулированием, 
от количества многоквартирных домов, в которых в соответствии с краткосрочным планом реализации региональной программы планируется выполнить капитальный ремонт систем теплоснабжения 
</t>
  </si>
  <si>
    <t>Единиц</t>
  </si>
  <si>
    <t>Строительство многоквартирного дома со встроенными помещениями по адресу: ул. Солдата Корзуна, участок 3 (юго-восточнее пересечения с пр. Маршала Жукова)</t>
  </si>
  <si>
    <t>Строительство многоквартирного дома со встроенно-пристроенными помещениями по адресу: Глухарская улица,  участок 57 (территории квартала 74Б района Каменка, ограниченной Глухарской ул., пр. Авиаконструкторов, Плесецкой ул., Нижне-Каменской ул., ФЗУ № 3), включая разработку проектной документации стадии РД</t>
  </si>
  <si>
    <t>Строительство многоквартирного дома со встроенно-пристроенными помещениями по адресу: Глухарская улица,  участок 58 (территории квартала 74Б района Каменка, ограниченной Глухарской ул., пр. Авиаконструкторов, Плесецкой ул., Нижне-Каменской ул., ФЗУ № 2), включая разработку проектной документации стадии РД</t>
  </si>
  <si>
    <t>Строительство многоквартирного дома со встроенными помещениями, включая снос объекта незавершенного строительства по адресу: 
Шипкинский пер., д. 3, корп. 2, лит. А</t>
  </si>
  <si>
    <t xml:space="preserve">ГК на разработку РД и СМР от 15.09.2021 № 69/ОК-21  </t>
  </si>
  <si>
    <t>ГК (подготовка территории) от 03.08.2022 № 52/ОК-22; ГК на разработку РД и СМР от 24.11.2022 № 106/ОК-22</t>
  </si>
  <si>
    <t>усл.ед.</t>
  </si>
  <si>
    <t xml:space="preserve">Приобретение жилых помещений в государственную собственность Санкт-Петербурга в целях предоставления их отдельным категориям граждан в соответствии с Законом Санкт-Петербурга от 26.04.2006 № 221-32 «О жилищной политике Санкт-Петербурга»
</t>
  </si>
  <si>
    <t xml:space="preserve">Приобретение жилых помещений в государственную собственность Санкт-Петербурга в целях предоставления по договорам найма специализированных жилых помещений детям-сиротам и детям, оставшимся без попечения родителей, лицам из их числа
</t>
  </si>
  <si>
    <t>09100R0820</t>
  </si>
  <si>
    <t>2.5.2.</t>
  </si>
  <si>
    <t>Инженерная подготовка территории квартала 74 Б района Каменка, ограниченной Глухарской ул., пр. Авиаконструкторов, Плесецкой ул., Нижне-Каменской ул. с инженерным и инженерно-транспортным обеспечением</t>
  </si>
  <si>
    <t>Инженерная подготовка  территории, ограниченной пр. Маршала Блюхера, проектируемой ул., Полюстровским пр., проектируемой ул., с инженерным 
и инженерно-транспортным обеспечением</t>
  </si>
  <si>
    <t>2.5.4.</t>
  </si>
  <si>
    <t>Инженерная подготовка территории,  ограниченной Загородной ул., Колпинской ул., ул. Севастьянова, проектируемым проездом, с инженерным и инженерно-транспортным обеспечением</t>
  </si>
  <si>
    <t>Количество квадратных метров жилых помещений, приобретенных в государственную собственность Санкт-Петербурга</t>
  </si>
  <si>
    <t>Количество квадратных метров жилых помещений, приобретенных в государственную собственность Санкт-Петербурга в целях предоставления по договорам найма специализированных жилых помещений детям-сиротам и детям, оставшимся без попечения телей, лицам из их числа по договорам найма специализированных жилых помещений с учетом средств федерального бюджета</t>
  </si>
  <si>
    <t>0910083550</t>
  </si>
  <si>
    <t>0910083560</t>
  </si>
  <si>
    <t>0910083570</t>
  </si>
  <si>
    <t xml:space="preserve">Предоставление социальных выплат 
на строительство или приобретение жилья состоящим на учете в качестве нуждающихся в жилых помещениях либо на учете нуждающихся в содействии Санкт-Петербурга в улучшении жилищных условий гражданам, указанным                       в пункте 1 статьи 23.2 Федерального закона                    «О ветеранах», за счет средств федерального бюджета
</t>
  </si>
  <si>
    <t>0910051350</t>
  </si>
  <si>
    <t xml:space="preserve">Предоставление социальных выплат 
на строительство или приобретение жилья состоящим на учете в качестве нуждающихся в жилых помещениях либо на учете нуждающихся в содействии Санкт-Петербурга в улучшении жилищных условий гражданам, указанным в статье 28.2 Федерального закона «О социальной защите инвалидов в Российской Федерации», за счет средств федерального бюджета
</t>
  </si>
  <si>
    <t xml:space="preserve">Предоставление субсидий Санкт-Петербургскому государственному бюджетному учреждению «Дирекция по управлению объектами государственного жилищного фонда Санкт-Петербурга» на финансовое обеспечение выполнения государственного задания
</t>
  </si>
  <si>
    <t xml:space="preserve">Предоставление субсидии Санкт-Петербургскому государственному бюджетному учреждению «Дирекция по управлению объектами государственного жилищного фонда Санкт-Петербурга» на иные цели
</t>
  </si>
  <si>
    <t>Предоставление субсидии Санкт-Петербургскому государственному бюджетному учреждению «Горжилобмен» на финансовое обеспечение выполнения государственного задания</t>
  </si>
  <si>
    <t xml:space="preserve">Обеспечение реализации мероприятий по содействию решению жилищных проблем молодежи, молодых семей 
</t>
  </si>
  <si>
    <t>Акционерное общество «Санкт-Петербургский центр доступного жилья»</t>
  </si>
  <si>
    <t xml:space="preserve">Предоставление бюджетных инвестиций в уставный капитал акционерного общества «Санкт-Петербургский центр доступного жилья» на мероприятие по содействию решению жилищных проблем молодежи, молодых семей </t>
  </si>
  <si>
    <t>0910083590</t>
  </si>
  <si>
    <t>Количество семей, которым предоставлены социальные выплаты</t>
  </si>
  <si>
    <t>Предоставление социальных выплат молодым семьям для оплаты части стоимости жилого помещения в размере                    не менее 40 % от расчетной (средней) стоимости жилого помещения.</t>
  </si>
  <si>
    <t>Предоставление социальных выплат гражданам льготных категорий в соответствии с пунктом 1 статьи 23.2 Федерального закона "О ветеранах" для приобретения или строительства жилых помещений (из расчета 18 кв.м на ветерана боевых действий)</t>
  </si>
  <si>
    <t>Осуществление функций организации, уполномоченной от имени Санкт-Петербурга выступать наймодателем жилых помещений государственного жилищного фонда  Санкт-Петербурга по договорам найма жилых помещений жилищного фонда социального использования, в том числе управлять наемными домами социального использования, все помещения в которых находятся в собственности Санкт-Петербурга, а также осуществлять иные полномочия наймодателя, за исключением ведения учета заявлений граждан о предоставлении жилых помещений государственного жилищного фонда Санкт-Петербурга по договорам найма жилых помещений жилищного фонда социального использования и принятия решений о предоставлении жилых помещений государственного жилищного фонда Санкт-Петербурга по договорам найма жилых помещений жилищного фонда социального использования</t>
  </si>
  <si>
    <t>Материально-техническое обеспечение реализации полномочия Жилищного комитета по принятию решений о предоставлении жилых помещений жилищного фонда коммерческого использования Санкт-Петербурга по договорам аренды юридическим лицам в целях проживания работников жилищно-коммунальной сферы и иных отраслей городского хозяйства (организаций любой организационно-правовой формы, к видам деятельности которых согласно учредительным документам относится выполнение работ и (или) оказание услуг в сфере жилищно-коммунального хозяйства Санкт-Петербурга, благоустройства Санкт-Петербурга, капитального строительства, развития дорожно-мостового комплекса, транспорта, промышленности, топливно-энергетического комплекса, почтовой связи, торговли, полиграфии, медицинского обслуживания, обеспечения лекарственными средствами и изделиями медицинского назначения, культуры, науки, физической культуры   и спорта) в связи с характером их трудовых отношений, а также образовательным организациям высшего образования (любой организационно-правовой формы) для проживания обучающихся в них в рамках программы мероприятий по капитальному ремонту и реконструкции многоквартирных домов, все помещения в которых находятся  в собственности Санкт-Петербурга, и предоставлению жилых помещений юридическим лицам для проживания работников жилищно-коммунальной сферы и иных отраслей городского хозяйства, а также образовательным организациям высшего образования для проживания обучающихся в них</t>
  </si>
  <si>
    <t>месяц</t>
  </si>
  <si>
    <t>Возмещение затрат, связанных с выполнением работ по ремонту  многоквартирных домов (МКД), находящихся у Учреждения в управлении и (или) на техническом обслуживании, с обеспечением мероприятий по оборудованию МКД, в соответствии с Адресной программой, утвержденной распоряжением Жилищного комитета</t>
  </si>
  <si>
    <t>Количество домов, по которым будут проведены мероприятия по  оборудованию многоквартирных домов</t>
  </si>
  <si>
    <t xml:space="preserve">Расходы на финансовое обеспечение договоров пожизненной ренты: единовременная денежная выплата; ежемесячный рентный платеж.                       </t>
  </si>
  <si>
    <t>Количество заключенных договоров пожизненнной ренты, находящихся на исполнении в отчетном периоде</t>
  </si>
  <si>
    <t xml:space="preserve">Расходы на реализацию мероприятий по содействию решению жилищных проблем молодежи, молодых семей на основании договора об участии Санкт-Петербурга в собственности акционерного общества «Санкт-Петербургский центр доступного жилья» путем предоставления целевых жилищных займов  в соответствии с внутренними документами акционерного общества «Санкт-Петербургский центр доступного жилья», определяющими порядок и условия предоставления целевых жилищных займов в соответствии с гражданским законодательством Российской Федерации.                       </t>
  </si>
  <si>
    <t>Количество молодых семей, улучшивших жилищные условия за счет инструментов жилищной политики Санкт-Петербурга по обеспечению условий для осуществления прав граждан на жилище: количество молодых семей, заключивших договор о предоставлениии беспроцентного целевого жилищного займа в отчетном периоде</t>
  </si>
  <si>
    <t xml:space="preserve">Расходы на предоставление бюджетных инвестиций на основании договора об участии Санкт-Петербурга в собственности акционерного общества «Санкт-Петербургский центр доступного жилья» на мероприятие по содействию решению жилищных проблем молодежи, молодых семей  путем предоставления целевых жилищных займов, предусмотренных Законом Санкт-Петербурга от 27.06.2013 № 425-62 «О реализации молодежной политики в Санкт-Петербурге»
</t>
  </si>
  <si>
    <t>Количество молодых семей, в отношении которых принято решение об улучшении жилищных условий за счет инструментов жилищной политики Санкт-Петербурга по обеспечению условий для осуществления прав граждан на жилище</t>
  </si>
  <si>
    <t xml:space="preserve">         Материально-техническое обеспечение реализации полномочий Жилищного комитета по принятию решений о продаже на торгах жилых помещений жилищного фонда коммерческого использования Санкт-Петербурга, за исключением жилых домов, признанных непригодными для проживания, жилых помещений, расположенных в многоквартирных домах, признанных аварийными и подлежащими сносу или реконструкции, а также заключению от имени Санкт-Петербурга договоров купли-продажи жилых помещений на основании указанных решений. 
</t>
  </si>
  <si>
    <t>Степень достижения планируемого значения по показателю составляет более 100 %</t>
  </si>
  <si>
    <t>Степень соответствия фактического объема финансирования планируемому достигает 100 %</t>
  </si>
  <si>
    <t>Степень достижения планируемого значения по показателю составляет 100 %</t>
  </si>
  <si>
    <t xml:space="preserve">В связи с корректировкой сводных списков путем исключения семей, которые отказались от предоставления социальной выплаты, и включения на высвободившийся объем финансирования следующих семей в порядке очередности
</t>
  </si>
  <si>
    <t xml:space="preserve">Предоставление субсидий в целях компенсации теплоснабжающим организациям выпадающих доходов прошлых лет, связанных с применением тарифов для расчета размера платы за коммунальные услуги по отоплению и горячему водоснабжению, предоставляемые гражданам и творческим мастерским, за счет средств бюджета Санкт-Петербурга
</t>
  </si>
  <si>
    <t>0930083400</t>
  </si>
  <si>
    <t>Предоставление субсидий теплоснабжающим организациям на компенсацию недополученных доходов, возникающих в результате применения льготных тарифов на тепловую энергию, предоставляемую на нужды отопления и (или) горячего водоснабжения жилых помещений и творческих мастерских за счет средств бюджета Санкт-Петербурга</t>
  </si>
  <si>
    <t>0930083350</t>
  </si>
  <si>
    <t>Содержание Санкт-Петербургского государственного казенного учреждения "Городской центр жилищных субсидий"</t>
  </si>
  <si>
    <t>0930083250</t>
  </si>
  <si>
    <t>Приобретение и замена газовых плит, газовых водонагревательных колонок и электрических плит</t>
  </si>
  <si>
    <t>0930083200</t>
  </si>
  <si>
    <t xml:space="preserve"> Предоставление гражданам субсидий на оплату жилого помещения и коммунальных услуг </t>
  </si>
  <si>
    <t xml:space="preserve">Расчет гражданам мер социальной поддержки по оплате жилого помещения и коммунальных услугв в форме денежных выплат </t>
  </si>
  <si>
    <t>тыс. Гкал.</t>
  </si>
  <si>
    <t>сем.</t>
  </si>
  <si>
    <t>чел.</t>
  </si>
  <si>
    <t>объем тепловой энергии, отпущенный за прошлые годы на отопление и горячее водоснабжение многоквартирных домов и творческих мастерских, используемый для расчета субсидий на возмещение ресурсоснабжающим организациям выпадающих доходов</t>
  </si>
  <si>
    <t>объем тепловой энергии, отпускаемой на отопление и горячее водоснабжение многоквартирных домов и творческих мастерских, используемый для расчета субсидий на возмещение ресурсоснабжающим организациям выпадающих доходов</t>
  </si>
  <si>
    <t>количество семей, которым предоставлены субсидии на оплату жилого помещения и коммунальных услуг</t>
  </si>
  <si>
    <t>количество граждан, которым рассчитаны меры социальной поддержки по оплате жилого помещения и коммунальных услуг в форме денежных выплат</t>
  </si>
  <si>
    <t>количество граждан, условия проживания которых улучшены в результате замены газовых плит, газовых водонагревательных колонок, электрических плит, не подлежащих ремонту и установленных в жилых помещениях жилищного фонда в Санкт-Петербурге</t>
  </si>
  <si>
    <t xml:space="preserve">Обеспечение проведения капитального ремонта общего имущества в многоквартирных домах в Санкт-Петербурге в целях реализации Закона Санкт-Петербурга от 04.12.2013 N 690-120 "О капитальном ремонте общего имущества в многоквартирных домах в Санкт-Петербурге" и постановления Правительства Санкт-Петербурга от 18.02.2014 N 84 "О региональной программе капитального ремонта общего имущества в многоквартирных домах в Санкт-Петербурге"
</t>
  </si>
  <si>
    <t>Бюджет Санкт-Петербурга</t>
  </si>
  <si>
    <t>количество многоквартирных домов, в которых выполнен капитальный ремонт общего имущества</t>
  </si>
  <si>
    <t>Некоммерческая организация "Фонд - региональный оператор капитального ремонта общего имущества в многоквартирных домах"</t>
  </si>
  <si>
    <t>Предоставление субсидии в виде имущественного взноса Санкт-Петербурга некоммерческой организации "Фонд-региональный оператор капитального ремонта общего имущества в многоквартирных домах"</t>
  </si>
  <si>
    <t>0920083110</t>
  </si>
  <si>
    <t>1. Направление квитанций на оплату взносов на капитальный ремонт в адрес собственников жилых и нежилых помещений, находящихя в частной собственности (формирующим фонд капитального ремонта на счете регионального оператора)</t>
  </si>
  <si>
    <t>количество направленных квитанций (отдельных квитанций, и посредством включения взноса на капитальный ремонт отдельной строкой в квитанцию ГУП ВЦКП "Жилищное хозяйство")</t>
  </si>
  <si>
    <t>2. Формирование предложений собственникам помещений в многоквартирных домах о проведении капитального ремонта</t>
  </si>
  <si>
    <t>количество направленных предложений</t>
  </si>
  <si>
    <t>3. Разнесение в автоматизированную систему управления реестров платежей</t>
  </si>
  <si>
    <t>количество реестров, загруженных в автоматизированную систему управления Фонда</t>
  </si>
  <si>
    <t>4. Рассмотрение комплектов документов на возврат, перечисление взносов на капитальный ремонт</t>
  </si>
  <si>
    <t>количество рассмотренных заявлений</t>
  </si>
  <si>
    <t>5. Обработка решений собственников помещений (протоколов решений общих собраний собственников помещений в многоквартирных домах (либо Распоряжений Администраций районов Санкт-Петербурга)</t>
  </si>
  <si>
    <t>количество обработанных решений о проведении капитального ремонта, об изменении способа формирования фонда капитального ремонта, выборе способа формирования фонда капитального ремонта</t>
  </si>
  <si>
    <t>6. Дефектование работ по видам, в разрезе краткосрочной адресной программы</t>
  </si>
  <si>
    <t>количество разработанных дефектованных ведомостей</t>
  </si>
  <si>
    <t>7. Заключение договоров на выполнение работ по капитальному ремонту общего имущества многоквартирных домов</t>
  </si>
  <si>
    <t>количество заключенных договоров (лотов)</t>
  </si>
  <si>
    <t>8. Составление сметной документации</t>
  </si>
  <si>
    <t>количество составленных и проверенных смет на капитальный ремонт</t>
  </si>
  <si>
    <t>9. Ведение технического надзора за капитальным ремонтом по многоквартирным домам по видам работ</t>
  </si>
  <si>
    <t>количество объектов, на которых осуществлен технический надзор</t>
  </si>
  <si>
    <t>10. Подготовка справок об отсутствии задолженности по оплате взносов на капитальный ремонт</t>
  </si>
  <si>
    <t>количество выданных  справок</t>
  </si>
  <si>
    <t>11. Внесение изменений в автоматизированную систему управления на основании официальных обращений/по данным Росреестра</t>
  </si>
  <si>
    <t xml:space="preserve">количество внесенных изменений (признак собственности, объединение квартир, разделение лицевых счетов в коммунальной квартире, корректировка площади помещения и др.) </t>
  </si>
  <si>
    <t>12. Предоставление консультаций  на личном приёме</t>
  </si>
  <si>
    <t>количество граждан, которым предоставлены консультации</t>
  </si>
  <si>
    <t xml:space="preserve">13. Предоставление телефонных консультаций  </t>
  </si>
  <si>
    <t>количество предоставленых консультаций</t>
  </si>
  <si>
    <t>14. Направление официальных писем гражданам, либо уполномоченным представителям собственников помещений в многоквартирном доме</t>
  </si>
  <si>
    <t>количество направленных официальных писем</t>
  </si>
  <si>
    <t>15. Направление официальных писем в органы государственной власти, включая администрации районов Санкт-Петербурга, Жилищный комитет, Государственная жилищная инспекция и т.д.</t>
  </si>
  <si>
    <t>16. Направление официальных писем в прочие организации (контрагенты, организации, осуществляющие управление многоквартирными домами и др.)</t>
  </si>
  <si>
    <t>17. Закупка персональных компьютеров</t>
  </si>
  <si>
    <t>количество приобретенных компьютеров и оргтехники</t>
  </si>
  <si>
    <t xml:space="preserve">18. Сопровождение и развитие действующих подсистем:
подсистемы учета и хранения информации о внесенных взносах на капитальный ремонт (Учетная система)
подсистемы взаимодействия с расчетными центрами;
подсистемы электронного документооборота
подсистемы «информационный портал»
Создание новых подсистем:
подсистемы обеспечения подготовки капитального ремонта автоматизированной системы управления Фонда;
подсистемы учета расходования средств на капитальный ремонт в автоматизированной системы управления Фонда;
подсистемы учета неразобранных платежей в автоматизированной системы управления Фонда.
</t>
  </si>
  <si>
    <t>количество созданных и эксплуатируемых подсистем автоматизированной системы управления Фонда</t>
  </si>
  <si>
    <t xml:space="preserve">Устройство внутренней системы газоснабжения объектов жилищного фонда
</t>
  </si>
  <si>
    <t>0920083240</t>
  </si>
  <si>
    <t xml:space="preserve">Администрация Колпинского района Санкт-Петербурга
</t>
  </si>
  <si>
    <t>1. Многоквартирные  дома, в которых выполнена газификация: - подводка системы к дому от городских сетей, устройство котла, прокладка контуров</t>
  </si>
  <si>
    <t>количество домов</t>
  </si>
  <si>
    <t>Администрация Красносельского района Санкт-Петербурга</t>
  </si>
  <si>
    <t>2. Многоквартирные  дома, в которых выполнена газификация: - подводка системы к дому от городских сетей, устройство котла, прокладка контуров</t>
  </si>
  <si>
    <t>3. Жилые помещения в многоквартирных и жилых домах, в которых выполнена газификация: - подводка системы к дому от городских сетей, устройство котла, прокладка контуров</t>
  </si>
  <si>
    <t>количество жилых помещений</t>
  </si>
  <si>
    <t>Администрация Петродворцового района Санкт-Петербурга</t>
  </si>
  <si>
    <t>4. Жилые  дома, в которых выполнена газификация: - подводка системы к дому от городских сетей, устройство котла, прокладка контуров</t>
  </si>
  <si>
    <t>Администрация Приморского района Санкт-Петербурга</t>
  </si>
  <si>
    <t>5 Многоквартирные  дома, в которых выполнена газификация: - подводка системы к дому от городских сетей, устройство котла, прокладка контуров</t>
  </si>
  <si>
    <t>Администрация Пушкинского района Санкт-Петербурга</t>
  </si>
  <si>
    <t>6. Многоквартирные  дома, в которых выполнена газификация: - подводка системы к дому от городских сетей, устройство котла, прокладка контуров</t>
  </si>
  <si>
    <t xml:space="preserve">Приспособление жилых помещений инвалидов 
и общего имущества 
в многоквартирных домах, 
в которых проживают инвалиды, с учетом потребностей инвалидов 
и обеспечения условий их доступности для инвалидов
</t>
  </si>
  <si>
    <t>0920083450</t>
  </si>
  <si>
    <t>Администрация Адмиралтейского района 
Санкт-Петербурга</t>
  </si>
  <si>
    <t xml:space="preserve"> Выполнение работ по приспособлению  жилого помещения инвалида и общего имущества в многоквартирном доме </t>
  </si>
  <si>
    <t>количество изготовленной проектно-сметной документации для организации доступа маломобтльным руппам населения в парадные многоквартирных домов</t>
  </si>
  <si>
    <t>количество подъемных (иных) устройств для обеспечения доступа для инвалидов и маломобильных групп населения</t>
  </si>
  <si>
    <t>количество адресов многоквартирных домов, в которых необходимо проведение  работ по приспособлению жилого помещения инвалида и общего имущества в многоквартирном доме, в которых проживают инвалиды, с учетом потребностей инвалидов и обеспечение условий их доступности для инвалидов</t>
  </si>
  <si>
    <t>Администрация                Кировского района                 Санкт-Петербурга</t>
  </si>
  <si>
    <t>Администрация Красногвардейского района Санкт-Петербурга</t>
  </si>
  <si>
    <t>количество адресов, по которым необходимо разработать проектно-сметную документацию</t>
  </si>
  <si>
    <t>количество объектов по приспособлению жилого помещения инвалида и общего имущества в многоквартирном доме</t>
  </si>
  <si>
    <t>количество объектов, по которым разрабатывается проектно-сметная документация на выполнение работ по приспособлению жилого помещения инвалида и общего имущества в многоквартирном доме</t>
  </si>
  <si>
    <t>Администрация Кронштадтского района Санкт-Петербурга</t>
  </si>
  <si>
    <t>количество объектов, по которым необходимо разработать проектно-сметную документацию на выполнение работ по приспособлению жилого помещения инвалида и общего имущества в многоквартирном доме</t>
  </si>
  <si>
    <t>количество изготовленнной проектно-сметной документации на установку подъемных (иных) устройств</t>
  </si>
  <si>
    <t>количество многоквартирных домов, в которых необходимо проведение работ по соданию условий доступности для инвалидов</t>
  </si>
  <si>
    <t>количество жилых помещений инвалидов, в которых необходимо проведение работ по устройству доступной среды для инвалидов</t>
  </si>
  <si>
    <t xml:space="preserve">количество адресов многоквартирных домов, в которых необходимо проведение работ по приспособлению жилого помещения инвалида и общего имущества в многоквартирном доме </t>
  </si>
  <si>
    <t>количество многоквартирных домов, в которых необходимо проведение работ  для обеспечения доступа инвалидов и маломобильных групп населения в жилые помещения</t>
  </si>
  <si>
    <t>2.1</t>
  </si>
  <si>
    <t xml:space="preserve">Обеспечение предупреждения ситуаций, которые могут привести к нарушению функционирования систем жизнеобеспечения населения, и ликвидации их последствий на объектах системы жизнеобеспечения населения 
Санкт-Петербурга
</t>
  </si>
  <si>
    <t>0920083380</t>
  </si>
  <si>
    <t>Хранение городских резервов материальных ресурсов для ликвидации чрезвычайных ситуаций природного и техногенного характера в Санкт-Петербурге</t>
  </si>
  <si>
    <t>период оказания услуг</t>
  </si>
  <si>
    <t>мес.</t>
  </si>
  <si>
    <t>Администрация Кировского района 
Санкт-Петербурга</t>
  </si>
  <si>
    <t>Администрация Курортного района 
Санкт-Петербурга</t>
  </si>
  <si>
    <t>3.1</t>
  </si>
  <si>
    <t>Содержание Санкт-Петербургского государственного казенного учреждения "Городская аварийно-восстановительная служба жилищного фонда Санкт-Петербурга"</t>
  </si>
  <si>
    <t>0920083120</t>
  </si>
  <si>
    <t xml:space="preserve">Сбор и актуализация информации и  сведений о техническом состоянии многоквартирных домов </t>
  </si>
  <si>
    <t>Количество многоквартирных домов, по которым осуществляется сбор и актуализация сведений</t>
  </si>
  <si>
    <t>3.2</t>
  </si>
  <si>
    <t>Предоставление субсидии Санкт-Петербургскому государственному бюджетному образовательному учреждению дополнительного профессионального образования «Учебно-методический центр Жилищного комитета» на финансовое обеспечение выполнения государственного задания</t>
  </si>
  <si>
    <t>0920083320</t>
  </si>
  <si>
    <t>1.  Сопровождение электронного справочника информационно-правовых услуг</t>
  </si>
  <si>
    <t>количество справочников, получающих сопровождение</t>
  </si>
  <si>
    <t>количество мебели</t>
  </si>
  <si>
    <t>количество программ</t>
  </si>
  <si>
    <t>количество слушателей</t>
  </si>
  <si>
    <t>3.3.1.</t>
  </si>
  <si>
    <t>Содержание 
Санкт-Петербургских казенных учреждений Жилищных агентств районов Санкт-Петербурга</t>
  </si>
  <si>
    <t>0920083140</t>
  </si>
  <si>
    <t>1. Ведение учета свободных и освободившихся жилых помещений государственного жилищного фонда Санкт-Петербурга</t>
  </si>
  <si>
    <t>площадь свободных жилых помещений государственного жилищного фонда Санкт-Петербурга</t>
  </si>
  <si>
    <t xml:space="preserve">кв. м </t>
  </si>
  <si>
    <t>3. Осуществление контроля за обеспечением жизнедеятельности при проведении работ по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</t>
  </si>
  <si>
    <t>количество многоквартирных домов, по которым осуществляется  контроль за  проведением работ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</t>
  </si>
  <si>
    <t>количество конкурсов проведенных по отбору управляющих организаций для управления многоквартирными домами в Санкт-Петербурге, в случае если собственниками помещений не определен способ управления или если принятое решение о выборе способа управления не было реализовано, а также если все помещения в многоквартирном доме находятся в собственности Санкт-Петербурга</t>
  </si>
  <si>
    <t>количество заключенных договоров управления по многоквартирным домам, в которых находятся помещения государственного жилищного фонда Санкт-Петербурга</t>
  </si>
  <si>
    <t>количество заключенных договоров социального найма жилых помещений жилищного фонда социального использования Санкт-Петербурга</t>
  </si>
  <si>
    <t>количество лицевых счетов квартир государственной собственности</t>
  </si>
  <si>
    <t>количество проверок за техническим состянием жилищного фонда и санитарным содержанием территории района</t>
  </si>
  <si>
    <t>количество проведенных мониторингов взаимодействия 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</t>
  </si>
  <si>
    <t>количество выданных гражданам предписаний об уплате задолженности за жилое помещение и коммунальные услуги</t>
  </si>
  <si>
    <t>количество поданных исковых заявлений о вынесении судебных приказов о взыскании задолженности по оплате за жилое помещение и коммунальные услуги и  
количество исполнительных документов, направленных  в Управление Федеральной службы судебных приставов по Санкт-Петербургу</t>
  </si>
  <si>
    <t>количество обращений, поступивших в жилищное агентство</t>
  </si>
  <si>
    <t>количество граждан, в отношении которого ведется регистрационный учет</t>
  </si>
  <si>
    <t>3.3.2</t>
  </si>
  <si>
    <t xml:space="preserve">Содержание 
Санкт-Петербургских казенных учреждений Жилищных агентств районов Санкт-Петербурга
</t>
  </si>
  <si>
    <t>2. Осуществление контроля за обеспечением жизнедеятельности при проведении работ по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</t>
  </si>
  <si>
    <t>3. Проведение открытых конкурсов по отбору управляющих организаций для управления многоквартирными домами в Санкт-Петербурге в случае если собственниками помещений не определен способ управления или если принятое решение о выборе способа управления не было реализовано, а также если все помещения в многоквартирных домах находятся в собственности Санкт-Петербурга</t>
  </si>
  <si>
    <t>4. Заключение договоров управления с управляющими организациями, объединениями собственников жилья на многоквартирные дома, в которых находятся помещения государственного жилищного фонда Санкт-Петербурга</t>
  </si>
  <si>
    <t>5. Заключение в установленном законодательством порядке от имени Санкт-Петербурга договоров социального найма жилых помещений жилищного фонда социального использования Санкт-Петербурга, их изменение и расторжение</t>
  </si>
  <si>
    <t>6. Открытие и ведение лицевых счетов квартир государственной собственности</t>
  </si>
  <si>
    <t>7. Осуществление технического контроля и проведение внеплановых проверок за санитарным содержанием территории района</t>
  </si>
  <si>
    <t>8. Мониторинг взаимодействия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</t>
  </si>
  <si>
    <t>9. Мониторинг задолженности по лицевым счетам, формирование и выдача предписаний об уплате задолженности за жилое помещение и коммунальные услуги</t>
  </si>
  <si>
    <t>10. Подача исковых заявлений о вынесении судебных приказов о взыскании задолженности по оплате за жилое помещение и коммунальные услуги, 
направление исполнительных документов в Управление Федеральной службы судебных приставов по Санкт-Петербургу</t>
  </si>
  <si>
    <t>11. Рассмотрение обращений юридических и физических лиц, находящихся в компетенции жилищного агентства</t>
  </si>
  <si>
    <t xml:space="preserve">12. Ведение регистрационного учета граждан по месту жительства и месту пребывания в части, возложенной на жилищные организации. </t>
  </si>
  <si>
    <t>3.3.3</t>
  </si>
  <si>
    <t>3.3.4</t>
  </si>
  <si>
    <t>8. Мониторинг задолженности по лицевым счетам, формирование и выдача предписаний об уплате задолженности за жилое помещение и коммунальные услуги</t>
  </si>
  <si>
    <t>9. Подача исковых заявлений о вынесении судебных приказов о взыскании задолженности по оплате за жилое помещение и коммунальные услуги, 
направление исполнительных документов в Управление Федеральной службы судебных приставов по Санкт-Петербургу</t>
  </si>
  <si>
    <t>10. Рассмотрение обращений юридических и физических лиц, находящихся в компетенции жилищного агентства</t>
  </si>
  <si>
    <t xml:space="preserve">11. Ведение регистрационного учета граждан по месту жительства и месту пребывания в части, возложенной на жилищные организации. </t>
  </si>
  <si>
    <t>3.3.5</t>
  </si>
  <si>
    <t>2. Подготовка конкурсной документации для проведения открытых конкурсов по отбору управляющих организаций для управления многоквартирными домами в Санкт-Петербурге в случае если собственниками помещений не определен способ управления или если принятое решение о выборе способа управления не было реализовано, а также если все помещения в многоквартирных домах находятся в собственности Санкт-Петербурга</t>
  </si>
  <si>
    <t>количество подготовленной конкурсной документации для  проведенния конкурса по отбору управляющих организаций для управления многоквартирными домами в Санкт-Петербурге, в случае если собственниками помещений не определен способ управления или если принятое решение о выборе способа управления не было реализовано, а также если все помещения в многоквартирном доме находятся в собственности Санкт-Петербурга</t>
  </si>
  <si>
    <t>3. Заключение в установленном законодательством порядке от имени Санкт-Петербурга договоров социального найма жилых помещений жилищного фонда социального использования Санкт-Петербурга, их изменение и расторжение</t>
  </si>
  <si>
    <t>4. Открытие и ведение лицевых счетов квартир государственной собственности</t>
  </si>
  <si>
    <t>5. Осуществление технического контроля и проведение внеплановых проверок за санитарным содержанием территории района</t>
  </si>
  <si>
    <t>6. Мониторинг взаимодействия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</t>
  </si>
  <si>
    <t>7. Мониторинг задолженности по лицевым счетам, формирование и выдача предписаний об уплате задолженности за жилое помещение и коммунальные услуги</t>
  </si>
  <si>
    <t>8. Подача исковых заявлений о вынесении судебных приказов о взыскании задолженности по оплате за жилое помещение и коммунальные услуги, 
направление исполнительных документов в Управление Федеральной службы судебных приставов по Санкт-Петербургу</t>
  </si>
  <si>
    <t>9. Рассмотрение обращений юридических и физических лиц, находящихся в компетенции жилищного агентства</t>
  </si>
  <si>
    <t xml:space="preserve">10. Ведение регистрационного учета граждан по месту жительства и месту пребывания в части, возложенной на жилищные организации. </t>
  </si>
  <si>
    <t>3.3.6</t>
  </si>
  <si>
    <t>3. Заключение договоров управления с управляющими организациями, объединениями собственников жилья на многоквартирные дома, в которых находятся помещения государственного жилищного фонда Санкт-Петербурга</t>
  </si>
  <si>
    <t>4. Заключение в установленном законодательством порядке от имени Санкт-Петербурга договоров социального найма жилых помещений жилищного фонда социального использования Санкт-Петербурга, их изменение и расторжение</t>
  </si>
  <si>
    <t>5. Открытие и ведение лицевых счетов квартир государственной собственности</t>
  </si>
  <si>
    <t>6. Осуществление технического контроля и проведение внеплановых проверок за санитарным содержанием территории района</t>
  </si>
  <si>
    <t>7. Мониторинг взаимодействия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</t>
  </si>
  <si>
    <t>3.3.7</t>
  </si>
  <si>
    <t>2. Проведение открытых конкурсов по отбору управляющих организаций для управления многоквартирными домами в Санкт-Петербурге в случае если собственниками помещений не определен способ управления или если принятое решение о выборе способа управления не был</t>
  </si>
  <si>
    <t>3.3.8</t>
  </si>
  <si>
    <t>количество граждан, в отношении которых ведется регистрационный учет</t>
  </si>
  <si>
    <t>3.3.9</t>
  </si>
  <si>
    <t>3.3.10</t>
  </si>
  <si>
    <t>3.3.11</t>
  </si>
  <si>
    <t>3.3.12</t>
  </si>
  <si>
    <t>3.3.13</t>
  </si>
  <si>
    <t>3.3.14</t>
  </si>
  <si>
    <t>3.3.15</t>
  </si>
  <si>
    <t>3.3.16</t>
  </si>
  <si>
    <t>3.3.17</t>
  </si>
  <si>
    <t>3.3.18</t>
  </si>
  <si>
    <t>4.1.1</t>
  </si>
  <si>
    <t>Обеспечение уборки внутриквартальных территорий, 
не входящих 
в состав общего имущества многоквартирных домов</t>
  </si>
  <si>
    <t>0920083310</t>
  </si>
  <si>
    <t>1. Выполнение  работ по уборке внутриквартальных территорий,  не входящих в состав общего имущества многоквартирных домов</t>
  </si>
  <si>
    <t>площадь внутриквартальных территорий, не входящих в состав общего имущества многоквартирных домов</t>
  </si>
  <si>
    <t>4.1.2</t>
  </si>
  <si>
    <t>2. Выполнение  работ по уборке внутриквартальных территорий,  не входящих в состав общего имущества многоквартирных домов</t>
  </si>
  <si>
    <t>4.1.3</t>
  </si>
  <si>
    <t>3. Выполнение  работ по уборке внутриквартальных территорий,  не входящих в состав общего имущества многоквартирных домов</t>
  </si>
  <si>
    <t>4.1.4</t>
  </si>
  <si>
    <t>4. Выполнение  работ по уборке внутриквартальных территорий,  не входящих в состав общего имущества многоквартирных домов</t>
  </si>
  <si>
    <t>4.1.5</t>
  </si>
  <si>
    <t>5. Выполнение  работ по уборке внутриквартальных территорий,  не входящих в состав общего имущества многоквартирных домов</t>
  </si>
  <si>
    <t>4.1.6</t>
  </si>
  <si>
    <t>6. Выполнение  работ по уборке внутриквартальных территорий,  не входящих в состав общего имущества многоквартирных домов</t>
  </si>
  <si>
    <t>4.1.7</t>
  </si>
  <si>
    <t>7. Выполнение  работ по уборке внутриквартальных территорий,  не входящих в состав общего имущества многоквартирных домов</t>
  </si>
  <si>
    <t>4.1.8</t>
  </si>
  <si>
    <t>8. Выполнение  работ по уборке внутриквартальных территорий,  не входящих в состав общего имущества многоквартирных домов</t>
  </si>
  <si>
    <t>9. Выполнение  работ по уборке внутриквартальных территорий,  не входящих в состав общего имущества многоквартирных домов</t>
  </si>
  <si>
    <t>4.1.10</t>
  </si>
  <si>
    <t>10. Выполнение  работ по уборке внутриквартальных территорий,  не входящих в состав общего имущества многоквартирных домов</t>
  </si>
  <si>
    <t>4.1.11</t>
  </si>
  <si>
    <t>11. Выполнение  работ по уборке внутриквартальных территорий,  не входящих в состав общего имущества многоквартирных домов</t>
  </si>
  <si>
    <t>4.1.12</t>
  </si>
  <si>
    <t>12. Выполнение  работ по уборке внутриквартальных территорий,  не входящих в состав общего имущества многоквартирных домов</t>
  </si>
  <si>
    <t>5.1.1</t>
  </si>
  <si>
    <t>Ремонт и оснащение пустующих жилых помещений, являющихся собственностью Санкт-Петербурга</t>
  </si>
  <si>
    <t>0920083470</t>
  </si>
  <si>
    <t>Работы по ремонту помещений, являющихся собственностью Санкт-Петербурга</t>
  </si>
  <si>
    <t xml:space="preserve">количество помещений, являющихся собственностью Санкт-Петербурга, в которых необходимо провести работы по ремонту </t>
  </si>
  <si>
    <t>5.1.2</t>
  </si>
  <si>
    <t xml:space="preserve">площадь помещений, являющихся собственностью Санкт-Петербурга, в которых выполнены работы по ремонту </t>
  </si>
  <si>
    <t>5.1.3</t>
  </si>
  <si>
    <t>кв.м</t>
  </si>
  <si>
    <t>5.1.4</t>
  </si>
  <si>
    <t xml:space="preserve">количество помещений, являющихся собственностью Санкт-Петербурга, в которых выполнены работы по ремонту </t>
  </si>
  <si>
    <t>5.1.5</t>
  </si>
  <si>
    <t>5.1.6</t>
  </si>
  <si>
    <t>5.1.7</t>
  </si>
  <si>
    <t>5.1.8</t>
  </si>
  <si>
    <t>5.1.9</t>
  </si>
  <si>
    <t>1</t>
  </si>
  <si>
    <t>5.1.10</t>
  </si>
  <si>
    <t>2</t>
  </si>
  <si>
    <t>5.1.11</t>
  </si>
  <si>
    <t>5.1.12</t>
  </si>
  <si>
    <t>5.1.13</t>
  </si>
  <si>
    <t>5.1.14</t>
  </si>
  <si>
    <t>5.1.15</t>
  </si>
  <si>
    <t>5.1.16</t>
  </si>
  <si>
    <t>5.1.17</t>
  </si>
  <si>
    <t>5.1.18</t>
  </si>
  <si>
    <t>5.2.1.</t>
  </si>
  <si>
    <t>Содержание и оснащение жилых и нежилых помещений                                    (за исключением пустующих), являющихся собственностью Санкт-Петербурга</t>
  </si>
  <si>
    <t>0920083480</t>
  </si>
  <si>
    <t>1. Возмещение расходов по  содержанию и ремонту общего имущества в многоквартирных домах за жилые и нежилые помещения, являющиеся собственностью Санкт-Петербурга, при возникающей разнице между установленным размером платы для нанимателя и для собственника помещения</t>
  </si>
  <si>
    <t>площадь жилых и нежилых помещений государственного жилищного фонда Санкт-Петербурга</t>
  </si>
  <si>
    <t>2. Работы по замене и установке индивидуальных приборов учета используемых коммунальных ресурсов в помещениях, являющихся собственностью Санкт-Петербурга</t>
  </si>
  <si>
    <t>количество индивидуальных приборов учета</t>
  </si>
  <si>
    <t>3. Уплата взносов на капитальный ремонт общего имущества в многоквартирных домах за помещения, являющиеся собственностью Санкт-Петербурга</t>
  </si>
  <si>
    <t>площадь помещений, находящихся в собственности Санкт-Петербурга</t>
  </si>
  <si>
    <t>5.2.2</t>
  </si>
  <si>
    <t>1. Работы по замене и установке индивидуальных приборов учета используемых коммунальных ресурсов в помещениях, являющихся собственностью Санкт-Петербурга</t>
  </si>
  <si>
    <t>2. Уплата взносов на капитальный ремонт общего имущества в многоквартирных домах за помещения, являющиеся собственностью Санкт-Петербурга</t>
  </si>
  <si>
    <t>5.2.3</t>
  </si>
  <si>
    <t>1. Уплата взносов на капитальный ремонт общего имущества в многоквартирных домах за помещения, являющиеся собственностью Санкт-Петербурга</t>
  </si>
  <si>
    <t>2. Возмещение расходов по  содержанию и ремонту общего имущества в многоквартирных домах за жилые и нежилые помещения, являющиеся собственностью Санкт-Петербурга, при возникающей разнице между установленным размером платы для нанимателя и для собственника помещения</t>
  </si>
  <si>
    <t>3. Работы по замене и установке индивидуальных приборов учета используемых коммунальных ресурсов в помещениях, являющихся собственностью Санкт-Петербурга</t>
  </si>
  <si>
    <t>5.2.4</t>
  </si>
  <si>
    <t>2. Работы по поверке и замене и установке индивидуальных приборов учета используемых коммунальных ресурсов в помещениях, являющихся собственностью Санкт-Петербурга</t>
  </si>
  <si>
    <t>5.2.5</t>
  </si>
  <si>
    <t>1. Проведение работ по установке индивидуальных приборов учета используемых коммунальных ресурсов в помещениях, являющихся собственностью Санкт-Петербурга</t>
  </si>
  <si>
    <t>3. Оплата  услуг по формированию счетов нанимателей жилых помещений государственного жилого фонда Санкт-Петербурга</t>
  </si>
  <si>
    <t>количество месяцев оказания услуг по договору</t>
  </si>
  <si>
    <t>4. Уплата взносов на капитальный ремонт общего имущества в многоквартирных домах за помещения, являющиеся собственностью Санкт-Петербурга</t>
  </si>
  <si>
    <t>5.2.6</t>
  </si>
  <si>
    <t>1. Оплата  услуг по формированию счетов нанимателей жилых помещений государственного жилого фонда Санкт-Петербурга</t>
  </si>
  <si>
    <t>2. Проведение работ по установке индивидуальных приборов учета используемых коммунальных ресурсов в помещениях, являющихся собственностью Санкт-Петербурга</t>
  </si>
  <si>
    <t>3.Уплата взносов на капитальный ремонт общего имущества в многоквартирных домах за помещения, являющиеся собственностью Санкт-Петербурга</t>
  </si>
  <si>
    <t>количество исполнительных листов</t>
  </si>
  <si>
    <t>5.2.7</t>
  </si>
  <si>
    <t>2.Уплата взносов на капитальный ремонт общего имущества в многоквартирных домах за помещения, являющиеся собственностью Санкт-Петербурга</t>
  </si>
  <si>
    <t>5.2.8</t>
  </si>
  <si>
    <t>2. Проведение работ по замене и установке индивидуальных приборов учета используемых коммунальных ресурсов в помещениях, являющихся собственностью Санкт-Петербурга</t>
  </si>
  <si>
    <t>5.2.9</t>
  </si>
  <si>
    <t>1. Проведение работ по замене и установке индивидуальных приборов учета холодного и горячего водоснабжения в помещениях, являющихся собственностью Санкт-Петербурга</t>
  </si>
  <si>
    <t>5.2.10</t>
  </si>
  <si>
    <t>1. Проведение работ по замене и установке индивидуальных приборов учета используемых коммунальных ресурсов в помещениях, являющихся собственностью Санкт-Петербурга</t>
  </si>
  <si>
    <t>3. Проведение работ по замене отопительных котлов в помещениях, являющихся собственностью Санкт-Петербурга</t>
  </si>
  <si>
    <t>количество котлов</t>
  </si>
  <si>
    <t>4. Закупка отопительных котлов</t>
  </si>
  <si>
    <t>5. Проведение обследования технического состояния строительных конструкций объектов государственного жилищного фонда Санкт-Петербурга</t>
  </si>
  <si>
    <t>количество объектов государственного жилищного фонда Санкт-Петербурга, в отношении которых проведено обследование</t>
  </si>
  <si>
    <t>6.Уплата взносов на капитальный ремонт общего имущества в многоквартирных домах за помещения, являющиеся собственностью Санкт-Петербурга</t>
  </si>
  <si>
    <t>7. Разработка проектно-сметной документации для проведения мероприятий по сохранению объектов культурного наследия регионального значения</t>
  </si>
  <si>
    <t>количество разработанной проектно-сметной документации</t>
  </si>
  <si>
    <t>8. Возмещение расходов управляющим многоквартирными домами организациям по заключенным контрактам на проведение работ (оказание услуг) на основании решений, принятых на общих собраниях собственников помещений в многоквартирном доие</t>
  </si>
  <si>
    <t>количество многоквартирных домов, в отношении которых осуществлялось возмещение расходов</t>
  </si>
  <si>
    <t>5.2.11</t>
  </si>
  <si>
    <t>5.2.12</t>
  </si>
  <si>
    <t>5.2.13</t>
  </si>
  <si>
    <t>5.2.14</t>
  </si>
  <si>
    <t>1.Уплата взносов на капитальный ремонт общего имущества в многоквартирных домах за помещения, являющиеся собственностью Санкт-Петербурга</t>
  </si>
  <si>
    <t>2. Оплата  услуг по формированию счетов нанимателей жилых помещений государственного жилого фонда Санкт-Петербурга</t>
  </si>
  <si>
    <t>5.2.15</t>
  </si>
  <si>
    <t>3. Расходы на печать счетов по лицевым счетам нанимателей жилых помещений государственного жилищного фонда Санкт-Петербурга</t>
  </si>
  <si>
    <t>количество счетов</t>
  </si>
  <si>
    <t>4. Оплата расходов по содержанию выгребных ям, вывозу и обезвреживанию жидких бытовых отходов за жилые помещения, являющиеся собственностью Санкт-Петербурга</t>
  </si>
  <si>
    <t>5.2.16</t>
  </si>
  <si>
    <t>количество месяцев</t>
  </si>
  <si>
    <t>5.2.17</t>
  </si>
  <si>
    <t>2. Проведение работ по поверке индивидуальных приборов учета используемых коммунальных ресурсов в помещениях, являющихся собственностью Санкт-Петербурга</t>
  </si>
  <si>
    <t>5.2.18</t>
  </si>
  <si>
    <t>5.3.1</t>
  </si>
  <si>
    <t>Содержание пустующих жилых и нежилых помещений, являющихся собственностью Санкт-Петербурга</t>
  </si>
  <si>
    <t>0920083490</t>
  </si>
  <si>
    <t>1. Долевое участие Санкт-Петербурга, как собственника пустующих жилых и нежилых помещений, в расходах по содержанию и ремонту общего имущества в многоквартирных домах и оплате коммунальных услуг</t>
  </si>
  <si>
    <t>площадь свободных жилых и нежилых помещений государственного жилищного фонда Санкт-Петербурга</t>
  </si>
  <si>
    <t>2. Проведение работ по ремонту помещений, являющихся собственностью Санкт-Петербурга</t>
  </si>
  <si>
    <t>количество помещений, находящихся в собственности Санкт-Петербурга, в которых необходимо проведение работ по ремонту</t>
  </si>
  <si>
    <t>3.Уплата взносов на капитальный ремонт общего имущества в многоквартирных домах за пустующие помещения, являющиеся собственностью Санкт-Петербурга</t>
  </si>
  <si>
    <t>площадь пустующих помещений, находящихся в собственности Санкт-Петербурга</t>
  </si>
  <si>
    <t>5.3.2</t>
  </si>
  <si>
    <t>2.Уплата взносов на капитальный ремонт общего имущества в многоквартирных домах за пустующие помещения, являющиеся собственностью Санкт-Петербурга</t>
  </si>
  <si>
    <t>5.3.3</t>
  </si>
  <si>
    <t>5.3.4</t>
  </si>
  <si>
    <t>5.3.5</t>
  </si>
  <si>
    <t>3. Расходы на техническое обслуживание расселенных многоквартирных домов, признанных непригодными для проживания</t>
  </si>
  <si>
    <t>количество многоквартирных домов</t>
  </si>
  <si>
    <t>5.3.6</t>
  </si>
  <si>
    <t>3. Расходы на выполнение работ по ремонту жилых помещений в многоквартирных домах социального назначения</t>
  </si>
  <si>
    <t>количество жилых помещений в многоквартирных домах социального назначения, в которых необходимо провести ремонт</t>
  </si>
  <si>
    <t>5.3.7</t>
  </si>
  <si>
    <t>площадь пустующих жилых и нежилых помещений государственного жилищного фонда Санкт-Петербурга</t>
  </si>
  <si>
    <t>2. Расходы на оплату дополнительных платежей по помещениям, находящимся в собственности Санкт-Петербурга, расположенных в многоквартирных домах ТСЖ, ЖСК, УК</t>
  </si>
  <si>
    <t>4.  Расходы на оплату коммунальной услуги по отоплению, предоставленную в пустующих нежилых помещениях, являющихся собственностью Санкт-Петербурга, расположенных в многоквартирных домах, по договорам с ГУП "ТЭК"</t>
  </si>
  <si>
    <t>5.3.8</t>
  </si>
  <si>
    <t>5.3.9</t>
  </si>
  <si>
    <t>5.3.10</t>
  </si>
  <si>
    <t>3. Проведение обследования технического состояния строительных конструкций объектов государственного жилищного фонда Санкт-Петербурга</t>
  </si>
  <si>
    <t>количество объектов государственного жилищного фонда Санкт-Петербурга, в отношении которых были проведены обследования</t>
  </si>
  <si>
    <t>4. Работы по ремонту жилых помещений в социальных домах</t>
  </si>
  <si>
    <t>количество отремонтированных помещений, являющихся собственностью Санкт-Петербурга</t>
  </si>
  <si>
    <t>5.3.11</t>
  </si>
  <si>
    <t>5.3.12</t>
  </si>
  <si>
    <t>5.3.13</t>
  </si>
  <si>
    <t>5.3.14</t>
  </si>
  <si>
    <t>2. Отопление пустующих жилых и нежилых помещений, являющихся собственностью Санкт-Петербурга</t>
  </si>
  <si>
    <t>5.3.15</t>
  </si>
  <si>
    <t>5.3.16</t>
  </si>
  <si>
    <t>3. Расходы на проведение работ по ремонту помещений в социальных домах, являющихся собственностью Санкт-Петербурга</t>
  </si>
  <si>
    <t>количество помещений, по которым необходимо проведение работ по ремонту</t>
  </si>
  <si>
    <t>5.3.17</t>
  </si>
  <si>
    <t>5.3.18</t>
  </si>
  <si>
    <t xml:space="preserve">2. Погашение задолженности по оплате за содержание и ремонт общего имущества в многоквартирных домах по помещениям, являющимся собственностью Санкт-Петербурга, по исполнительным листам </t>
  </si>
  <si>
    <t>0920083530</t>
  </si>
  <si>
    <t>Администрация Выборгского района Санкт-Петербурга</t>
  </si>
  <si>
    <t>Выполнение работ по сносу аварийных расселенных многоквартирных жилых домов, все помещения в которых находятся в собственности Санкт-Петербурге</t>
  </si>
  <si>
    <t>Причины отражены в разделе 3 годового отчета</t>
  </si>
  <si>
    <t xml:space="preserve">3.   Информация о выполнении плана-графика реализации государственной программы </t>
  </si>
  <si>
    <t>0920083100</t>
  </si>
  <si>
    <t>Увеличение количества реестров связано с изменением технологии формирования реестров на стороне ПАО Сбербанк, осуществляющего прием платежей в счет оплаты взносов на основании агентского договора (стали формироваться отдельные реестры за каждую дату, ранее платежи, совершенные в выходные дни включались в реестры ближайшего рабочего дня)</t>
  </si>
  <si>
    <t>Корректировка Краткосрочного плана Жилищным комитетом; Формирование электронных аукционов в соответствии с пунктом 78 Положения, утв. ПП РФ №615 от 01.07.2016</t>
  </si>
  <si>
    <t>Нет точной методики по расчету количества объектов, на которых осуществляется технический надзор (план не учитывает объекты по остаткам прошлых лет)</t>
  </si>
  <si>
    <t>Увеличение количества корреспонденции от контрагентов и организаций в адрес Фонда повлекло за собой увеличение количества направленных официальных писем.</t>
  </si>
  <si>
    <t>Экономия от конкурсных процедур</t>
  </si>
  <si>
    <t>Экономия от оплаты коммунальных услуг</t>
  </si>
  <si>
    <t>В связи с приватизацией жилых помещений</t>
  </si>
  <si>
    <t>Экономия от проведения конкурсных процедур</t>
  </si>
  <si>
    <t>В связи с заселением жилищного фонда</t>
  </si>
  <si>
    <t>В связи с изменением адресной программы из-за возникшей экономии денежных средств</t>
  </si>
  <si>
    <t>Экономия бюджетных средств по факту выполнения работ</t>
  </si>
  <si>
    <t>В связи с изменением адресной программы</t>
  </si>
  <si>
    <t>Позднее высвобождение бюджетных средств</t>
  </si>
  <si>
    <t>Экономия от расходов на коммунальные ресурсы</t>
  </si>
  <si>
    <t>Экономия отпроведения  конкурсных процедур</t>
  </si>
  <si>
    <t>Проведение мероприятий по предупреждению аварийных ситуаций и ликвидацию их последствий на объектах системы жизнеобеспечения населения Санкт-Петербурга</t>
  </si>
  <si>
    <t xml:space="preserve">количество мероприятий по предупреждению аварийных ситуаций и ликвидацию их последствий </t>
  </si>
  <si>
    <t>ед.</t>
  </si>
  <si>
    <t>1. Выполнение работ по предупреждению аварийной ситуации на системах холодного и горячего водоснабжения, водоотведения</t>
  </si>
  <si>
    <t>Протяженность систем, по которым планируется выполнить ремонт</t>
  </si>
  <si>
    <t>п. м</t>
  </si>
  <si>
    <t>2. Выполнение аварийно-восстановительных работ по ремонту балконов в многоквартиных домах с целью предупрежденияаварийных ситуаций и ликвидации их последствий в отношении объектов системы жизнеобеспечения</t>
  </si>
  <si>
    <t>количество балконов, которым необходимо выполнение аварийно-восстановительных работ по ремонту</t>
  </si>
  <si>
    <t>3. Изготовление проектно-сметной документации на устранение аварийного состояния строительных конструкций</t>
  </si>
  <si>
    <t>Количество адресов, по которым планируется выполнить работы</t>
  </si>
  <si>
    <t xml:space="preserve"> Восстановление эксплуатационных качеств и устранение аварийного состояния ограждающих ненесущих конструкций, относящихся к элементам фасада </t>
  </si>
  <si>
    <t>количество аварийных объектов</t>
  </si>
  <si>
    <t>площадь фасада, подлежащий ремонту</t>
  </si>
  <si>
    <t xml:space="preserve">кв.м </t>
  </si>
  <si>
    <t>количество многоквартирных домов, по которым производились работы</t>
  </si>
  <si>
    <t>Степень соответствия фактического объема финансирования планируемому составляет 100 %</t>
  </si>
  <si>
    <t>Ежегодно</t>
  </si>
  <si>
    <t>Ежегодно (1 квартал года, следующего за отчетным)</t>
  </si>
  <si>
    <t>Ежегодно по состоянию на конец года</t>
  </si>
  <si>
    <t xml:space="preserve">Поэтапно в следующие сроки:
1-я оценка (предварительная) – 
до 15 марта года, следующего за отчетным;
2-я оценка (окончательная) – 
до 16 июня года, следующего за отчетным
</t>
  </si>
  <si>
    <t xml:space="preserve">Ежегодно на основании проведенного социологического опроса, результаты которого размещаются до 1 августа года, следующего за отчетным
</t>
  </si>
  <si>
    <t>Ежегодно по данным за 9 месяцев отчетного года, в связи с формирова-нием данных за год после до 15 марта года, следующего за отчетным</t>
  </si>
  <si>
    <t>Ежегодно (1 квартал следующего года)</t>
  </si>
  <si>
    <t xml:space="preserve">Срок предоставления официальной статистической информации - 28 марта года, следующего за отчетным.
Исходные данные для расчета показателя представляются в Министерство строительства и жилищно-коммунального хозяйства Российской Федерации (далее – Минстрой России) ежегодно, на 23-й рабочий день года, следующего за отчетным годом
</t>
  </si>
  <si>
    <t xml:space="preserve">Ежегодно по состоянию на конец года в следующие сроки: 
количество предоставленных Акционерным обществом
«Санкт-Петербургский центр доступного жилья»
целевых жилищных займов – 
до 15 января года, следующего за отчетным.
</t>
  </si>
  <si>
    <t>за 2023 год</t>
  </si>
  <si>
    <t xml:space="preserve">Количество молодых семей, в отношении которых принято решение о предоставлении социальных выплат 
в рамках мероприятия по обеспечению жильем молодых семей федерального проекта «Содействие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услуг» государственной программы 
Российской Федерации «Обеспечение доступным и комфортным жильем и коммунальными услугами граждан Российской Федерации»
</t>
  </si>
  <si>
    <t>Количество квадратных метров расселенного аварийного жилищного фонда, признанного таковым 
до 01.01.2017, и по второму этапу расселения аварийного жилищного фонда, признанного таковым в период            с 01.01.2017 до 01.01.2022 (нарастающим итогом)</t>
  </si>
  <si>
    <t>Количество граждан, переселенных 
из аварийного жилищного фонда, признанного таковым до 01.01.2017, и по второму этапу расселения аварийного жилищного фонда, признанного таковым в период с 01.01.2017 до 01.01.2022 (нарастающим итогом)</t>
  </si>
  <si>
    <t>Администрации районов                                     Санкт-Петербурга, Жилищный комитет</t>
  </si>
  <si>
    <t>Количество семей отдельных категорий граждан Российской Федерации, обеспеченных жильем</t>
  </si>
  <si>
    <t>тыс. семей</t>
  </si>
  <si>
    <t xml:space="preserve">Количество семей, состоящих на жилищном учете, указанных в подпункте 2 пункта 1 и пункте 3 статьи 114-11 Социального кодекса Санкт-Петербурга, и членов их семей, указанных в абзаце восьмом подпункта 1 пункта 1 статьи 114-11 Социального кодекса Санкт-Петербурга, в отношении которых принято решение об оказании государственного содействия в улучшении жилищных условий в форме предоставления социальной выплаты
</t>
  </si>
  <si>
    <t xml:space="preserve">Количество молодых семей, улучшивших жилищные условия за счет реализации предоставленных социальных выплат в рамках мероприятия по обеспечению жильем молодых семей федерального проекта «Содействие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услуг» государственной программы 
Российской Федерации «Обеспечение доступным 
и комфортным жильем и коммунальными услугами граждан Российской Федерации»
</t>
  </si>
  <si>
    <t xml:space="preserve">Количество семей, состоящих на жилищном учете, указанных в подпункте 2 пункта 1 и пункте 3 статьи                              114-11 Социального кодекса Санкт-Петербурга, и членов семей, указанных в абзаце восьмом подпункта 1 пункта 1 статьи 114-11 Социального кодекса Санкт-Петербурга, улучшивших жилищные условия за счет реализации предоставленных социальных выплат
</t>
  </si>
  <si>
    <t>Общая площадь жилых помещений, приобретенных 
для государственных нужд Санкт-Петербурга 
в целях предоставления по договорам найма специализированных жилых помещений детям-сиротам и детям, оставшимся без попечения родителей, лицам из их числа (софинансирование субсидии, предоставляемой из федерального бюджета)</t>
  </si>
  <si>
    <t>Общая площадь жилых помещений, приобретенных для государственных нужд Санкт-Петербурга 
в целях предоставления по договорам найма специализированных жилых помещений детям-сиротам и детям, оставшимся без попечения родителей, лицам из их числа (федеральное софинансирование)</t>
  </si>
  <si>
    <t>Количество многоквартирных домов, в которых в соответствии с краткосрочным планом реализации региональной программы в соответствующем году выполнены работы по капитальному ремонту общего имущества по необходимым видам работ</t>
  </si>
  <si>
    <t xml:space="preserve">Отказ заявителей в заключении договора пожизненной ренты в связи  с изменившимися жизненными обстоятельствами. </t>
  </si>
  <si>
    <t xml:space="preserve">
1. Мероприятия регионального проекта "Жилье (город федерального значения Санкт-Петербург)"
</t>
  </si>
  <si>
    <t>Экономия по факту оплаты востановительной стоимости зеленых насаждений, а также авторского надзора.</t>
  </si>
  <si>
    <t>2.5.7.</t>
  </si>
  <si>
    <t xml:space="preserve">Инженерная подготовка территории, предусмотренной 
к размещению 
в створе 
ул. Плесецкой, на земельном участке 
с кадастровым номером 78:34:0428601:9952, включая разработку проектной документации стадии РД (строительство комплекса очистных сооружений, трансформаторной подстанции, подпорной стенки, сетей электроснабжения, водоотведения, автоматизации, водопропускных труб, благоустройство) </t>
  </si>
  <si>
    <t>Поздние сроки предоставления ГУП "Водоканал СПб" закрывающих документов для оплаты</t>
  </si>
  <si>
    <t xml:space="preserve">Предоставление субсидии ГБУ «Горжилобмен» на предоставление социальных выплат на строительство или приобретение жилья
гражданам, являющимся заемщиками (созаемщиками) по договору ипотечного кредитования
</t>
  </si>
  <si>
    <t>Предоставление субсидии ГБУ «Горжилобмен» на предоставление социальных выплат на строительство или приобретение жилья молодым семьям</t>
  </si>
  <si>
    <t xml:space="preserve">Реализация мероприятий по обеспечению жильем молодых семей
</t>
  </si>
  <si>
    <t xml:space="preserve">Предоставление субсидии ГБУ «Горжилобмен» на предоставление социальных выплат 
на строительство или приобретение жилья гражданам, состоящим на жилищном учете за исключением граждан, указанных в пункте 3 статьи 114-11 Социального кодекса Санкт-Петербурга, и членам семей, включенным в учетные дела граждан, указанных в пункте 3 статьи 114-11 Социального кодекса Санкт-Петербурга, при предоставлении социальных выплат на строительство или приобретение жилья гражданам, указанным в пункте 3 статьи 114-11 Социального кодекса Санкт-Петербурга
</t>
  </si>
  <si>
    <t>Предоставление субсидии ГБУ «Горжилобмен» на предоставление социальных выплат                             на строительство или приобретение жилья состоящим на учете в качестве нуждающихся в жилых помещениях либо на учете нуждающихся в содействии Санкт-Петербурга в улучшении жилищных условий семьям, имеющим                    детей-инвалидов</t>
  </si>
  <si>
    <t>Предоставление социальных выплат 
на строительство или приобретение жилья состоящим на учете в качестве нуждающихся в жилых помещениях либо на учете нуждающихся в содействии Санкт-Петербурга в улучшении жилищных условий гражданам, указанным в Указе
Президента Российской Федерации от 07.05.2008 
№ 714 «Об обеспечении жильем ветеранов Великой Отечественной войны 1941-1945 годов»,за счет средств федерального бюджета</t>
  </si>
  <si>
    <t>Предоставление субсидии ГБУ «Горжилобмен» на предоставление социальных выплат на строительство или приобретение жилья состоящим на учете в качестве нуждающихся в жилых помещениях либо на учете нуждающихся в содействии Санкт-Петербурга в улучшении жилищных условий гражданам, имеющим трех              и более несовершеннолетних детей</t>
  </si>
  <si>
    <t xml:space="preserve">Предоставление социальных выплат гражданам в размере не менее 70% от расчетной (средней) стоимости жилого помещения в случае, если участники целевой программы "Молодежи - доступное жилье" изъявили желание получить социальную выплату в рамках мероприятия по обеспечению жильем молодых семей федерального проекта «Содействие субъектам Российской Федерации в реализации полномочий по оказанию государственной поддержки гражданам в обеспечении жильем и оплате 
жилищно-коммунальных услуг»
 государственной программы Российской Федерации «Обеспечение доступным и комфортным жильем 
и коммунальными услугами граждан Российской Федерации»
</t>
  </si>
  <si>
    <t>Количество семей, участвующих в реализации  мероприятия по обеспечению жильем молодых семей федерального проекта «Содействие субъектам Российской Федерации в реализации полномочий по оказанию государственной поддержки гражданам в обеспечении жильем и оплате 
жилищно-коммунальных услуг»
 государственной программы Российской Федерации «Обеспечение доступным и комфортным жильем и коммунальными услугами граждан Российской Федерации»</t>
  </si>
  <si>
    <t>Итого финансирование регионального проекта  "Жилье (город федерального значения Санкт-Петербург)"</t>
  </si>
  <si>
    <t>ГК от 03.04.2023 № 33/ОК-23 с ООО "КВС"</t>
  </si>
  <si>
    <t xml:space="preserve"> Заключение государственного контракта </t>
  </si>
  <si>
    <t>ПЗЭ: от 20.11.2019 № 78-1-1-3-032280-2019. ГК от 03.04.2023 № 33/ОК-23 с ООО "КВС".
Ввод объекта в эсплуатацию планируется в 2025г.Работы ведутся согласно графику контракта.</t>
  </si>
  <si>
    <t>Завершение строительства</t>
  </si>
  <si>
    <t>кв.м.</t>
  </si>
  <si>
    <t>ПЗЭ: от 15.12.2016 № 78-1-1-3-0327-16, ПЗЭ (корректировка проекта) от 07.06.2022 № 78-1-1-2-036351-2022. 
ГК: от 15.09.2021 № 69/ОК-21 с ООО "Инвестиционная строительная компания "НКС".  Объект введен в эксплуатацию, получено разрешениеи на ввод объекта в эксплуатацию от 29.12.2023 № 78-15-44-2023.  В 2024 году планируется выполнение ПНР, систем отопления и теплоснабжения  на благоприятный осенне-зимний период. 
Работы ведутся согласно графику контракта.</t>
  </si>
  <si>
    <t xml:space="preserve">Продолжение строительства                   (свайные работы, земляные работы,  монтаж фундамента, монтаж конструкций надземной части, устройство кровельного покрытия, заполнение оконных проемов).
</t>
  </si>
  <si>
    <t>ГК от 24.03.2023 № 24/ОК-23 с ООО "КВС"</t>
  </si>
  <si>
    <t>ПЗЭ: от 15.12.2016 № 78-1-1-3-0328-16. 
ГК: на разработку РД и СМР от 24.11.2022 №106/ОК-22 с ООО "Инвестиционная строительная компания "НКС", ГК на СМР (на выполнение работ по подготовке территории, земляных работ, свайного поля, монолитных железобетонных конструкций ниже нуля) от 23.08.2022  52/ОК-22. Ввод объекта в эсплуатацию планируется в 2024г. 
Работы ведутся согласно графикам контрактов.</t>
  </si>
  <si>
    <t>ПЗЭ: от  13.11.2018№ 78-1-0447-18 (сметная часть). 
ГК: от 24.03.2023 № 24/ОК-23 с ООО "КВС". 
Ввод объекта в эсплуатацию планируется в 2024г. Работы ведутся согласно графикам контрактов.</t>
  </si>
  <si>
    <t>ГК на завершение СМР от 24.03.2020 № 11/ЗП-20 с ООО "Террикон"</t>
  </si>
  <si>
    <t>ГК от 15.11.2022 № 100/ОК-2022 с АО "Мегамейд"</t>
  </si>
  <si>
    <t>ГК на СМР от 15.09.2020 № 69/ЭА-20 с ООО "КИТ"</t>
  </si>
  <si>
    <t>Заключен ГК от 21.12.2020 № 92/ОК-20 с ООО "МЕГАМЕЙД ПРОЕКТ"</t>
  </si>
  <si>
    <t>Завершение проектирования  инженерной подготовки</t>
  </si>
  <si>
    <t>Начало работ по инженерной подготовке</t>
  </si>
  <si>
    <t>ГК на завершение СМР от 24.03.2020  № 11/ЗП-20 с ООО "Террикон".  
Объект введен в эксплуатацию в 2021г.
Поздние сроки предоставления ГУП "Водоканал СПб" закрывающих документов для оплаты.</t>
  </si>
  <si>
    <t xml:space="preserve">ПЗЭ: № 78-1-1-3-065290-2020 от 17.12.2020.
ГК от 15.11.2022 № 100/ОК-22 с АО "Мегамейд". Работы ведутся согласно графику контракта. </t>
  </si>
  <si>
    <t>ПЗЭ: от 30.09.2019 №78-1-1-3-026367-2019. 
Выполнена корректировка проекта - 
ПЗЭ № 78-1-1-3-064154-2021 от 29.10.2021.  Корректировка проекта в связи с удорожанием стоимости материалов -
ПЗЭ от 09.09.2022 № 78-1-1-2-064962-2022. 
ГК с ООО "КИТ" от 15.09.2020 № 69/ЭА-20;
ГК с ООО "КИТ"  от 17.12.2021 № 104/ОК-21;
ГК с ООО "КИТ" от 17.12.2021№ 103/ОК-21. 
Объект введен в эксплуатацию в 2021г.
Произведены расчеты с подрядной организацией.</t>
  </si>
  <si>
    <t>ГК: от 21.12.2020 № 92/ОК-20 с ООО "МегаМейд Проект".  Запланированные на 2023г. работы выполнены  в полном объеме.</t>
  </si>
  <si>
    <t>1. ПЗЭ от 17.08.2022 № 78-1-1-3-059067-2022
2. ГК на СМР (подготовительные и земляные работы) с ООО "Эколос-ПроектСтрой" от 13.11.2023 с  № 154/ОК-23;ГК на СМР (дорожная одежда, устройство канавы и подпорной стенки) от 14.11.2023 № 169/ОК-23. Произведены расчеты с Комитетом по благоустройству.</t>
  </si>
  <si>
    <t>тыс.кв.м.</t>
  </si>
  <si>
    <t>Остаток бюджетных ассигнований, выделенных из бюджета 
Санкт-Петербурга в 2023 году, образовался по причине экономии средств (разницы между начальной максимальной ценой контракта и фактической ценой) при проведении закупок конкурентными способами:</t>
  </si>
  <si>
    <t xml:space="preserve">Количество семей граждан, снятых 
с жилищного учета, перед которыми прекратились обязательства государства по обеспечению жильем </t>
  </si>
  <si>
    <t>Согласно экспресс-анализу
на инструментальных средствах государственной информационной системы Санкт-Петербурга «Интегрированная система информационно-аналитического обеспечения деятельности исполнительных органов государственной власти Санкт-Петербурга» (ИС ИАО)</t>
  </si>
  <si>
    <t>Планируемый объем финансирования не достигнут в полном объеме по причине недостатка средств для одной социальной выплаты</t>
  </si>
  <si>
    <t xml:space="preserve">Комитетом в 2023 году осуществлена   оплата  в сумме 17 455 189.40 тыс. руб., в т. ч.: 
1. Осуществлена оплата по 52 государственным контрактам, заключенным в 2022 г. в размере 1 822 900.00 тыс. руб.
2. По 357 государственным контрактам, заключенным в 2023 году на сумму 15 632 289.4 тыс. руб. </t>
  </si>
  <si>
    <t xml:space="preserve">Комитетом в 2023 году осуществлена оплата по государственным контрактам на общую сумму 7 456 401.8 тыс. руб., в т. ч.: 
1. По 3 государственным контрактам, заключенным в 2022 г. на сумму 16 411.8 тыс. руб.
2. По 238 государственным контрактам на приобретение квартир в государственную   собственность,   заключенным   в  2023    году   на   сумму  7 439 990.0 тыс. руб.
</t>
  </si>
  <si>
    <t>С начала 2023 объявлено 18 закупок , по результатам которых: - по 18 закупкам заключено 18 контрактов на приобретение 18 квартир общей площадью 661.7 кв.м на общую сумму 103 747, 9 тыс. руб.</t>
  </si>
  <si>
    <t>Площадь жилых помещений уточнена в соответствии с разрешением на ввод объекта в эксплуатацию от 29.12.2023             № 78-15-44-2023</t>
  </si>
  <si>
    <t>Предоставление гражданам субсидий на оплату жилого помещения и коммунальных услуг (далее - субсидии) носит заявительный характер. В 2023 году всем заявителям, имеющим право на предоставление субсидий, предоставлены субсидии с учетом постоянно проживающих с ними членов их семей</t>
  </si>
  <si>
    <t>Предоставление гражданам мер социальной поддержки по оплате жилого помещения и коммунальных услуг в форме денежных выплат (далее - денежные выплаты) носит заявительный характер. В 2023 году всем гражданам, имеющим право на предоставление денежных выплат и обратившимся за их предоставлением, денежные выплаты начислены в полном объеме</t>
  </si>
  <si>
    <t>Перераспределение справками-уведомлениями Комитета финансов Санкт-Петербурга незадейстованных бюджетных ассигнований</t>
  </si>
  <si>
    <t>Экономия, высвободившаяся по результатам приемки выполненных работ, и в результате отказов собственников от проведения работ по замене инженерных коммуникаций в соответствующих помещениях. Согласно заключенным договорам на выполнение работ, предусмотренных в Краткосрочным план 2023 года, окончание работ по 52 видам на сумму 1576,3  млн руб в 2024 году</t>
  </si>
  <si>
    <t xml:space="preserve">Детализация согласно 
перечню мероприятий, утвержденных постановлением Правительства Санкт-Петербурга от 18.12.2015
№ 1154 «О Краткосрочном плане реализации региональной программы капитального ремонта общего имущества в многоквартирных домах в Санкт-Петербурге в 2016 году и внесении изменений в постановление Правительства Санкт-Петербурга от 18.02.2014 № 84» </t>
  </si>
  <si>
    <t>В связи с выделением средств из бюджета, а также увеличения фонда капитального ремонта за счет проведенной Фондом претензионной работы, при корректировке Краткосрочного плана  были довключены многоквартирные дома для проведения в них работ по капитальному ремонту</t>
  </si>
  <si>
    <t>Основной причиной отклонения является несогласованное Фондом направление АО «ЕИРЦ СПб» электронных платежных документов в период с мая по август 2023 в количестве 824 328 шт. Отклонение еще на 791 579 платежных документов вызвано проведением перерасчетов и приведением базы в соответствие с данными Росреестра</t>
  </si>
  <si>
    <t>Довключение большого количества видов работ в краткосрочный план 2023 года, а также увеличение предельно допустимой стоимости работ, что повлекло за собой необходимость отправки предложений с увеличенной стоимостью</t>
  </si>
  <si>
    <t>Увеличение связано с поступлением большего количества заявлений</t>
  </si>
  <si>
    <t>Довключение большого количества видов работ в краткосрочный план 2023 года, а также увеличение предельно допустимой стоимости работ, что повлекло за собой необходимость получения решений на увеличенную стоимость</t>
  </si>
  <si>
    <t>Довключение видов работ в краткосрочный план 2023 года</t>
  </si>
  <si>
    <t>Увеличение связано с поступлением большего количества заявлений на выдачу справок</t>
  </si>
  <si>
    <t>Превышение связанно с заключением договора с Контур Реестро и проведением массовой сверки с данными Росреестра</t>
  </si>
  <si>
    <t>Превышение связано с увеличением количества посетителей</t>
  </si>
  <si>
    <t>Отклонение вызвано уменьшением фактического количества звонков в сравнении с плановым значением</t>
  </si>
  <si>
    <t>Уменьшение количества обращений граждан в адрес Фонда повлекло за собой уменьшение количества направленных официальных писем. Просветительская и разъяснительная работа в СМИ уменьшила количество вопросов от граждан.</t>
  </si>
  <si>
    <t>Увеличение количества писем из органов государственной власти в адрес Фонда повлекло за собой увеличение количества направленных официальных писем.</t>
  </si>
  <si>
    <t xml:space="preserve"> 1. Многоквартирные  дома, в которых выполнена газификация: - подводка системы к дому от городских сетей, устройство котла, прокладка контуров</t>
  </si>
  <si>
    <t>В связи с изменением адресной программы, снижение стоимости работ в сравнении с плановой</t>
  </si>
  <si>
    <t xml:space="preserve">Оплата фактически выполненных работ. По остальным адресам: газификация за счет собственных средств,предоставление неполного пакета документов, перенос на следующий год ввиду отсутствия технической возможности,
смена места жительства
</t>
  </si>
  <si>
    <t>Адресная программа была скорректирована с учетом следующих факторов: газификация за счет собственных средств, предоставление неполного пакета документов, перенос на следующий год ввиду отсутствия технической возможности, смена места жительства</t>
  </si>
  <si>
    <t>Перераспределение средств</t>
  </si>
  <si>
    <t xml:space="preserve">Отсутствие разработанной проектной документации по 1 адресу, позднее согласование
</t>
  </si>
  <si>
    <t>Длительное согласование подрядной организацией проекта в КГА; отсутствие заявок от подрядных организаций при проведении конкурсных процедур на оказание услуг по разработке проектной документации</t>
  </si>
  <si>
    <t>количество изготовленной проектно-сметной документации на установку подъемных (иных) устройств</t>
  </si>
  <si>
    <t>Увеличение фактического значения в связи с включением дополнительного адреса в постановление Правительства СПб</t>
  </si>
  <si>
    <t>выполнение строительно-монтажных работ по приспособлению жилого помещения инвалида и (или) общего имущества в мкд с учетом потребностей инвалидов</t>
  </si>
  <si>
    <t>изготовление проектно-сметной документации по приспособлению жилого помещения инвалида и общего имущесвта в многоквартирном доме</t>
  </si>
  <si>
    <t>Экономия от проведенных конкурсных процедур направлена на разработку ПСД по адресу:
Санкт-Петербург, г.Колпино, ул.Ижорского Батальона, д.19 кв.515</t>
  </si>
  <si>
    <t>Отказ инвалида (письменное заявление) от проведения работ по приспособлению общего имущества в МКД.</t>
  </si>
  <si>
    <t>Не исполнение подрядчиком договорных обязательств</t>
  </si>
  <si>
    <t>расторжение госконтракта в связи с  ненадлежащим исполнением  исполнителем обязательств, предусмотренных контрактом</t>
  </si>
  <si>
    <t>Выполнение работ по приспособлению  жилого помещения инвалида и общего имущества в многоквартирном доме</t>
  </si>
  <si>
    <t xml:space="preserve"> Выполнение работ по приспособлению  жилого помещения инвалида и общего имущества в многоквартирных домах, в которых проживают инвалиды, с учетом потребностей инвалидов и обеспечения условий их доступности для инвалидов </t>
  </si>
  <si>
    <t>зв связи со смертью инвалида, денежные средства, выделенные на приспособление использованы для изготовления ПСД</t>
  </si>
  <si>
    <t>1 адрес не приспособили в связи со смертью инвалида, 1 адрес приспоосбили без пивлечения средств бюджета СПб</t>
  </si>
  <si>
    <t>Расторжение договора на проведение строительно-монтажных работ в связи с невыполнением подрядчиком договорных обязательств</t>
  </si>
  <si>
    <t>В связи с внесением изменений в адресную программу</t>
  </si>
  <si>
    <t>перераспределение средств</t>
  </si>
  <si>
    <t>Выполнение работ по предупреждению ситуаций, которые могут привести к нарушению функционирования систем жизнеобеспечения населения и ликвидации их последствий на объектах системы жизнеобеспечения населения</t>
  </si>
  <si>
    <t>балконы</t>
  </si>
  <si>
    <t>позднее заключение договора на выполнение работ по ремонту балконов по причине неоднократного признания ранее проведенных конкурсных процедур несостоявшимися из-за отсутствия заявок от подрядных организаций</t>
  </si>
  <si>
    <t>облицовка фасадов</t>
  </si>
  <si>
    <t>кв. м</t>
  </si>
  <si>
    <t>Несоответствие фактического объема финансирования планируемому связано с экономией бюджетных средств от конкурсных процедур</t>
  </si>
  <si>
    <t>Выполнение аварийно-восстановительных работ по ремонту балконов и лоджий в многоквартиных домах</t>
  </si>
  <si>
    <t>количество многоквартирных домов, в которых необходимо выполнение аварийно-восстановительных работ по ремонту балконов и лоджий</t>
  </si>
  <si>
    <t>Выполнение работ по ремонту аварийных лифтов</t>
  </si>
  <si>
    <t>Количество многоквартирных домов, в которых необходимо выполнить работы по аварийному ремонту</t>
  </si>
  <si>
    <t>Выполнение работ по разработке и согласованию ПСД на аварийный ремонт балконов и лоджий</t>
  </si>
  <si>
    <t>Количество изготовленной ПСД</t>
  </si>
  <si>
    <t>включение в АП доп.объектов за счет образовавшейся экономии по итогам конкурсных процедур</t>
  </si>
  <si>
    <t>Выполнение аварийно-восстановительных работ по ремонту балконов в многоквартиных домах с целью предупреждения аварийных ситуаций и ликвидации их последствий в отношении объектов системы жизнеобеспечения</t>
  </si>
  <si>
    <t>техническое содержание имущества Санкт-Петербурга с целью сохранности, предупреждения         и ликвидации аварийной ситуации в 5-и МКД (65 балконов)</t>
  </si>
  <si>
    <t>1. Предупреждение аварийных ситуаций и ликвидация их последствий в отношении объектов системы жизнеобеспечения населения, относящихся к инженерным коммуникациям системы холодного водоснабжения ; замена или восстановление несущих и ограждающих конструкций переходных балконов многоквартирного дома</t>
  </si>
  <si>
    <t>количество жилых домов</t>
  </si>
  <si>
    <t>1. Выполнение работ по замене трубопровода центрального отопления, с целью предупреждения возникновения аварийных ситуаций в многоквартирном доме</t>
  </si>
  <si>
    <t>количество адресов, по которым необходимо осуществить мероприятия по замене трубопровода центрального отопления</t>
  </si>
  <si>
    <t>2. Выполнение работ по замене трубопровода водоотведения, с целью предупреждения возникновения аварийных ситуаций в многоквартирном доме</t>
  </si>
  <si>
    <t>количество адресов, по которым необходимо осуществить мероприятия по замене трубопровода водоотведения</t>
  </si>
  <si>
    <t>3. Выполнение работ по замене трубопровода горячего и холодного водоснабжения, с целью предупреждения возникновения аварийных ситуаций в многоквартирном доме</t>
  </si>
  <si>
    <t>количество адресов, по которым необходимо осуществить мероприятия по замене трубопровода холодного и горячего водоснабжения</t>
  </si>
  <si>
    <t xml:space="preserve">4. Выполнение электромонтажных работ для обеспечения безопасности жизни и здоровья граждан </t>
  </si>
  <si>
    <t>количество адресов, по которым необходимо осуществить мероприятия по устранению аварийности электрики</t>
  </si>
  <si>
    <t>Объем дополнительного финансирования перераспределен в рамках бюдета ГРБС во исполнение письма Жилищного комитета от 15.06.2017 №2-2508/17-0-0 «О порядке проведения работ по ликвидации последствий ситуаций, которые могут привести к нарушению функционирования систем жизнеобеспечения населения, 
на объекты системы населения Санкт-Петербурга, относящихся к лифтовому оборудованию», 
в целях устранение аварийности лифтового оборудования</t>
  </si>
  <si>
    <t>1. Работы по предупреждению аварийных ситуаций и ликвидации их последствий в отношении объектов системы жизнеобеспечения населения</t>
  </si>
  <si>
    <t>Аварийно-восстановительный ремонт систем электроснабжения</t>
  </si>
  <si>
    <t>Аварийно-восстановительный ремонт инженерной системы холодного водоснабжения</t>
  </si>
  <si>
    <t>Замена и восстановление поврежденных несущих и ненесущих конструкций, относящихся к элементам фасада</t>
  </si>
  <si>
    <t>Объем финансирования расходов увеличен в связи с экономией возникшей при выполнении работ по замене и восстановлению поврежденных элементов крыши</t>
  </si>
  <si>
    <t>Замена и восстановление поврежденных элементов крыши</t>
  </si>
  <si>
    <t>Работы по замене и восстановлению поврежденных элементов кровли выполнены управляющей организацией РСУ "Регион" в рамках текущего ремонта МКД.</t>
  </si>
  <si>
    <t>Аварийно-техническое обслуживание инженерных сетей на территории Курортного района</t>
  </si>
  <si>
    <t>Аварийно-восстановительный ремонт межпанельных швов</t>
  </si>
  <si>
    <t>тыс. пог. м</t>
  </si>
  <si>
    <t>Освоена экономия денежных средст образовавшаяся по результатам уточнения объемов работ по очистке верхних ограждающих конструкций от снежно-ледяных образований.</t>
  </si>
  <si>
    <t>Аварийно-восстановительный ремонт лифтов</t>
  </si>
  <si>
    <t>В целях принятия мер по исключению длительных простоев лифтов по причине повреждения 
и порчи лифтового оборудования перераспределено дополниетльное финансирование.</t>
  </si>
  <si>
    <t xml:space="preserve">Выполнение работ предупреждению ситуаций, которые могут привести к нарушению функционирования систем жизнеобеспечения населения, и ликвидации их последствий на объектах системы жизнеобеспечения населения </t>
  </si>
  <si>
    <t xml:space="preserve">1. Количество многоквартирных домов, в которых проведен ремонт фасадов; 2. Разработка проектно-сметной документации на проведение варийно-восстановительного ремонта общего имущества в многоквартирном доме; 3.Проведение аварийно-восстановительного ремонта общего имущества в многоквартирном доме; 4. Ликвидация последствий ситуаций, которые могут привести к нарушению функционирования систем жизнеобеспечения населения </t>
  </si>
  <si>
    <t xml:space="preserve">Обеспечение предупреждения ситуаций, которые могут привести к нарушению функционирования систем жизнеобеспечения населения, и ликвидации их последствий на объектах системы жизнеобеспечения населения Санкт-Петербурга </t>
  </si>
  <si>
    <t>аварийно-восстановительный ремонт пожарных лестниц</t>
  </si>
  <si>
    <t>аварийно-восстановительный ремонт балконов</t>
  </si>
  <si>
    <t>В связи с увеличенной суммой на СМР после разработки ПСД в октябре, а также по причине наступления агротехнического периода</t>
  </si>
  <si>
    <t>разработка ПСД для выполнения работ</t>
  </si>
  <si>
    <t>1. Выполнение работ по разработке проектно-сметной документации по ликвидации аварийного состояния строительных конструкций</t>
  </si>
  <si>
    <t>Проверка достоверности опредления сметной стоимости по наб. реки Карповки, д. 30, лит. А.</t>
  </si>
  <si>
    <t xml:space="preserve">Заключение государственной экспертизы                                           по наб. реки Карповки, д. 30, лит. А </t>
  </si>
  <si>
    <t>2. Выполнение работ по ликвидации аварийного состояния строительных конструкций</t>
  </si>
  <si>
    <t>Аварийная площадь (тепловой контур)</t>
  </si>
  <si>
    <t>м2</t>
  </si>
  <si>
    <t>Перекрытие</t>
  </si>
  <si>
    <t>Аварийная площадь</t>
  </si>
  <si>
    <t>Лифт</t>
  </si>
  <si>
    <t>комп.</t>
  </si>
  <si>
    <t>Ликвидация последствий ситуаций, которые могут привести к нарушению функционирования систем жизнеобеспечения населения в соответствии с постановлением Правительства Санкт-Петербурга от 26.01.2016  № 15</t>
  </si>
  <si>
    <t>ремонт аварийного розлива системы холодного водоснабжения</t>
  </si>
  <si>
    <t>пог.м</t>
  </si>
  <si>
    <t>Дополнительно выполнены работы по ремонту аварийных розливов системы ГВС.</t>
  </si>
  <si>
    <t>ремонт аварийного розлива системы горячего водоснабжения</t>
  </si>
  <si>
    <t>работы по устранению аварийного состояния объекта</t>
  </si>
  <si>
    <t>кв.</t>
  </si>
  <si>
    <t>Предупреждение аварийной ситуации элементов фасада здания</t>
  </si>
  <si>
    <t>На экономию от конкурсных процедур изготовили ПСД на ликвидацию аварийного состояния ограждающих и несущих конструкций, относящихся к общему имуществу многоквартирного дома, пострадавших в результате пожара, расположенного по                   адресу: г. Пушкин, Павловское ш., д. 31.</t>
  </si>
  <si>
    <t>количество изготовленной проектно-сметной документации</t>
  </si>
  <si>
    <t>1. Мероприятия по укрепленности аварийных конструкций балконов (лоджий)</t>
  </si>
  <si>
    <t>количество аварийных балконов/лоджий/эркеров</t>
  </si>
  <si>
    <t>2. Мероприятия по укрепленности аварийных конструкций (перекрытия)</t>
  </si>
  <si>
    <t>площадь перекрытий</t>
  </si>
  <si>
    <t>3. Выполнение работ по изготовлению проектно-сметной документации</t>
  </si>
  <si>
    <t>6 679,5 тыс.руб.- конкурсные процедуры не состоялись в связи с отсутствием заявок,
9 643,7 тыс.руб.- неосвоенные ассигнования в связи с отсутствием ПСД,
4 832,4 тыс.руб.-экономия средств,
50,1 тыс.руб.-неосвоенные ассигнования в связи с отсутствием отчета КГИОП о выполнении работ по сохранению ОКН.</t>
  </si>
  <si>
    <t>1.Выполнение работ по предупреждению аварийных ситуаций и ликвидации их последствий в отношении объектов системы жизнеобеспечения населения, а также осуществление авторского надзора пи выполнении работ</t>
  </si>
  <si>
    <t>Конкурсные процедуры на выполнение работ не состоялись в связи с отсутствием заявок.</t>
  </si>
  <si>
    <t>Перераспределение справками-уведомлениями Комитета финансов Санкт-Петербурга незадейстованных бюджетных ассигнований, расторжение контрактов с исполнителями, экономия бюджетных ассигнований по коммунальным услугам, экономия по контрактам в связи с уменьшением потребности в нефтепродуктах для транспортных средств</t>
  </si>
  <si>
    <t>2. Приобретение техники для проведения обучающих занятий, семинаров и административно-хозяйственной деятельности</t>
  </si>
  <si>
    <t>количество приобретаемого оборудования</t>
  </si>
  <si>
    <t xml:space="preserve">Многофункциональное печатающее устройство 1 ед.
Комплект флагов с подставкой 1ед.  
Потоковый скайнер 1 ед.;
Моноблоки 3 ед. Периферийное оборудование для проведения трансляций занятий и семинаров с обратной связью со слушателями при проведении дистанционных занятий 1 ед.
Интерактивные панели - 2 ед. </t>
  </si>
  <si>
    <t>Закупка диванных модулей</t>
  </si>
  <si>
    <t>4. Реализация дополнительных профессиональных программ профессиональной переподготовки и повышения квалификации</t>
  </si>
  <si>
    <t>Изменение права собственности (Приватизация гос. Собственности)</t>
  </si>
  <si>
    <t>Уточнение объемов площадей</t>
  </si>
  <si>
    <t>Уточнение объемов производства работ</t>
  </si>
  <si>
    <t>На основании Распоряжения Жилищного комитета 100-р от 19.03.2013 Об утверждении регламента предоставления услуги, а также Регламента 180-р от 19.03.2013  утвержденного распоряжением Жилищного комитета , районные жилищные агентства оказывают услугу по заключению (изменению ) договора социального найма жилого помещения государственного жилищного фонда Санкт-Петербурга на основании обращения граждан, которых в 2024 году было больше на 22 человека больше запланированных.</t>
  </si>
  <si>
    <t>Увеличение фактического значения показателя связано с приобретением Комитетом имущественных отношений СПб жилых помещений в домах нового строительства</t>
  </si>
  <si>
    <t>Увеличение фактического  значения показателя связано с включение дополнительных адресов в краткосрочный план за счет экономии</t>
  </si>
  <si>
    <t>Увеличение фактического  значения показателя связано с вводом в эксплуатацию МКД</t>
  </si>
  <si>
    <t>Увеличение фактического  значения показателя связано с введением в эксплуатацию МКД нового строительства</t>
  </si>
  <si>
    <t>Увеличение фактического  значения показателя связано с вводом в эксплуатацию МКД нового строительства.</t>
  </si>
  <si>
    <t>Увеличение фактического  значения показателя связано с направлением повторных предписаний в отношении должников</t>
  </si>
  <si>
    <t xml:space="preserve">Увеличение фактического  значения показателя связано с разделение лицевых счетов ( определение порядка участия в расходах нанимателей и членов их семей, а также собственников согласно доли собственности) по оплате </t>
  </si>
  <si>
    <t>Увеличение фактического  значения показателя связано с вводом в эксплуатацию МКД нового строительства</t>
  </si>
  <si>
    <t>Корректировка краткосрочного плана  Жилищным комитетом</t>
  </si>
  <si>
    <t>Увеличение обращений граждан на предоставление социального жилого фонда</t>
  </si>
  <si>
    <t>Увеличение количества обращений граждан (Инцидент-менеджмент, Портал "Наш санкт-Петербург")</t>
  </si>
  <si>
    <t>Снижение уровня задолженности</t>
  </si>
  <si>
    <t>Уменьшение количества обращений по вопросам текущего ремонта кровель, ликвидации протечек и содержания контейнерных площадок</t>
  </si>
  <si>
    <t>экономия средств на выплату заработной платы, в связи с недобором штата рабочими, экономия по итогам проведения конкурсных процедур, оплата подрядчикам по факту выполненных работ</t>
  </si>
  <si>
    <t>Завершение расселения МКД</t>
  </si>
  <si>
    <t>По фактически оказанным услугам гражданам</t>
  </si>
  <si>
    <t>Увеличение контроля за уборкой территории</t>
  </si>
  <si>
    <t xml:space="preserve">в целях недопущения просроченной дебит.задолженности </t>
  </si>
  <si>
    <t>в целях недопущения просроченной дебит.задолженности</t>
  </si>
  <si>
    <t>Увеличение количества обращений на портал</t>
  </si>
  <si>
    <t>Экономия от проведенных конкурсных процедур</t>
  </si>
  <si>
    <t>Внесены изменения в Краткосрочный план реализации региональной программы капитального ремонта общего имущества</t>
  </si>
  <si>
    <t>Введены в эксплуатацию новые МКД.</t>
  </si>
  <si>
    <t>Распределение помещений для  
детей-сирот</t>
  </si>
  <si>
    <t>Увеличение количества лицевых счетов, возросла сумма задолженности за ЖКУ</t>
  </si>
  <si>
    <t>Увеличение количества должников</t>
  </si>
  <si>
    <t>В связи с расширением сферы деятельности</t>
  </si>
  <si>
    <t>Показатель фактического обращения граждан</t>
  </si>
  <si>
    <t>В связи с увеличением свободного жилого фонда</t>
  </si>
  <si>
    <t>В связи с внесением изменений в Краткосрочный план капитального ремонта на 2023 год</t>
  </si>
  <si>
    <t>Увеличение жилищного фонда социального использования Санкт-Петербурга</t>
  </si>
  <si>
    <t>В связи с обильными снегопадами в зимний период</t>
  </si>
  <si>
    <t>В связи с заселением жилого фонда</t>
  </si>
  <si>
    <t>В связи с обилными снегопадами в зимний период</t>
  </si>
  <si>
    <t>Ввод домов нового строительства</t>
  </si>
  <si>
    <t xml:space="preserve">Планируемые значения установлены  по итогам работы  предыдущего (2022) года. </t>
  </si>
  <si>
    <t>Планируемые значения установлены  по Краткосрочному плану реализации региональной программы капитального ремонта общего имущества, отклонения от планового показателя по  исполнинию детализированных мероприятий  № 2 связано с переносом сроков на более поздний период</t>
  </si>
  <si>
    <t>Планируемые значения установлены  по итогам работы  предыдущего (2022) года. Отклонение от планового показателя по  исполнинию детализированных мероприятий  № 3 связано с реализацией гражданами права приватизации жилых помещений в соответствии с действующим законодательством, а также ежемесячным изменением свободной пустующей жилой и нежилой площади государственного фонда.</t>
  </si>
  <si>
    <t>Планируемые значения установлены  по итогам работы  предыдущего (2022) года. Отклонение от планового показателя по  исполнинию детализированных мероприятий  № 5 связано с реализацией гражданами права приватизации жилых помещений в соответствии с действующим законодательством.</t>
  </si>
  <si>
    <t>Планируемые значения установлены  по итогам работы  предыдущего (2022) года. Отклонение от планового показателя по  исполнинию детализированных мероприятий  № 8 связано с проведением активной досудебной работе с задолжностью</t>
  </si>
  <si>
    <t>Планируемые значения установлены  по итогам работы  предыдущего (2022) года. Отклонение от планового показателя по  исполнинию детализированных мероприятий  № 9 связано с активным проведением исковой работы с должниками</t>
  </si>
  <si>
    <t xml:space="preserve">Сокращение объемов финансирования обусловлено  рядом причин, а именно: 
- экономия бюджетных ассигнований в связи с неукомплектованностью полного штата сотрудников в 2023 году; 
- в связи с экономией, сложившейся в результате проведения конкурсных процедур на оказание услуг; 
- в результате перерасчета сметной стоимости и сокращения видов выполняемых работ при проведении ремонтов производственных помещений. </t>
  </si>
  <si>
    <t>Фактическое значение (заключение договоров нанимателям по их заявлению)</t>
  </si>
  <si>
    <t>В ходе реализации работ по уборке внутриквартальных территорий, согласно методическим рекомендациям ЖК возросло количество проверок санитарного состояния внутриквартальных территорий</t>
  </si>
  <si>
    <t>Фактическое значение</t>
  </si>
  <si>
    <t xml:space="preserve"> Низкий процент освоения средств связана с неисполнением по заработной плате и начислениями на выплаты по оплате труда» в связи с неполным набором сотрудников в штат Московского РЖА, занятых в процессе уборки внутриквартальных территорий. Также неисполнение  по оплате коммунальных услуг в связи с отсутствием согласования Комитета по энергетике и инженерному обеспечению лимитов на топливно-энергетические ресурсы по Московскому РЖА. Пакет документов на корректировку лимитов ТЭР неоднократно направлялся в отдел экономического развития администрации района. Лимиты бюджетных обязательств в указанной сумме выделены не были</t>
  </si>
  <si>
    <t>В связи с увеличением выморочной жилой площади, которую невозможно спрогнозировать</t>
  </si>
  <si>
    <t>В связи с внесением изменений в Краткосрочный план реализации региональной программы капитального ремонта общего имущества МКД</t>
  </si>
  <si>
    <t>В связи с приходом выморочного имущества в МКД, с которыми ранее не был заключен договор управления</t>
  </si>
  <si>
    <t>Увеличение числа заключенных (перезаключаемых) договоров социального найма произошло в связи с увеличением смертности/сменности лиц, с которыми были заключены договоры, а также желающими приватизировать жилую площадь</t>
  </si>
  <si>
    <t>В связи с ненадлежащей работой управляющей компании ООО "Пулковская усадьба" по управлению МКД и ростом жалоб на данную УК, сотрудниками Московского РЖА осуществлялись проверки по каждой жалобе</t>
  </si>
  <si>
    <t>Увеличение количества предписаний связано с необходимостью информирования граждан, проживающих в коммунальных квартирах, об обязанности установить приборы учета ХВС и ГВС с включением информации по погашению имеющейся задолженности за коммунальные услуги</t>
  </si>
  <si>
    <t>Количество исполнительных документов, направленных в Управление Федеральной службы судебных приставов по Санкт-Петербургу, зависит от вынесенных судебных приказов и своевременной выдачи исполнительных документов исполнительными органами</t>
  </si>
  <si>
    <t>Увеличение обращений связано с передачей полномочий по уборке внутриквартальных территорий, входящих в состав земель общего пользования, Учреждению</t>
  </si>
  <si>
    <t xml:space="preserve">Экономия, полученная в результате проведения конкурсных процедур, а также расторжение контракта в одностороннем порядке , в связи с неисполнением поставщиком обязательств  по поставке товара. </t>
  </si>
  <si>
    <t xml:space="preserve">Увеличение площади свободных жилых помещений государственного жилищного фонда согласно АРМ БУХГАЛТЕРА «Свободная площадь»  произошло  в связи  с решением вопроса                о предоставлении Невскому РЖА по договору аренды жилых помещений  
для проживания  дворников, механизаторов   на условиях найма жилого помещение коммерческого использования согласно распоряжению  Администрации Невского района Санкт-Петербурга от 24.07.2023 №2960-р.
</t>
  </si>
  <si>
    <t>Увеличение количества многоквартирных домов в связи с проведением актуализпции</t>
  </si>
  <si>
    <t>Увеличение зависит от количества распоряжений администрации о предоставлении жилых помещений и от количества обращений граждан</t>
  </si>
  <si>
    <t>В связи с погодными условиями проводилось больше проверок</t>
  </si>
  <si>
    <t>В связи с увеличением задолженности перед ресурсоснабжающими организациями увеличилось количество исковых заявлений</t>
  </si>
  <si>
    <t>Увеличение согласно данным Петростата</t>
  </si>
  <si>
    <t>Расходы по фактической необходимости</t>
  </si>
  <si>
    <t>передача жилых помещений жилищного фонда Санкт-Петербурга в собственность граждан и предоставления жилых помещений по договорам соц.найма и договорам аренды</t>
  </si>
  <si>
    <t xml:space="preserve">проводилась корректировка Краткосрочного плана </t>
  </si>
  <si>
    <t>заключено два новых договора с ТСЖ в связи с изменением доли в праве собственности СПб</t>
  </si>
  <si>
    <t>в связи с активизацией населения по определению нанимателя, а также в связи с приватизацией жилого фонда</t>
  </si>
  <si>
    <t>В связи с переходом с августа 2023 года в единый платежный документ на базе АО "ЕИРЦ Санкт-Петербурга"</t>
  </si>
  <si>
    <t>Во исполнение п.п. 5.7 Указа Президента РФ от 19.10.2022 № 757 в целях защиты населения и территории обеспечено осуществление регулярных проверок подвальных и чердачных помещений, подсобных помещений, контейнерных площадок</t>
  </si>
  <si>
    <t>Направление повторных предписаний</t>
  </si>
  <si>
    <t>Работа с населением, своевременное предоставление информации по вопросам ЖКХ</t>
  </si>
  <si>
    <t>Принято на регистрационный учет 3 МКД, естественная миграция населения</t>
  </si>
  <si>
    <t>Проведено заселение свободных жилых помещений.</t>
  </si>
  <si>
    <t>Корректировка Краткосрочного плана реализации региональной программы капитального ремонта. Дополнительное включение адресов в связи с увеличением финансирования.</t>
  </si>
  <si>
    <t xml:space="preserve">Усиление контроля за техническим состоянием жилищного фонда и санитарным содержанием территорий </t>
  </si>
  <si>
    <t>В 4 квартале 2023 года увеличилось количество обращений об отсутствии/ненадлежащем уровне отопления в квартирах, что было обусловлено сроками периодического протапливания.</t>
  </si>
  <si>
    <t>Приняты для ведения регистрационного учета граждан: дома блокированной застройки - 109 ед., ИЖС - 39 ед., МКД - 1 ед. (461 квартира).</t>
  </si>
  <si>
    <t>Увеличение площади связано с вводом в эксплуатацию нового мгогоквартирного жилого дома со 100,0% государственной собственностью. На отчетный период большое количество квартир свободны.</t>
  </si>
  <si>
    <t>Произведена корректировка адресной программы внесенным распоряжением ЖК от 28.09.2023 № 1146-р</t>
  </si>
  <si>
    <t>Увеличение количества заключенных договоров управления по МКД, в которых находятся помещения государственного жилищного фонда, связано с вводом в эксплуатацию МКД с государственным фондом и выморочным имуществом.</t>
  </si>
  <si>
    <t>Увелечение количества договоров соцального найма свяно с проведением работ с нанимателями жилых помещений, где не были заключены договоры социального найма.</t>
  </si>
  <si>
    <t>Увеличение количества лицевых счетов связано с вводом в эксплуатацию социального дома.</t>
  </si>
  <si>
    <t>Текущие проверки отделами проводятся в рамках установной деятельности</t>
  </si>
  <si>
    <t>Уменьшение количества предписаний связано с уменьшением количества должников</t>
  </si>
  <si>
    <t>Увеличение количества количества обращений  связано с вводом в эксплуатацию многоквартирных жилых домов нового строительства.</t>
  </si>
  <si>
    <t>Увеличение количества граждан, в отношении которых ведется регистрационный учет, связано с вводом в эксплуатацию многоквартирных жилых домов нового строительства.</t>
  </si>
  <si>
    <t>Экономия средств, сложившаяся при заключении госконтрактов в результате конкурсных процедур,
а также высвобожденные средства, образовавшиеся при
расторжении государственных
контрактов по факту выполненных работ (предоставленных услуг, поставленных товаров), по соглашению сторон</t>
  </si>
  <si>
    <t>Количество домов сокращено согласно распоряжениям Жилищного комитета в рамках
Адресной программы Фонда капитального ремонта на 2023 год</t>
  </si>
  <si>
    <t>Управляющие компании выбраны на общем собрании собственников</t>
  </si>
  <si>
    <t>Переход лицевых счетов из ВЦКП в ЕИРЦ</t>
  </si>
  <si>
    <t>Усиление контроля, в целях уменьшения количества обращений граждан</t>
  </si>
  <si>
    <t>Уменьшение просроченных платежей</t>
  </si>
  <si>
    <t>Связано с увеличением количества обращений</t>
  </si>
  <si>
    <t xml:space="preserve">Выплаты заработной платы и начислений на выплаты по оплате труда производились согласно фактической численности работников (КЗ "ж").
Оплата коммунальных услуг производилась по фактически потребленным ресурсам.
49156,8 тыс.руб.-невостребованные ассигнования в связи с экономией от проведенных конкурсных процедур и в результате отпавших расходов.
21 867,1 тыс.руб.- неисполненные ассигнования в связи с длительной процедурой согласования и проведения конкурных процедур.
 </t>
  </si>
  <si>
    <t>Заселение пустующей жилой площади.</t>
  </si>
  <si>
    <t xml:space="preserve">В соответствии с выполненными и принятыми работами НО "Фонд-региональный оператор капитального ремонта общего имущества в многоквартирных домах". </t>
  </si>
  <si>
    <t xml:space="preserve">Уменьшение показателя связано с движением площади (приватизация (продажа) объектов недвижимого имущества) </t>
  </si>
  <si>
    <t>Приватизация и выкуп жилых помещений.</t>
  </si>
  <si>
    <t>Приватизация жилых помещений</t>
  </si>
  <si>
    <t>1. Переход на единый платежный документ, отсутствие доступа к базе АО "ЕИРЦ".
2. Переход собственников помещений на прямой договор с РСО.</t>
  </si>
  <si>
    <t>Фактически выданные предписания.</t>
  </si>
  <si>
    <t>Количество фактически поданных исковых заявлений.</t>
  </si>
  <si>
    <t>Расселение коммунальных квартир</t>
  </si>
  <si>
    <t>С 16.05.2023 уборка земель общего пользования в 80 кадастровых кварталах осуществляется Каланинским РЖА хозяйственным способом</t>
  </si>
  <si>
    <t>4.19</t>
  </si>
  <si>
    <t>Расчет площадей произведен КИО по состоянию на 15.08.2023</t>
  </si>
  <si>
    <t>4.1.13</t>
  </si>
  <si>
    <t>13. Выполнение  работ по уборке внутриквартальных территорий,  не входящих в состав общего имущества многоквартирных домов</t>
  </si>
  <si>
    <t xml:space="preserve">тыс.кв. м </t>
  </si>
  <si>
    <t>4.1.14</t>
  </si>
  <si>
    <t>14. Выполнение  работ по уборке внутриквартальных территорий,  не входящих в состав общего имущества многоквартирных домов</t>
  </si>
  <si>
    <t>4.1.15</t>
  </si>
  <si>
    <t>15. Выполнение  работ по уборке внутриквартальных территорий,  не входящих в состав общего имущества многоквартирных домов</t>
  </si>
  <si>
    <t>4.1.16</t>
  </si>
  <si>
    <t>16. Выполнение  работ по уборке внутриквартальных территорий,  не входящих в состав общего имущества многоквартирных домов</t>
  </si>
  <si>
    <t>Увеличение площади внутриквартальных территрий Пушкинского района в результате окончательного расчета площадей уборочных внутриквартальных территорий (письмо КИО от 31.08.2023 №05-07-33585/23-0-0).</t>
  </si>
  <si>
    <t>4.1.17</t>
  </si>
  <si>
    <t>17. Выполнение  работ по уборке внутриквартальных территорий,  не входящих в состав общего имущества многоквартирных домов</t>
  </si>
  <si>
    <t>4.1.18</t>
  </si>
  <si>
    <t>Оплата подрядным организациям производилась по факту выполненных работ, а также в связи с поэтапным переходом работ по уборке внутриквартальных территорий собственными силами Центрального РЖА.</t>
  </si>
  <si>
    <t>18. Выполнение  работ по уборке внутриквартальных территорий,  не входящих в состав общего имущества многоквартирных домов</t>
  </si>
  <si>
    <t>Уменьшение площади связано с оформлением земельных участков в собственнось жителей дома.</t>
  </si>
  <si>
    <t>В 2023 году исключены адреса в связи с возбуждением исполнительного производства</t>
  </si>
  <si>
    <t>включение в программу дополнительных адресов за счет средств экономии, образовавшихся в результате ранее проведенных конкурсных процедур</t>
  </si>
  <si>
    <t xml:space="preserve">Значение планового показателя не достигнуто в связи с увеличением сметной стоимости работ по ремонту помещений </t>
  </si>
  <si>
    <t>Актуализация адресной программы</t>
  </si>
  <si>
    <t>включение в АП доп.жилых помещения за счет образовавшейся экономии по итогам конкурсных процедур</t>
  </si>
  <si>
    <t>6</t>
  </si>
  <si>
    <t>12</t>
  </si>
  <si>
    <t>Экономия от конкурсных процедур направлена на ремонт помещений</t>
  </si>
  <si>
    <t>15</t>
  </si>
  <si>
    <t>45</t>
  </si>
  <si>
    <t>Уточнение объёма работ по ремонту квартир свободной государственной площади</t>
  </si>
  <si>
    <t>Отклонение от планового показателя по  исполнению детализированных мероприятий  связано с экономией от проведения конкурсных процедур</t>
  </si>
  <si>
    <t>3</t>
  </si>
  <si>
    <t>Превышение рыночной стоимости ремонтных забот за 1 кв.м. над планируемым при формировании бюджета.  Ассигнования перераспределены на целевую статью 0920083140, уточненные ассигнования 15631,6 тыс. руб.</t>
  </si>
  <si>
    <t>Экономия, появившаяся в результате конкурсных процедур, была направлена на проведение ремонтных работ по новым адресам</t>
  </si>
  <si>
    <t>За счет экономии бюджетных средств от проведения конкурсных процедур были выполнены дополнительные объемы по ремонту помещений, являющихся собственностью Санкт-Петербурга.</t>
  </si>
  <si>
    <t>За счет экономии денежных средств были включены дополнительно адреса</t>
  </si>
  <si>
    <t>В связи с проведением электрон.аукционов на выполнение работ по адресу г.Петергоф, Володи Дубинина, д. 6 литера А, кв.22 не подано ни одной заявки на участие в закупке.</t>
  </si>
  <si>
    <t xml:space="preserve">Произведена корректировка адресной программы в связи необходимостью проведения ремонтных работ в помещениях для размещения трактористов и дворников. </t>
  </si>
  <si>
    <t>Экономия сложившаяся после проведения конкурсных процедур, позволила произвести ремонт дополнительных жилых помещений и изготовить проектно-сметную документацию на ремонт по 10 адресам.</t>
  </si>
  <si>
    <t>Изменение адресной программы</t>
  </si>
  <si>
    <t>6 126,1 тыс.руб.- расторжение контракта в связи с нарушением условий и срывом сроков исполнения,
1 820,4 тыс.руб. - экономия от конкурсных процедур.</t>
  </si>
  <si>
    <t>Расторжение контракта с подрядчиком в связи с нарушением условий контракта и срывом сроков исполнения.</t>
  </si>
  <si>
    <t xml:space="preserve">Отсутствие доступа к зоне производства работ, уточнение объемов производства работ
</t>
  </si>
  <si>
    <t>Не достижение значения планового показателя связано с приватизацией помещений гос. собственности</t>
  </si>
  <si>
    <t>Не достижение значения планового показателя связано с отсутствием доступа в квартиры</t>
  </si>
  <si>
    <t>Акутализация адресной программы в связи с увеличением стоимости установки и замены ИПУ</t>
  </si>
  <si>
    <t>увеличение кол-ва ТСЖ, в которых ОС установлены тарифы, превышающие установленные Комитетом по тарифам</t>
  </si>
  <si>
    <t>Увеличение площади помещений по результатам сверки с ФКР</t>
  </si>
  <si>
    <t>5. Возмещение расходов на капитальный ремонт общего имущества в многоквартирных домах за помещения, являющиеся собственностью Санкт-Петербурга</t>
  </si>
  <si>
    <t>по факту обращений УО и РСО на возмещение расходов</t>
  </si>
  <si>
    <t>Перераспределение бюджетных ассигнований в соответствии с п.1 дополнительного соглашения № 3 от 02.10.2023 к договору от 15.02.2023 № 07/2021/РО и на основании письма, направленного в «Фонд-региональный оператор капитального ремонта общего имущества в многоквартирных домах» № 08-1292/23-0-0 от 19.10.2023, оплата взноса за капитальный ремонт за декабрь 2023 года должна быть оплачена в январе 2024 года</t>
  </si>
  <si>
    <t>Уточнение площади по уплате взноса за жилые и нежилые помещения</t>
  </si>
  <si>
    <t>Планируемые значения установлены  по итогам работы  предыдущего (2022) года. Уменьшение площади связано с реализацией права приватизацмм гражданами и переходом площадей государственногонежилого  фонда в оперативное управление.</t>
  </si>
  <si>
    <t>Объем финансирования уменьшен по ряду причин, а именно:
- в связи с несостоявшимся электронным аукционом на устройство инженерных сетей объекта культурного наследия;
- расходы на закупку отопительных котлов носят заявительный характер и не были востребованы в отопительном периоде (заявок не поступало);
- расходы на обследование технического состояния строительных конструкций уменьшены в связи с расселением дома вследствие чего подлежащего содержанию как пустующий.</t>
  </si>
  <si>
    <t>Корректировка адресной программы, в связи с отсутствием доступа в помещения.</t>
  </si>
  <si>
    <t>По факту поступивших заявок</t>
  </si>
  <si>
    <t>Ввиду отсутствия заявок приобретение нецелесобразно.</t>
  </si>
  <si>
    <t xml:space="preserve">Мероприятия выполнены частично по ряду причин, а именно:
Обследование дного объекта не проведено в связи с несостоявшимся собранием собственников
</t>
  </si>
  <si>
    <t>Мероприятие не реализовано в связи с несостоявшимся электронным аукционом на устройство инженерных сетей объекта культурного наследия по адресу: г. Зеленогорск, ул. Березовая, д.19, лит. Д. Проведение повторной конкурсной процедуры в 2023 году не целесообразно ввиду сокращения сроков реализации.</t>
  </si>
  <si>
    <t>Уменьшением расходов на замену ИПУ ХВС и ГВС в связи с отсутствием доступа в жилые помещения нанимателей. Ассигнования перераспределены на целевую статью 0920083140, уточненные ассигнования 60056,5 тыс. руб.</t>
  </si>
  <si>
    <t>Увеличение количества приборов индивидуального учета в связи с большим поступлением претензионно - исковых заявлений от управляющих организаций на оплату повышающего коэффициента по квартирам государственного фонда, где не установлены индивидуальные приборы учета холодной и горячей воды</t>
  </si>
  <si>
    <t>В течении года в результате изменения площадей объектов, подлежащих оплате, откорректирован расчет.  Таким образом, потребность в оплате взносов была увеличена</t>
  </si>
  <si>
    <t>В связи с переходом права собственности из государственной в частную размер площадей уменьшился.</t>
  </si>
  <si>
    <t>Площадь помещений, находящихся в собственности СПб, увеличилась в  связи  с вводом в эксплуатацию МКД с государственным фондом и выморочным имуществом..</t>
  </si>
  <si>
    <t xml:space="preserve">В 2023 году произведена установка и замена индивидуальных приборов учета коммунальных ресурсов. Учитывая, что сметная стоимость работ по замене меньше стоимости работ по установке, количество приборов по факту превышает запланированное. </t>
  </si>
  <si>
    <t>Уменьшение печати счетов по лицевым счетам нанимателей связано с приватизацией жилого фонда</t>
  </si>
  <si>
    <t>Уменьшение заселенного государственного жилого фонда произошло в результате приватизации.</t>
  </si>
  <si>
    <t>4. Расходы по печати счетов по лицевым счетам нанимателей жилых помещений государственного жилищного фонда Санкт-Пеетрбурга</t>
  </si>
  <si>
    <t>Отсутствие доступа в жилые помещения для проведения установочнх работ</t>
  </si>
  <si>
    <t>Согласно обращениям граждан</t>
  </si>
  <si>
    <t>Связано с переходом помещений из государственной собственности в частную</t>
  </si>
  <si>
    <t>1. Оплата услуг по формированию счетов нанимателей жилых помещений государственного жилого фонда Санкт-Петербурга</t>
  </si>
  <si>
    <t>3. Оплата расходов за коммунальные услуги (теплоснабжение) пустующих нежилых помещений, являющихся собственностью Санкт-Петербурга</t>
  </si>
  <si>
    <t>площадь пустующих нежилых помещений, находящихся в собственности Санкт-Петербурга</t>
  </si>
  <si>
    <t>4. Оплата услуг по вывозу твердых коммунальных отходов по пустующим жилым помещениям, являющимся собственностью Санкт-Петербурга</t>
  </si>
  <si>
    <t>площадь пустующих жилых помещений, находящихся в собственности Санкт-Петербурга</t>
  </si>
  <si>
    <t>высвобождение по факту выполненных работ (ремонт квартир в социальном доме)</t>
  </si>
  <si>
    <t>увеличение пустующих площади нежилых помещений, выморочное имущество</t>
  </si>
  <si>
    <t>увеличение пустующих площади нежилых помещений</t>
  </si>
  <si>
    <t>количество пустующих жилых помещений, являющихся собственностью Санкт-Петербурга</t>
  </si>
  <si>
    <t>4. Расходы на выполнение работ по технической укрепленности оконных и дверных проемов расселенных квартир, находящихся в собственности СПБ</t>
  </si>
  <si>
    <t>В связи с уточнением площади пустующих жилых и нежилых помещений государственного жилищного фонда Санкт-Петербурга</t>
  </si>
  <si>
    <t>В связи с уточнением площади пустующих помещений, находящихся в собственности Санкт-Петербурга</t>
  </si>
  <si>
    <t>Планируемые значения установлены по итогам работы 2022 года. Изменение площади обосновано заключением договоров аренды</t>
  </si>
  <si>
    <t xml:space="preserve">Объем дополнительного финансирования распрделен в рамках бюджета ГРБС в связи с поручением Губернатора Санкт-Петербурга по вопросу обеспечения
соблюдения прав и законных интересов детей на территории
Санкт-Петербурга, согласно плану мероприятий (дорожной карте) по приспособлению помещений по адресу: г. Сестрорецк, ул. Володарского, д. 34, литера А для размещения отделений социального обслуживания семей с детьми, включающих стационарное отделение для временного размещения несовершеннолетних, находящихся в социально опасном положении </t>
  </si>
  <si>
    <t>В связи с образовавшейся экономией денежных средств по результатам уточнения объемов работ и проведения конкурсных процедур  внесены измененя в адресную программу ремонта пустующих жилых помещений на 2023 год в рамках ранее доведенных лимитов бюджетных обязательств в части добавления в адресный перечень двух жилых помещений.</t>
  </si>
  <si>
    <t>На сотрудников договорного отдела была возложена обязанность по направлению пакетов документов в Комитет имущественных отношений по 83 передаваемым защитным сооружениям гражданской обороны (штат по работе с защитными сооружениями в Московском РЖА не увеличен)</t>
  </si>
  <si>
    <t>Уточненный размер бюджетных ассигнований 25930,7 тыс. руб.
В связи с увольнением сотрудников по направлению заключения договоров на содержание пустующей площади с управляющими организациями и ресурсоснабжающими организациями были размещены вакансии для набора сотрудников. Отклик на данные вакансии отсутствует. Работа по заключению договоров легла на имеющихся 2 сотрудников Договорного отдела. Для заключения договоров впоследствии проводилась сверка площадей до декабря 2023 года. В результате был проведен расчет договоров, но не был пройден контроль в Комитет финансов.</t>
  </si>
  <si>
    <t>Экономия, полученная в результате проведения конкурсных процедур</t>
  </si>
  <si>
    <t>В связи с переходом ГУП «ТЭК» на прямые договоры с собственниками и пользователями помещений</t>
  </si>
  <si>
    <t xml:space="preserve"> уменьшение в связи с корректировкой расчета на 2023 год </t>
  </si>
  <si>
    <t>Увеличение свободной площади жилых и нежилых помещений связано с регистрацией собственности Санкт-Петербурга, согласно уведомлениям Комитета имущественных отношений</t>
  </si>
  <si>
    <t xml:space="preserve">Площадь свободных жилых и нежилых помещений государственного жилищного фонда СПб уменьшилась в связи с заселением жилых помещений и сдачей в аренду нежилых помещений. </t>
  </si>
  <si>
    <t>3. Долевое участие Санкт-Петербурга, как собственника пустующих жилых и нежилых помещений, в расходах за отопление пустующих нежилых помещений</t>
  </si>
  <si>
    <t>площадь пустующих нежилых помещений государственного жилищного фонда Санкт-Петербурга</t>
  </si>
  <si>
    <t>4. Выполнение работ по текущему ремонту пустующих жилых помещений в социальных домах</t>
  </si>
  <si>
    <t>Произведена корректировка адресной программы</t>
  </si>
  <si>
    <t>Увеличение пустующего государственного жилого фонда произошло в результате приобритения нового жилого фонда в течении года.</t>
  </si>
  <si>
    <t>Оплата по фактической потребности</t>
  </si>
  <si>
    <t>Увеличение выморочных помещений, помещений, переданных по договору ренты, а также выкукпленных при расселени и коммунальных квартир</t>
  </si>
  <si>
    <t>Движение площади и регистрация в 2023г. новых площадей в реестр собственности Санкт-Петербурга</t>
  </si>
  <si>
    <t>По факту предъявленных исполнительных листов.</t>
  </si>
  <si>
    <t>4. Расходы на выполнение работ по ремонту жилых помещений в многоквартирных домах социального назначения</t>
  </si>
  <si>
    <t>Снос аварийных расселенных многоквартирных жилых домов, все помещения в которых находятся в собственности Санкт-Петербурге</t>
  </si>
  <si>
    <t>количество изготовленной проектно-сметной документации на</t>
  </si>
  <si>
    <t>5.4.</t>
  </si>
  <si>
    <t>Увеличение значения количественной характеристики за счет увеличения средств на мероприятие в целях компенсации недополученных доходов 
за 2021-2022 годы в соответстветствии с представленными в 2023 году теплоснабжающими организациями подписанными актами сверок объемов тепловой энергии за указанный период.</t>
  </si>
  <si>
    <t xml:space="preserve">Уменьшение значения количественной характеристики в связи с перераспределением средств в целях обеспечения возможности оплаты исполнительных листов, а также в целях компенсации недополученных доходов за 2021-2022гг. в соответстветстии с актами сверок объемов тепловой энергии за указанный период, представленных в 2023 году. </t>
  </si>
  <si>
    <t>3.Приобретение мебели</t>
  </si>
  <si>
    <t xml:space="preserve">Уровень возмещения населением затрат на предоставление жилищно-коммунальных услуг по установленным для населения тарифам за 2023 год, по прогнозным данным, составит 96,48 %. Прогнозный расчет произведен по данным Территориального органа Федеральной службы государственной статистики по г. Санкт-Петербургу и Ленинградской области за девять месяцев 2023 года. Стоимость предоставленных населению услуг, рассчитанная по экономически обоснованным тарифам, за жилое помещение, капитальный ремонт и коммунальные услуги составила 147 579 797,8 тыс. руб. Возмещение населением затрат на предоставление услуг по установленным для населения тарифам за жилое помещение, капитальный ремонт и коммунальные услуги составило 142 385 857,3 тыс. руб. В Санкт-Петербурге в целях уменьшения расходов граждан на оплату жилого помещения и коммунальных услуг предоставляются субсидии на оплату жилого помещения и коммунальных услуг и меры социальной поддержки по оплате жилого помещения и коммунальных услуг, установленные законодательством Российской Федерации и законодательством Санкт-Петербурга.
Количество граждан, которым рассчитаны меры социальной поддержки по оплате жилого помещения и коммунальных услуг в форме денежных выплат составило 960 260 человек, субсидии на оплату жилого помещения и коммунальных услуг предоставлены 71 146 семьям.                                                                                                                                                                                                                              В 2023 году дополнительная мера социальной поддержки по  замене газовых плит, газовых водонагревательных колонок и электрических плит предоставлена 1681 человеку (произведена замена 1715 единиц газового оборудования и 42 электрических плит).                </t>
  </si>
  <si>
    <r>
      <t xml:space="preserve">По итогам 2023 года социальные выплаты на приобретение жилья предоставлены 4767 семьям различных категорий, в том числе: 
молодым семьям - 1084 семьи; </t>
    </r>
    <r>
      <rPr>
        <sz val="12"/>
        <color rgb="FFFF000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гражданам, являющимся заемщиками по договору ипотечного кредитования - 304 семьи;</t>
    </r>
    <r>
      <rPr>
        <sz val="12"/>
        <color rgb="FFFF000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гражданам, являющимся жителями расселяемых коммунальных квартир - 1558 семей;
гражданам, состоящим на учете в качестве нуждающихся в улучшении жилищных условий и не имеющие жилищные льготы - 724 семьи;</t>
    </r>
    <r>
      <rPr>
        <sz val="12"/>
        <color rgb="FFFF000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в соответствии с Указом Президента Российской Федерации от 07.05.2008 № 714 «Об обеспечении жильем ветеранов Великой Отечественной войны 1941-1945 годов» - 8 семей;                                                                                                                                                                                    гражданам, указанным в пункте 1 статьи 23.2 Федерального закона от 12.01.1995 № 5-ФЗ «О ветеранах» - 2 семьи;                                                                                                                                          гражданам, указанным в статье 28.2 Федерального закона  от 24.11.1995 № 181-ФЗ «О социальной защите инвалидов в Российской Федерации» - 10 семей;         </t>
    </r>
    <r>
      <rPr>
        <sz val="12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гражданам, имеющим трех и более несовершеннолетних детей - 850 семей; 
гражданам, имеющим детей-инвалидов - 227 семей. </t>
    </r>
    <r>
      <rPr>
        <sz val="12"/>
        <color rgb="FFFF000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В рамках регионального проекта «Обеспечение устойчивого сокращения непригодного для проживания жилищного фонда (город федерального значения Санкт-Петербург)» обеспечено расселение 5,72 тыс. кв. м аварийного жилищного фонда, признанного таковым до 01.01.2022, из которого переселено 0,34 тыс. человек.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</si>
  <si>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Степень достижения планируемого значения по показателю составляет почти 100 %. Фактическое значение показателя рассчитано по данным Петростата за 9 месяцев 2023 года, в связи с особенностями подготовки статистических отчетов данные за 2023 год на настоящий момент отсутствуют</t>
  </si>
  <si>
    <t>Предоставление субсидии ГБУ «Горжилобмен» на предоставление социальных выплат на строительство или приобретение жилья жителям расселяемых коммунальных квартир</t>
  </si>
  <si>
    <t>количество многоквартирных домов (парадных), по которым  необходимо выполнение работ по приспособлению общего имущества в многоквартирных домах с учетом потребностей инвалида и обеспечению  условий его  доступности  для инвалида</t>
  </si>
  <si>
    <t>количество многоквартирных домов (парадных), по которым необходимо изготовление проектно-сметной документации для организации доступа маломобильным группам населения в парадные жилых многоквартирных домов</t>
  </si>
  <si>
    <t>количество объектов по которым необходимо  разработать  проектно- сметную документация на выполнение работ по приспособлению жиллого помещения инвалида и (или) общего имущества в мкд</t>
  </si>
  <si>
    <t xml:space="preserve">Жилищный комитет,
администрация Кировского района 
Санкт-Петербурга,
администрация Красногвардейского района 
Санкт-Петербурга,
 администрация Красносельского района 
Санкт-Петербурга,
администрация Курортного района Санкт-Петербурга,
администрация Петродворцового района 
Санкт-Петербурга,
администрация Приморского района 
Санкт-Петербурга
</t>
  </si>
  <si>
    <t>В результате реализации государственной программы к 2028 году должен сложиться качественно новый уровень состояния жилищной сферы, характеризуемый следующим целевым ориентиром:
проведение капитального ремонта общего имущества в 80,1% многоквартирных домах по одному  и более необходимых работ по капитальному ремонту, включая мероприятия в области энергосбережения и повышения энергетической эффективности, запланированных к выполнению в рамках реализации Региональной программы до 2038 года. 
В целях достижения результатов государственной программы в рамках Краткосрочного плана в 2023 году капитальный ремонт завершен по 2391 видам работ в 1745 многоквартирном доме на общую сумму 24 471 ,6 млн руб., кроме того 52 вида работ по капитальному ремонту на сумму 1576,3 млн руб. планируется завершить в 2024 году в соответствии с заключенными «переходящими» договорами.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целях проведения мероприятий по энергосбережению и повышению энергетической эффективности в отношении общего имущества собственников помещений в многоквартирных домах по состоянию на начало 2024 года энергоэффективные осветительные приборы в помещениях, относящихся к общему имуществу многоквартирного дома, установлены в 19842  многоквартирных домах, что составляет 82 % от общего количества многоквартирных домов, находящихся на территории Санкт-Петербурга.
Выполнены  работы по уборке внутриквартальных территорий, входящих в состав земель общего пользования. Площадь уборочных внутриквартальных территорий, входящих в состав земель общего пользования, составила 56 741,9 тыс. кв.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</si>
</sst>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_-* #,##0.00\ _р_._-;\-* #,##0.00\ _р_._-;_-* &quot;-&quot;??\ _р_._-;_-@_-"/>
    <numFmt numFmtId="170" formatCode="0.000"/>
    <numFmt numFmtId="171" formatCode="#,##0.0_ ;\-#,##0.0\ "/>
    <numFmt numFmtId="172" formatCode="_-* #,##0.0_р_._-;\-* #,##0.0_р_._-;_-* &quot;-&quot;??_р_._-;_-@_-"/>
    <numFmt numFmtId="173" formatCode="_-* #,##0.0_р_._-;\-* #,##0.0_р_._-;_-* &quot;-&quot;?_р_._-;_-@_-"/>
    <numFmt numFmtId="174" formatCode="_-* #,##0.0\ _₽_-;\-* #,##0.0\ _₽_-;_-* &quot;-&quot;?\ _₽_-;_-@_-"/>
    <numFmt numFmtId="175" formatCode="_-* #,##0.0_-;\-* #,##0.0_-;_-* &quot;-&quot;??_-;_-@_-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宋体"/>
      <charset val="134"/>
    </font>
    <font>
      <b/>
      <sz val="8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 Cyr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sz val="2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954">
    <xf numFmtId="0" fontId="0" fillId="0" borderId="0"/>
    <xf numFmtId="9" fontId="9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9" fillId="0" borderId="0"/>
    <xf numFmtId="0" fontId="11" fillId="0" borderId="0"/>
    <xf numFmtId="168" fontId="4" fillId="0" borderId="0" applyFont="0" applyFill="0" applyBorder="0" applyAlignment="0" applyProtection="0"/>
    <xf numFmtId="0" fontId="14" fillId="0" borderId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43" fontId="9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7" fillId="0" borderId="0"/>
    <xf numFmtId="0" fontId="18" fillId="0" borderId="0">
      <alignment vertical="center"/>
    </xf>
    <xf numFmtId="0" fontId="2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4" fillId="0" borderId="0"/>
    <xf numFmtId="0" fontId="21" fillId="4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7" fillId="4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0" fillId="4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22" fillId="4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4" fillId="4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21" fillId="4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30" fillId="4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0" fillId="4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0" fillId="4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0" fillId="4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0" fillId="4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0" fillId="4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23" fillId="4" borderId="0">
      <alignment horizontal="right" vertical="top"/>
    </xf>
    <xf numFmtId="0" fontId="16" fillId="4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0" fillId="4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30" fillId="4" borderId="0">
      <alignment horizontal="right" vertical="top"/>
    </xf>
    <xf numFmtId="0" fontId="30" fillId="4" borderId="0">
      <alignment horizontal="right" vertical="top"/>
    </xf>
    <xf numFmtId="0" fontId="30" fillId="4" borderId="0">
      <alignment horizontal="center" vertical="top"/>
    </xf>
    <xf numFmtId="0" fontId="30" fillId="4" borderId="0">
      <alignment horizontal="right" vertical="top"/>
    </xf>
    <xf numFmtId="0" fontId="30" fillId="4" borderId="0">
      <alignment horizontal="center" vertical="top"/>
    </xf>
    <xf numFmtId="0" fontId="30" fillId="4" borderId="0">
      <alignment horizontal="left" vertical="top"/>
    </xf>
    <xf numFmtId="0" fontId="30" fillId="4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22" fillId="4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7" fillId="4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30" fillId="4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20" fillId="4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20" fillId="4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20" fillId="4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43" fontId="9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4" fontId="9" fillId="0" borderId="0" applyFont="0" applyFill="0" applyBorder="0" applyAlignment="0" applyProtection="0"/>
    <xf numFmtId="0" fontId="14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9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20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32" fillId="0" borderId="0" xfId="0" applyFont="1" applyAlignment="1">
      <alignment horizontal="justify" vertical="center" wrapText="1"/>
    </xf>
    <xf numFmtId="0" fontId="5" fillId="0" borderId="0" xfId="0" applyFont="1"/>
    <xf numFmtId="0" fontId="8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32" fillId="0" borderId="1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165" fontId="8" fillId="0" borderId="1" xfId="0" applyNumberFormat="1" applyFont="1" applyBorder="1" applyAlignment="1">
      <alignment horizontal="center" vertical="top"/>
    </xf>
    <xf numFmtId="1" fontId="8" fillId="0" borderId="1" xfId="0" applyNumberFormat="1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170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top"/>
    </xf>
    <xf numFmtId="0" fontId="5" fillId="0" borderId="0" xfId="0" applyFont="1" applyAlignment="1">
      <alignment horizontal="right" vertical="top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41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top"/>
    </xf>
    <xf numFmtId="16" fontId="8" fillId="0" borderId="1" xfId="0" applyNumberFormat="1" applyFont="1" applyBorder="1" applyAlignment="1">
      <alignment horizontal="center" vertical="top"/>
    </xf>
    <xf numFmtId="4" fontId="8" fillId="0" borderId="1" xfId="0" applyNumberFormat="1" applyFont="1" applyBorder="1" applyAlignment="1">
      <alignment horizontal="center" vertical="top"/>
    </xf>
    <xf numFmtId="166" fontId="8" fillId="0" borderId="1" xfId="0" applyNumberFormat="1" applyFont="1" applyBorder="1" applyAlignment="1">
      <alignment horizontal="center" vertical="top"/>
    </xf>
    <xf numFmtId="0" fontId="8" fillId="0" borderId="1" xfId="3691" applyFont="1" applyBorder="1" applyAlignment="1">
      <alignment horizontal="center" vertical="top"/>
    </xf>
    <xf numFmtId="165" fontId="5" fillId="0" borderId="2" xfId="3952" applyNumberFormat="1" applyFont="1" applyFill="1" applyBorder="1" applyAlignment="1">
      <alignment horizontal="center" vertical="top"/>
    </xf>
    <xf numFmtId="165" fontId="5" fillId="0" borderId="4" xfId="3952" applyNumberFormat="1" applyFont="1" applyFill="1" applyBorder="1" applyAlignment="1">
      <alignment horizontal="center" vertical="top"/>
    </xf>
    <xf numFmtId="165" fontId="5" fillId="0" borderId="1" xfId="3560" applyNumberFormat="1" applyFont="1" applyFill="1" applyBorder="1" applyAlignment="1">
      <alignment horizontal="center" vertical="top"/>
    </xf>
    <xf numFmtId="165" fontId="5" fillId="0" borderId="2" xfId="3478" applyNumberFormat="1" applyFont="1" applyFill="1" applyBorder="1" applyAlignment="1">
      <alignment horizontal="center" vertical="top"/>
    </xf>
    <xf numFmtId="165" fontId="5" fillId="0" borderId="3" xfId="3478" applyNumberFormat="1" applyFont="1" applyFill="1" applyBorder="1" applyAlignment="1">
      <alignment horizontal="center" vertical="top"/>
    </xf>
    <xf numFmtId="165" fontId="5" fillId="0" borderId="0" xfId="3478" applyNumberFormat="1" applyFont="1" applyFill="1" applyBorder="1" applyAlignment="1">
      <alignment vertical="top"/>
    </xf>
    <xf numFmtId="165" fontId="5" fillId="0" borderId="3" xfId="3478" applyNumberFormat="1" applyFont="1" applyFill="1" applyBorder="1" applyAlignment="1">
      <alignment vertical="top"/>
    </xf>
    <xf numFmtId="165" fontId="5" fillId="0" borderId="4" xfId="3478" applyNumberFormat="1" applyFont="1" applyFill="1" applyBorder="1" applyAlignment="1">
      <alignment vertical="top"/>
    </xf>
    <xf numFmtId="165" fontId="5" fillId="0" borderId="5" xfId="3478" applyNumberFormat="1" applyFont="1" applyFill="1" applyBorder="1" applyAlignment="1">
      <alignment vertical="top"/>
    </xf>
    <xf numFmtId="165" fontId="34" fillId="0" borderId="1" xfId="3489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center" vertical="center" wrapText="1"/>
    </xf>
    <xf numFmtId="0" fontId="32" fillId="0" borderId="0" xfId="0" applyFont="1" applyFill="1" applyAlignment="1">
      <alignment horizontal="justify" vertical="center" wrapText="1"/>
    </xf>
    <xf numFmtId="0" fontId="8" fillId="0" borderId="0" xfId="0" applyFont="1" applyFill="1"/>
    <xf numFmtId="0" fontId="32" fillId="0" borderId="1" xfId="0" applyFont="1" applyFill="1" applyBorder="1" applyAlignment="1">
      <alignment horizontal="center" vertical="top" wrapText="1"/>
    </xf>
    <xf numFmtId="165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5" fontId="33" fillId="0" borderId="0" xfId="0" applyNumberFormat="1" applyFont="1" applyFill="1"/>
    <xf numFmtId="0" fontId="33" fillId="0" borderId="0" xfId="0" applyFont="1" applyFill="1"/>
    <xf numFmtId="0" fontId="8" fillId="0" borderId="1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horizontal="center" vertical="top"/>
    </xf>
    <xf numFmtId="2" fontId="8" fillId="0" borderId="1" xfId="0" applyNumberFormat="1" applyFont="1" applyFill="1" applyBorder="1" applyAlignment="1">
      <alignment horizontal="center" vertical="top"/>
    </xf>
    <xf numFmtId="0" fontId="32" fillId="0" borderId="1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 wrapText="1"/>
    </xf>
    <xf numFmtId="165" fontId="8" fillId="0" borderId="0" xfId="0" applyNumberFormat="1" applyFont="1" applyFill="1"/>
    <xf numFmtId="0" fontId="32" fillId="0" borderId="0" xfId="0" applyFont="1" applyFill="1" applyAlignment="1">
      <alignment vertical="center"/>
    </xf>
    <xf numFmtId="0" fontId="32" fillId="0" borderId="0" xfId="0" applyFont="1" applyFill="1" applyAlignment="1">
      <alignment vertical="center" wrapText="1"/>
    </xf>
    <xf numFmtId="0" fontId="32" fillId="0" borderId="0" xfId="0" applyFont="1" applyFill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166" fontId="32" fillId="0" borderId="1" xfId="0" applyNumberFormat="1" applyFont="1" applyFill="1" applyBorder="1" applyAlignment="1">
      <alignment horizontal="center" vertical="center"/>
    </xf>
    <xf numFmtId="165" fontId="32" fillId="0" borderId="1" xfId="0" applyNumberFormat="1" applyFont="1" applyFill="1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top" wrapText="1"/>
    </xf>
    <xf numFmtId="0" fontId="43" fillId="0" borderId="1" xfId="6" applyFont="1" applyFill="1" applyBorder="1" applyAlignment="1">
      <alignment horizontal="center" vertical="top" wrapText="1"/>
    </xf>
    <xf numFmtId="165" fontId="5" fillId="0" borderId="1" xfId="1" applyNumberFormat="1" applyFont="1" applyFill="1" applyBorder="1" applyAlignment="1">
      <alignment horizontal="center" vertical="top"/>
    </xf>
    <xf numFmtId="0" fontId="5" fillId="0" borderId="4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49" fontId="5" fillId="0" borderId="1" xfId="6" applyNumberFormat="1" applyFont="1" applyFill="1" applyBorder="1" applyAlignment="1">
      <alignment horizontal="center" vertical="top" wrapText="1"/>
    </xf>
    <xf numFmtId="165" fontId="5" fillId="0" borderId="3" xfId="0" applyNumberFormat="1" applyFont="1" applyFill="1" applyBorder="1" applyAlignment="1">
      <alignment vertical="top" wrapText="1"/>
    </xf>
    <xf numFmtId="165" fontId="8" fillId="0" borderId="3" xfId="9" applyNumberFormat="1" applyFont="1" applyFill="1" applyBorder="1" applyAlignment="1">
      <alignment horizontal="center" vertical="top" wrapText="1"/>
    </xf>
    <xf numFmtId="4" fontId="34" fillId="0" borderId="1" xfId="7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vertical="top"/>
    </xf>
    <xf numFmtId="0" fontId="34" fillId="0" borderId="1" xfId="0" applyFont="1" applyFill="1" applyBorder="1" applyAlignment="1">
      <alignment horizontal="center" vertical="top" wrapText="1"/>
    </xf>
    <xf numFmtId="0" fontId="3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166" fontId="8" fillId="0" borderId="1" xfId="0" applyNumberFormat="1" applyFont="1" applyFill="1" applyBorder="1" applyAlignment="1">
      <alignment horizontal="center" vertical="top" wrapText="1"/>
    </xf>
    <xf numFmtId="3" fontId="8" fillId="0" borderId="1" xfId="0" applyNumberFormat="1" applyFont="1" applyFill="1" applyBorder="1" applyAlignment="1">
      <alignment horizontal="center" vertical="top"/>
    </xf>
    <xf numFmtId="166" fontId="35" fillId="0" borderId="1" xfId="0" applyNumberFormat="1" applyFont="1" applyFill="1" applyBorder="1" applyAlignment="1">
      <alignment horizontal="center" vertical="top"/>
    </xf>
    <xf numFmtId="165" fontId="8" fillId="0" borderId="7" xfId="0" applyNumberFormat="1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39" fillId="0" borderId="0" xfId="0" applyFont="1" applyFill="1"/>
    <xf numFmtId="0" fontId="40" fillId="0" borderId="0" xfId="0" applyFont="1" applyFill="1"/>
    <xf numFmtId="49" fontId="8" fillId="0" borderId="1" xfId="0" applyNumberFormat="1" applyFont="1" applyFill="1" applyBorder="1" applyAlignment="1">
      <alignment horizontal="center" vertical="top" wrapText="1"/>
    </xf>
    <xf numFmtId="0" fontId="5" fillId="0" borderId="11" xfId="5" applyFont="1" applyFill="1" applyBorder="1" applyAlignment="1">
      <alignment horizontal="center" vertical="top" wrapText="1"/>
    </xf>
    <xf numFmtId="0" fontId="5" fillId="0" borderId="1" xfId="5" applyFont="1" applyFill="1" applyBorder="1" applyAlignment="1">
      <alignment horizontal="center" vertical="top" wrapText="1"/>
    </xf>
    <xf numFmtId="166" fontId="38" fillId="0" borderId="1" xfId="0" applyNumberFormat="1" applyFont="1" applyFill="1" applyBorder="1" applyAlignment="1">
      <alignment horizontal="center" vertical="top" wrapText="1"/>
    </xf>
    <xf numFmtId="3" fontId="38" fillId="0" borderId="1" xfId="0" applyNumberFormat="1" applyFont="1" applyFill="1" applyBorder="1" applyAlignment="1">
      <alignment horizontal="center" vertical="top"/>
    </xf>
    <xf numFmtId="49" fontId="8" fillId="0" borderId="4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/>
    </xf>
    <xf numFmtId="171" fontId="5" fillId="0" borderId="1" xfId="3489" applyNumberFormat="1" applyFont="1" applyFill="1" applyBorder="1" applyAlignment="1">
      <alignment horizontal="center" vertical="top"/>
    </xf>
    <xf numFmtId="4" fontId="8" fillId="0" borderId="1" xfId="0" applyNumberFormat="1" applyFont="1" applyFill="1" applyBorder="1" applyAlignment="1">
      <alignment horizontal="center" vertical="top"/>
    </xf>
    <xf numFmtId="166" fontId="8" fillId="0" borderId="1" xfId="0" applyNumberFormat="1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/>
    </xf>
    <xf numFmtId="166" fontId="32" fillId="0" borderId="1" xfId="0" applyNumberFormat="1" applyFont="1" applyFill="1" applyBorder="1" applyAlignment="1">
      <alignment horizontal="center" vertical="top" wrapText="1"/>
    </xf>
    <xf numFmtId="166" fontId="8" fillId="0" borderId="1" xfId="0" applyNumberFormat="1" applyFont="1" applyFill="1" applyBorder="1" applyAlignment="1">
      <alignment horizontal="center" vertical="center" wrapText="1"/>
    </xf>
    <xf numFmtId="0" fontId="8" fillId="0" borderId="1" xfId="3691" applyFont="1" applyFill="1" applyBorder="1" applyAlignment="1">
      <alignment horizontal="center" vertical="top"/>
    </xf>
    <xf numFmtId="166" fontId="32" fillId="0" borderId="1" xfId="0" applyNumberFormat="1" applyFont="1" applyFill="1" applyBorder="1" applyAlignment="1">
      <alignment horizontal="center" vertical="top"/>
    </xf>
    <xf numFmtId="0" fontId="32" fillId="0" borderId="1" xfId="0" applyFont="1" applyFill="1" applyBorder="1" applyAlignment="1">
      <alignment horizontal="center" vertical="top" wrapText="1"/>
    </xf>
    <xf numFmtId="0" fontId="32" fillId="0" borderId="0" xfId="0" applyFont="1" applyFill="1" applyAlignment="1">
      <alignment horizontal="left" vertical="center"/>
    </xf>
    <xf numFmtId="0" fontId="32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8" fillId="0" borderId="4" xfId="6" applyFont="1" applyFill="1" applyBorder="1" applyAlignment="1">
      <alignment horizontal="center" vertical="top" wrapText="1"/>
    </xf>
    <xf numFmtId="165" fontId="8" fillId="0" borderId="4" xfId="0" applyNumberFormat="1" applyFont="1" applyFill="1" applyBorder="1" applyAlignment="1">
      <alignment horizontal="center" vertical="top" wrapText="1"/>
    </xf>
    <xf numFmtId="165" fontId="8" fillId="0" borderId="2" xfId="0" applyNumberFormat="1" applyFont="1" applyFill="1" applyBorder="1" applyAlignment="1">
      <alignment horizontal="center" vertical="top"/>
    </xf>
    <xf numFmtId="165" fontId="8" fillId="0" borderId="4" xfId="0" applyNumberFormat="1" applyFont="1" applyFill="1" applyBorder="1" applyAlignment="1">
      <alignment horizontal="center" vertical="top"/>
    </xf>
    <xf numFmtId="165" fontId="8" fillId="0" borderId="3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left" vertical="top" wrapText="1"/>
    </xf>
    <xf numFmtId="49" fontId="8" fillId="0" borderId="2" xfId="0" applyNumberFormat="1" applyFont="1" applyFill="1" applyBorder="1" applyAlignment="1">
      <alignment horizontal="center" vertical="top" wrapText="1"/>
    </xf>
    <xf numFmtId="49" fontId="8" fillId="0" borderId="4" xfId="0" applyNumberFormat="1" applyFont="1" applyFill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horizontal="center" vertical="top"/>
    </xf>
    <xf numFmtId="49" fontId="5" fillId="0" borderId="4" xfId="0" applyNumberFormat="1" applyFont="1" applyFill="1" applyBorder="1" applyAlignment="1">
      <alignment horizontal="center" vertical="top"/>
    </xf>
    <xf numFmtId="171" fontId="5" fillId="0" borderId="2" xfId="3489" applyNumberFormat="1" applyFont="1" applyFill="1" applyBorder="1" applyAlignment="1">
      <alignment horizontal="center" vertical="top"/>
    </xf>
    <xf numFmtId="171" fontId="5" fillId="0" borderId="4" xfId="3489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165" fontId="8" fillId="0" borderId="6" xfId="0" applyNumberFormat="1" applyFont="1" applyFill="1" applyBorder="1" applyAlignment="1">
      <alignment horizontal="center" vertical="top"/>
    </xf>
    <xf numFmtId="0" fontId="34" fillId="0" borderId="0" xfId="0" applyFont="1" applyFill="1"/>
    <xf numFmtId="166" fontId="5" fillId="0" borderId="3" xfId="0" applyNumberFormat="1" applyFont="1" applyFill="1" applyBorder="1" applyAlignment="1">
      <alignment vertical="top"/>
    </xf>
    <xf numFmtId="166" fontId="5" fillId="0" borderId="4" xfId="0" applyNumberFormat="1" applyFont="1" applyFill="1" applyBorder="1" applyAlignment="1">
      <alignment vertical="top"/>
    </xf>
    <xf numFmtId="49" fontId="5" fillId="0" borderId="4" xfId="0" applyNumberFormat="1" applyFont="1" applyFill="1" applyBorder="1" applyAlignment="1">
      <alignment vertical="top"/>
    </xf>
    <xf numFmtId="0" fontId="5" fillId="0" borderId="3" xfId="0" applyFont="1" applyFill="1" applyBorder="1" applyAlignment="1">
      <alignment horizontal="center" vertical="top" wrapText="1"/>
    </xf>
    <xf numFmtId="166" fontId="5" fillId="0" borderId="15" xfId="0" applyNumberFormat="1" applyFont="1" applyFill="1" applyBorder="1" applyAlignment="1">
      <alignment horizontal="center" vertical="top"/>
    </xf>
    <xf numFmtId="165" fontId="5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/>
    </xf>
    <xf numFmtId="49" fontId="8" fillId="0" borderId="2" xfId="0" applyNumberFormat="1" applyFont="1" applyFill="1" applyBorder="1" applyAlignment="1">
      <alignment horizontal="left" vertical="top" wrapText="1"/>
    </xf>
    <xf numFmtId="166" fontId="8" fillId="0" borderId="9" xfId="0" applyNumberFormat="1" applyFont="1" applyFill="1" applyBorder="1" applyAlignment="1">
      <alignment horizontal="center" vertical="top" wrapText="1"/>
    </xf>
    <xf numFmtId="165" fontId="5" fillId="0" borderId="2" xfId="0" applyNumberFormat="1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3" fontId="8" fillId="0" borderId="4" xfId="0" applyNumberFormat="1" applyFont="1" applyFill="1" applyBorder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center" vertical="top" wrapText="1"/>
    </xf>
    <xf numFmtId="0" fontId="35" fillId="0" borderId="1" xfId="0" applyFont="1" applyFill="1" applyBorder="1" applyAlignment="1">
      <alignment vertical="top" wrapText="1"/>
    </xf>
    <xf numFmtId="49" fontId="5" fillId="0" borderId="3" xfId="0" applyNumberFormat="1" applyFont="1" applyFill="1" applyBorder="1" applyAlignment="1">
      <alignment horizontal="center" vertical="top"/>
    </xf>
    <xf numFmtId="49" fontId="8" fillId="0" borderId="3" xfId="0" applyNumberFormat="1" applyFont="1" applyFill="1" applyBorder="1" applyAlignment="1">
      <alignment horizontal="center" vertical="top" wrapText="1"/>
    </xf>
    <xf numFmtId="166" fontId="8" fillId="0" borderId="15" xfId="0" applyNumberFormat="1" applyFont="1" applyFill="1" applyBorder="1" applyAlignment="1">
      <alignment horizontal="center" vertical="top" wrapText="1"/>
    </xf>
    <xf numFmtId="49" fontId="5" fillId="0" borderId="7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34" fillId="0" borderId="1" xfId="0" applyFont="1" applyFill="1" applyBorder="1"/>
    <xf numFmtId="49" fontId="8" fillId="0" borderId="7" xfId="0" applyNumberFormat="1" applyFont="1" applyFill="1" applyBorder="1" applyAlignment="1">
      <alignment horizontal="center" vertical="top" wrapText="1"/>
    </xf>
    <xf numFmtId="3" fontId="8" fillId="0" borderId="1" xfId="0" applyNumberFormat="1" applyFont="1" applyFill="1" applyBorder="1" applyAlignment="1">
      <alignment horizontal="center" vertical="top" wrapText="1"/>
    </xf>
    <xf numFmtId="0" fontId="35" fillId="0" borderId="1" xfId="0" applyFont="1" applyFill="1" applyBorder="1" applyAlignment="1">
      <alignment horizontal="left" vertical="top" wrapText="1"/>
    </xf>
    <xf numFmtId="0" fontId="35" fillId="0" borderId="1" xfId="0" applyFont="1" applyFill="1" applyBorder="1" applyAlignment="1">
      <alignment vertical="center" wrapText="1"/>
    </xf>
    <xf numFmtId="0" fontId="35" fillId="0" borderId="1" xfId="0" applyFont="1" applyFill="1" applyBorder="1" applyAlignment="1">
      <alignment horizontal="left" vertical="center" wrapText="1"/>
    </xf>
    <xf numFmtId="49" fontId="8" fillId="0" borderId="11" xfId="0" applyNumberFormat="1" applyFont="1" applyFill="1" applyBorder="1" applyAlignment="1">
      <alignment horizontal="center" vertical="top" wrapText="1"/>
    </xf>
    <xf numFmtId="3" fontId="8" fillId="0" borderId="2" xfId="0" applyNumberFormat="1" applyFont="1" applyFill="1" applyBorder="1" applyAlignment="1">
      <alignment horizontal="center" vertical="top" wrapText="1"/>
    </xf>
    <xf numFmtId="49" fontId="8" fillId="0" borderId="15" xfId="0" applyNumberFormat="1" applyFont="1" applyFill="1" applyBorder="1" applyAlignment="1">
      <alignment horizontal="center" vertical="top" wrapText="1"/>
    </xf>
    <xf numFmtId="166" fontId="5" fillId="0" borderId="1" xfId="0" applyNumberFormat="1" applyFont="1" applyFill="1" applyBorder="1" applyAlignment="1">
      <alignment horizontal="center" vertical="top" wrapText="1"/>
    </xf>
    <xf numFmtId="166" fontId="5" fillId="0" borderId="2" xfId="0" applyNumberFormat="1" applyFont="1" applyFill="1" applyBorder="1" applyAlignment="1">
      <alignment horizontal="center" vertical="top" wrapText="1"/>
    </xf>
    <xf numFmtId="166" fontId="5" fillId="0" borderId="1" xfId="0" applyNumberFormat="1" applyFont="1" applyFill="1" applyBorder="1" applyAlignment="1">
      <alignment horizontal="center" vertical="top"/>
    </xf>
    <xf numFmtId="166" fontId="37" fillId="0" borderId="1" xfId="0" applyNumberFormat="1" applyFont="1" applyFill="1" applyBorder="1" applyAlignment="1">
      <alignment horizontal="center" vertical="top"/>
    </xf>
    <xf numFmtId="166" fontId="5" fillId="0" borderId="3" xfId="0" applyNumberFormat="1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/>
    </xf>
    <xf numFmtId="49" fontId="5" fillId="0" borderId="2" xfId="0" applyNumberFormat="1" applyFont="1" applyFill="1" applyBorder="1" applyAlignment="1">
      <alignment horizontal="center" vertical="top" wrapText="1"/>
    </xf>
    <xf numFmtId="166" fontId="5" fillId="0" borderId="4" xfId="0" applyNumberFormat="1" applyFont="1" applyFill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vertical="top" wrapText="1"/>
    </xf>
    <xf numFmtId="0" fontId="35" fillId="0" borderId="11" xfId="0" applyFont="1" applyFill="1" applyBorder="1" applyAlignment="1">
      <alignment vertical="top" wrapText="1"/>
    </xf>
    <xf numFmtId="49" fontId="5" fillId="0" borderId="3" xfId="0" applyNumberFormat="1" applyFont="1" applyFill="1" applyBorder="1" applyAlignment="1">
      <alignment vertical="top"/>
    </xf>
    <xf numFmtId="0" fontId="5" fillId="0" borderId="3" xfId="0" applyFont="1" applyFill="1" applyBorder="1" applyAlignment="1">
      <alignment vertical="top" wrapText="1"/>
    </xf>
    <xf numFmtId="0" fontId="35" fillId="0" borderId="11" xfId="0" applyFont="1" applyFill="1" applyBorder="1" applyAlignment="1">
      <alignment horizontal="center" vertical="top" wrapText="1"/>
    </xf>
    <xf numFmtId="165" fontId="5" fillId="0" borderId="4" xfId="0" applyNumberFormat="1" applyFont="1" applyFill="1" applyBorder="1" applyAlignment="1">
      <alignment vertical="top" wrapText="1"/>
    </xf>
    <xf numFmtId="49" fontId="5" fillId="0" borderId="15" xfId="0" applyNumberFormat="1" applyFont="1" applyFill="1" applyBorder="1" applyAlignment="1">
      <alignment vertical="top"/>
    </xf>
    <xf numFmtId="3" fontId="5" fillId="0" borderId="2" xfId="0" applyNumberFormat="1" applyFont="1" applyFill="1" applyBorder="1" applyAlignment="1">
      <alignment horizontal="center" vertical="top" wrapText="1"/>
    </xf>
    <xf numFmtId="0" fontId="35" fillId="0" borderId="2" xfId="0" applyFont="1" applyFill="1" applyBorder="1" applyAlignment="1">
      <alignment horizontal="center" vertical="top" wrapText="1"/>
    </xf>
    <xf numFmtId="0" fontId="35" fillId="0" borderId="1" xfId="0" applyFont="1" applyFill="1" applyBorder="1" applyAlignment="1">
      <alignment horizontal="center" vertical="center" wrapText="1"/>
    </xf>
    <xf numFmtId="166" fontId="5" fillId="0" borderId="4" xfId="0" applyNumberFormat="1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3" fontId="5" fillId="0" borderId="4" xfId="0" applyNumberFormat="1" applyFont="1" applyFill="1" applyBorder="1" applyAlignment="1">
      <alignment horizontal="center" vertical="top" wrapText="1"/>
    </xf>
    <xf numFmtId="166" fontId="5" fillId="0" borderId="3" xfId="0" applyNumberFormat="1" applyFont="1" applyFill="1" applyBorder="1" applyAlignment="1">
      <alignment horizontal="center" vertical="top"/>
    </xf>
    <xf numFmtId="165" fontId="5" fillId="0" borderId="3" xfId="0" applyNumberFormat="1" applyFont="1" applyFill="1" applyBorder="1" applyAlignment="1">
      <alignment horizontal="center" vertical="top" wrapText="1"/>
    </xf>
    <xf numFmtId="0" fontId="35" fillId="0" borderId="7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vertical="top" wrapText="1"/>
    </xf>
    <xf numFmtId="3" fontId="5" fillId="0" borderId="3" xfId="0" applyNumberFormat="1" applyFont="1" applyFill="1" applyBorder="1" applyAlignment="1">
      <alignment horizontal="center" vertical="top" wrapText="1"/>
    </xf>
    <xf numFmtId="3" fontId="38" fillId="0" borderId="1" xfId="0" applyNumberFormat="1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top" wrapText="1"/>
    </xf>
    <xf numFmtId="0" fontId="35" fillId="0" borderId="12" xfId="0" applyFont="1" applyFill="1" applyBorder="1" applyAlignment="1">
      <alignment horizontal="center" vertical="top" wrapText="1"/>
    </xf>
    <xf numFmtId="3" fontId="5" fillId="0" borderId="7" xfId="0" applyNumberFormat="1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7" xfId="5" applyFont="1" applyFill="1" applyBorder="1" applyAlignment="1">
      <alignment horizontal="center" vertical="top" wrapText="1"/>
    </xf>
    <xf numFmtId="166" fontId="5" fillId="0" borderId="8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vertical="top"/>
    </xf>
    <xf numFmtId="166" fontId="5" fillId="0" borderId="7" xfId="0" applyNumberFormat="1" applyFont="1" applyFill="1" applyBorder="1" applyAlignment="1">
      <alignment horizontal="center" vertical="top"/>
    </xf>
    <xf numFmtId="49" fontId="5" fillId="0" borderId="15" xfId="0" applyNumberFormat="1" applyFont="1" applyFill="1" applyBorder="1" applyAlignment="1">
      <alignment horizontal="center" vertical="top"/>
    </xf>
    <xf numFmtId="166" fontId="5" fillId="0" borderId="2" xfId="0" applyNumberFormat="1" applyFont="1" applyFill="1" applyBorder="1" applyAlignment="1">
      <alignment horizontal="center" vertical="top"/>
    </xf>
    <xf numFmtId="165" fontId="35" fillId="0" borderId="2" xfId="0" applyNumberFormat="1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vertical="top" wrapText="1"/>
    </xf>
    <xf numFmtId="0" fontId="5" fillId="0" borderId="15" xfId="0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top"/>
    </xf>
    <xf numFmtId="43" fontId="5" fillId="0" borderId="1" xfId="3449" applyFont="1" applyFill="1" applyBorder="1" applyAlignment="1">
      <alignment vertical="center" wrapText="1"/>
    </xf>
    <xf numFmtId="0" fontId="5" fillId="0" borderId="1" xfId="6" applyFont="1" applyFill="1" applyBorder="1" applyAlignment="1">
      <alignment vertical="center" wrapText="1"/>
    </xf>
    <xf numFmtId="166" fontId="5" fillId="0" borderId="5" xfId="0" applyNumberFormat="1" applyFont="1" applyFill="1" applyBorder="1" applyAlignment="1">
      <alignment horizontal="center" vertical="top"/>
    </xf>
    <xf numFmtId="165" fontId="35" fillId="0" borderId="3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/>
    </xf>
    <xf numFmtId="0" fontId="34" fillId="0" borderId="1" xfId="0" applyFont="1" applyFill="1" applyBorder="1" applyAlignment="1">
      <alignment vertical="top"/>
    </xf>
    <xf numFmtId="166" fontId="8" fillId="0" borderId="2" xfId="0" applyNumberFormat="1" applyFont="1" applyFill="1" applyBorder="1" applyAlignment="1">
      <alignment horizontal="center" vertical="top" wrapText="1"/>
    </xf>
    <xf numFmtId="166" fontId="8" fillId="0" borderId="3" xfId="0" applyNumberFormat="1" applyFont="1" applyFill="1" applyBorder="1" applyAlignment="1">
      <alignment horizontal="center" vertical="top" wrapText="1"/>
    </xf>
    <xf numFmtId="0" fontId="34" fillId="0" borderId="1" xfId="0" applyFont="1" applyFill="1" applyBorder="1" applyAlignment="1">
      <alignment vertical="top" wrapText="1"/>
    </xf>
    <xf numFmtId="166" fontId="8" fillId="0" borderId="4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/>
    </xf>
    <xf numFmtId="0" fontId="34" fillId="0" borderId="2" xfId="0" applyFont="1" applyFill="1" applyBorder="1"/>
    <xf numFmtId="165" fontId="5" fillId="0" borderId="1" xfId="0" applyNumberFormat="1" applyFont="1" applyFill="1" applyBorder="1" applyAlignment="1">
      <alignment horizontal="center" vertical="top" wrapText="1"/>
    </xf>
    <xf numFmtId="165" fontId="5" fillId="0" borderId="9" xfId="0" applyNumberFormat="1" applyFont="1" applyFill="1" applyBorder="1" applyAlignment="1">
      <alignment horizontal="center" vertical="top" wrapText="1"/>
    </xf>
    <xf numFmtId="0" fontId="34" fillId="0" borderId="5" xfId="0" applyFont="1" applyFill="1" applyBorder="1"/>
    <xf numFmtId="0" fontId="34" fillId="0" borderId="4" xfId="0" applyFont="1" applyFill="1" applyBorder="1"/>
    <xf numFmtId="166" fontId="5" fillId="0" borderId="3" xfId="0" applyNumberFormat="1" applyFont="1" applyFill="1" applyBorder="1" applyAlignment="1">
      <alignment vertical="top" wrapText="1"/>
    </xf>
    <xf numFmtId="166" fontId="5" fillId="0" borderId="4" xfId="0" applyNumberFormat="1" applyFont="1" applyFill="1" applyBorder="1" applyAlignment="1">
      <alignment vertical="top" wrapText="1"/>
    </xf>
    <xf numFmtId="165" fontId="5" fillId="0" borderId="1" xfId="5" applyNumberFormat="1" applyFont="1" applyFill="1" applyBorder="1" applyAlignment="1">
      <alignment horizontal="center" vertical="top" wrapText="1"/>
    </xf>
    <xf numFmtId="166" fontId="5" fillId="0" borderId="6" xfId="0" applyNumberFormat="1" applyFont="1" applyFill="1" applyBorder="1" applyAlignment="1">
      <alignment horizontal="center" vertical="top" wrapText="1"/>
    </xf>
    <xf numFmtId="165" fontId="34" fillId="0" borderId="1" xfId="0" applyNumberFormat="1" applyFont="1" applyFill="1" applyBorder="1" applyAlignment="1">
      <alignment horizontal="center" vertical="top"/>
    </xf>
    <xf numFmtId="49" fontId="5" fillId="0" borderId="14" xfId="5" applyNumberFormat="1" applyFont="1" applyFill="1" applyBorder="1" applyAlignment="1">
      <alignment horizontal="center" vertical="top"/>
    </xf>
    <xf numFmtId="49" fontId="5" fillId="0" borderId="2" xfId="5" applyNumberFormat="1" applyFont="1" applyFill="1" applyBorder="1" applyAlignment="1">
      <alignment horizontal="center" vertical="top"/>
    </xf>
    <xf numFmtId="0" fontId="5" fillId="0" borderId="2" xfId="5" applyFont="1" applyFill="1" applyBorder="1" applyAlignment="1">
      <alignment horizontal="center" vertical="top" wrapText="1"/>
    </xf>
    <xf numFmtId="49" fontId="5" fillId="0" borderId="3" xfId="5" applyNumberFormat="1" applyFont="1" applyFill="1" applyBorder="1" applyAlignment="1">
      <alignment horizontal="center" vertical="top"/>
    </xf>
    <xf numFmtId="0" fontId="44" fillId="0" borderId="1" xfId="6" applyFont="1" applyFill="1" applyBorder="1" applyAlignment="1">
      <alignment horizontal="left" vertical="center" wrapText="1"/>
    </xf>
    <xf numFmtId="0" fontId="44" fillId="0" borderId="1" xfId="6" applyFont="1" applyFill="1" applyBorder="1" applyAlignment="1">
      <alignment horizontal="center" vertical="center" wrapText="1"/>
    </xf>
    <xf numFmtId="166" fontId="8" fillId="0" borderId="6" xfId="0" applyNumberFormat="1" applyFont="1" applyFill="1" applyBorder="1" applyAlignment="1">
      <alignment horizontal="center" vertical="top" wrapText="1"/>
    </xf>
    <xf numFmtId="166" fontId="5" fillId="0" borderId="1" xfId="5" applyNumberFormat="1" applyFont="1" applyFill="1" applyBorder="1" applyAlignment="1">
      <alignment horizontal="center" vertical="top"/>
    </xf>
    <xf numFmtId="166" fontId="5" fillId="0" borderId="2" xfId="5" applyNumberFormat="1" applyFont="1" applyFill="1" applyBorder="1" applyAlignment="1">
      <alignment horizontal="center" vertical="top"/>
    </xf>
    <xf numFmtId="0" fontId="3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49" fontId="5" fillId="0" borderId="2" xfId="5" applyNumberFormat="1" applyFont="1" applyFill="1" applyBorder="1" applyAlignment="1">
      <alignment vertical="top"/>
    </xf>
    <xf numFmtId="165" fontId="5" fillId="0" borderId="2" xfId="5" applyNumberFormat="1" applyFont="1" applyFill="1" applyBorder="1" applyAlignment="1">
      <alignment horizontal="center" vertical="top" wrapText="1"/>
    </xf>
    <xf numFmtId="0" fontId="5" fillId="0" borderId="9" xfId="5" applyFont="1" applyFill="1" applyBorder="1" applyAlignment="1">
      <alignment horizontal="center" vertical="top" wrapText="1"/>
    </xf>
    <xf numFmtId="49" fontId="5" fillId="0" borderId="3" xfId="5" applyNumberFormat="1" applyFont="1" applyFill="1" applyBorder="1" applyAlignment="1">
      <alignment vertical="top"/>
    </xf>
    <xf numFmtId="4" fontId="5" fillId="0" borderId="2" xfId="5" applyNumberFormat="1" applyFont="1" applyFill="1" applyBorder="1" applyAlignment="1">
      <alignment horizontal="center" vertical="top"/>
    </xf>
    <xf numFmtId="49" fontId="5" fillId="0" borderId="1" xfId="5" applyNumberFormat="1" applyFont="1" applyFill="1" applyBorder="1" applyAlignment="1">
      <alignment horizontal="center" vertical="top" wrapText="1"/>
    </xf>
    <xf numFmtId="0" fontId="5" fillId="0" borderId="6" xfId="5" applyNumberFormat="1" applyFont="1" applyFill="1" applyBorder="1" applyAlignment="1">
      <alignment horizontal="center" vertical="top"/>
    </xf>
    <xf numFmtId="4" fontId="5" fillId="0" borderId="1" xfId="5" applyNumberFormat="1" applyFont="1" applyFill="1" applyBorder="1" applyAlignment="1">
      <alignment horizontal="center" vertical="top"/>
    </xf>
    <xf numFmtId="165" fontId="5" fillId="0" borderId="6" xfId="5" applyNumberFormat="1" applyFont="1" applyFill="1" applyBorder="1" applyAlignment="1">
      <alignment horizontal="center" vertical="top"/>
    </xf>
    <xf numFmtId="49" fontId="5" fillId="0" borderId="8" xfId="5" applyNumberFormat="1" applyFont="1" applyFill="1" applyBorder="1" applyAlignment="1">
      <alignment horizontal="center" vertical="top"/>
    </xf>
    <xf numFmtId="49" fontId="5" fillId="0" borderId="1" xfId="5" applyNumberFormat="1" applyFont="1" applyFill="1" applyBorder="1" applyAlignment="1">
      <alignment horizontal="center" vertical="top"/>
    </xf>
    <xf numFmtId="0" fontId="5" fillId="0" borderId="1" xfId="5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 wrapText="1"/>
    </xf>
    <xf numFmtId="165" fontId="5" fillId="0" borderId="1" xfId="5" applyNumberFormat="1" applyFont="1" applyFill="1" applyBorder="1" applyAlignment="1">
      <alignment horizontal="center" vertical="top"/>
    </xf>
    <xf numFmtId="0" fontId="8" fillId="0" borderId="11" xfId="5" applyFont="1" applyFill="1" applyBorder="1" applyAlignment="1">
      <alignment horizontal="center" vertical="top" wrapText="1"/>
    </xf>
    <xf numFmtId="166" fontId="35" fillId="0" borderId="1" xfId="6" applyNumberFormat="1" applyFont="1" applyFill="1" applyBorder="1" applyAlignment="1">
      <alignment horizontal="left" vertical="center" wrapText="1"/>
    </xf>
    <xf numFmtId="165" fontId="5" fillId="0" borderId="6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 wrapText="1"/>
    </xf>
    <xf numFmtId="1" fontId="5" fillId="0" borderId="6" xfId="0" applyNumberFormat="1" applyFont="1" applyFill="1" applyBorder="1" applyAlignment="1">
      <alignment horizontal="center" vertical="top" wrapText="1"/>
    </xf>
    <xf numFmtId="49" fontId="5" fillId="0" borderId="4" xfId="5" applyNumberFormat="1" applyFont="1" applyFill="1" applyBorder="1" applyAlignment="1">
      <alignment vertical="top"/>
    </xf>
    <xf numFmtId="3" fontId="5" fillId="0" borderId="9" xfId="0" applyNumberFormat="1" applyFont="1" applyFill="1" applyBorder="1" applyAlignment="1">
      <alignment horizontal="center" vertical="top" wrapText="1"/>
    </xf>
    <xf numFmtId="171" fontId="5" fillId="0" borderId="3" xfId="3489" applyNumberFormat="1" applyFont="1" applyFill="1" applyBorder="1" applyAlignment="1">
      <alignment vertical="top"/>
    </xf>
    <xf numFmtId="165" fontId="5" fillId="0" borderId="3" xfId="5" applyNumberFormat="1" applyFont="1" applyFill="1" applyBorder="1" applyAlignment="1">
      <alignment horizontal="center" vertical="top" wrapText="1"/>
    </xf>
    <xf numFmtId="171" fontId="5" fillId="0" borderId="4" xfId="3489" applyNumberFormat="1" applyFont="1" applyFill="1" applyBorder="1" applyAlignment="1">
      <alignment vertical="top"/>
    </xf>
    <xf numFmtId="165" fontId="5" fillId="0" borderId="4" xfId="5" applyNumberFormat="1" applyFont="1" applyFill="1" applyBorder="1" applyAlignment="1">
      <alignment horizontal="center" vertical="top" wrapText="1"/>
    </xf>
    <xf numFmtId="166" fontId="5" fillId="0" borderId="9" xfId="0" applyNumberFormat="1" applyFont="1" applyFill="1" applyBorder="1" applyAlignment="1">
      <alignment horizontal="center" vertical="top" wrapText="1"/>
    </xf>
    <xf numFmtId="3" fontId="5" fillId="0" borderId="6" xfId="0" applyNumberFormat="1" applyFont="1" applyFill="1" applyBorder="1" applyAlignment="1">
      <alignment horizontal="center" vertical="top" wrapText="1"/>
    </xf>
    <xf numFmtId="171" fontId="5" fillId="0" borderId="3" xfId="3489" applyNumberFormat="1" applyFont="1" applyFill="1" applyBorder="1" applyAlignment="1">
      <alignment horizontal="center" vertical="top"/>
    </xf>
    <xf numFmtId="0" fontId="5" fillId="0" borderId="2" xfId="5" applyFont="1" applyFill="1" applyBorder="1" applyAlignment="1">
      <alignment vertical="top" wrapText="1"/>
    </xf>
    <xf numFmtId="0" fontId="8" fillId="0" borderId="1" xfId="6" applyFont="1" applyFill="1" applyBorder="1" applyAlignment="1">
      <alignment horizontal="center" vertical="center" wrapText="1"/>
    </xf>
    <xf numFmtId="0" fontId="5" fillId="0" borderId="4" xfId="5" applyFont="1" applyFill="1" applyBorder="1" applyAlignment="1">
      <alignment vertical="top" wrapText="1"/>
    </xf>
    <xf numFmtId="171" fontId="8" fillId="0" borderId="2" xfId="3489" applyNumberFormat="1" applyFont="1" applyFill="1" applyBorder="1" applyAlignment="1">
      <alignment horizontal="center" vertical="top"/>
    </xf>
    <xf numFmtId="171" fontId="8" fillId="0" borderId="4" xfId="3489" applyNumberFormat="1" applyFont="1" applyFill="1" applyBorder="1" applyAlignment="1">
      <alignment horizontal="center" vertical="top"/>
    </xf>
    <xf numFmtId="0" fontId="5" fillId="0" borderId="1" xfId="6" applyFont="1" applyFill="1" applyBorder="1" applyAlignment="1">
      <alignment horizontal="left" vertical="center" wrapText="1"/>
    </xf>
    <xf numFmtId="3" fontId="38" fillId="0" borderId="7" xfId="0" applyNumberFormat="1" applyFont="1" applyFill="1" applyBorder="1" applyAlignment="1">
      <alignment horizontal="center" vertical="top" wrapText="1"/>
    </xf>
    <xf numFmtId="166" fontId="38" fillId="0" borderId="7" xfId="0" applyNumberFormat="1" applyFont="1" applyFill="1" applyBorder="1" applyAlignment="1">
      <alignment horizontal="center" vertical="top" wrapText="1"/>
    </xf>
    <xf numFmtId="0" fontId="38" fillId="0" borderId="7" xfId="5" applyFont="1" applyFill="1" applyBorder="1" applyAlignment="1">
      <alignment horizontal="center" vertical="top" wrapText="1"/>
    </xf>
    <xf numFmtId="0" fontId="5" fillId="0" borderId="3" xfId="5" applyFont="1" applyFill="1" applyBorder="1" applyAlignment="1">
      <alignment horizontal="center" vertical="top" wrapText="1"/>
    </xf>
    <xf numFmtId="168" fontId="5" fillId="0" borderId="3" xfId="8" applyFont="1" applyFill="1" applyBorder="1" applyAlignment="1">
      <alignment horizontal="center" vertical="top" wrapText="1"/>
    </xf>
    <xf numFmtId="0" fontId="5" fillId="0" borderId="11" xfId="6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5" fillId="0" borderId="6" xfId="0" applyNumberFormat="1" applyFont="1" applyFill="1" applyBorder="1" applyAlignment="1">
      <alignment horizontal="center" vertical="top" wrapText="1"/>
    </xf>
    <xf numFmtId="0" fontId="5" fillId="0" borderId="1" xfId="12" applyFont="1" applyFill="1" applyBorder="1" applyAlignment="1">
      <alignment horizontal="left" vertical="top" wrapText="1"/>
    </xf>
    <xf numFmtId="166" fontId="5" fillId="0" borderId="8" xfId="0" applyNumberFormat="1" applyFont="1" applyFill="1" applyBorder="1" applyAlignment="1">
      <alignment horizontal="center" vertical="top" wrapText="1"/>
    </xf>
    <xf numFmtId="0" fontId="41" fillId="0" borderId="1" xfId="0" applyFont="1" applyFill="1" applyBorder="1" applyAlignment="1">
      <alignment horizontal="center" vertical="top" wrapText="1"/>
    </xf>
    <xf numFmtId="3" fontId="5" fillId="0" borderId="8" xfId="0" applyNumberFormat="1" applyFont="1" applyFill="1" applyBorder="1" applyAlignment="1">
      <alignment horizontal="center" vertical="top" wrapText="1"/>
    </xf>
    <xf numFmtId="0" fontId="41" fillId="0" borderId="1" xfId="6" applyFont="1" applyFill="1" applyBorder="1" applyAlignment="1">
      <alignment horizontal="left" vertical="center" wrapText="1"/>
    </xf>
    <xf numFmtId="166" fontId="5" fillId="0" borderId="7" xfId="0" applyNumberFormat="1" applyFont="1" applyFill="1" applyBorder="1" applyAlignment="1">
      <alignment horizontal="center" vertical="top" wrapText="1"/>
    </xf>
    <xf numFmtId="49" fontId="5" fillId="0" borderId="10" xfId="5" applyNumberFormat="1" applyFont="1" applyFill="1" applyBorder="1" applyAlignment="1">
      <alignment horizontal="center" vertical="top"/>
    </xf>
    <xf numFmtId="0" fontId="5" fillId="0" borderId="1" xfId="5" applyFont="1" applyFill="1" applyBorder="1" applyAlignment="1">
      <alignment horizontal="center" vertical="top"/>
    </xf>
    <xf numFmtId="172" fontId="5" fillId="0" borderId="1" xfId="3501" applyNumberFormat="1" applyFont="1" applyFill="1" applyBorder="1" applyAlignment="1">
      <alignment horizontal="center" vertical="top"/>
    </xf>
    <xf numFmtId="0" fontId="5" fillId="0" borderId="15" xfId="0" applyFont="1" applyFill="1" applyBorder="1" applyAlignment="1">
      <alignment horizontal="center" vertical="top"/>
    </xf>
    <xf numFmtId="49" fontId="5" fillId="0" borderId="0" xfId="5" applyNumberFormat="1" applyFont="1" applyFill="1" applyBorder="1" applyAlignment="1">
      <alignment horizontal="center" vertical="top"/>
    </xf>
    <xf numFmtId="166" fontId="5" fillId="0" borderId="0" xfId="0" applyNumberFormat="1" applyFont="1" applyFill="1" applyBorder="1" applyAlignment="1">
      <alignment horizontal="center" vertical="top"/>
    </xf>
    <xf numFmtId="49" fontId="5" fillId="0" borderId="15" xfId="5" applyNumberFormat="1" applyFont="1" applyFill="1" applyBorder="1" applyAlignment="1">
      <alignment horizontal="center" vertical="top"/>
    </xf>
    <xf numFmtId="0" fontId="5" fillId="0" borderId="0" xfId="5" applyFont="1" applyFill="1" applyBorder="1" applyAlignment="1">
      <alignment horizontal="center" vertical="top"/>
    </xf>
    <xf numFmtId="3" fontId="5" fillId="0" borderId="1" xfId="5" applyNumberFormat="1" applyFont="1" applyFill="1" applyBorder="1" applyAlignment="1">
      <alignment horizontal="center" vertical="top"/>
    </xf>
    <xf numFmtId="0" fontId="38" fillId="0" borderId="11" xfId="14" applyFont="1" applyFill="1" applyBorder="1" applyAlignment="1">
      <alignment horizontal="center" vertical="top" wrapText="1"/>
    </xf>
    <xf numFmtId="0" fontId="38" fillId="0" borderId="1" xfId="14" applyFont="1" applyFill="1" applyBorder="1" applyAlignment="1">
      <alignment horizontal="center" vertical="top" wrapText="1"/>
    </xf>
    <xf numFmtId="173" fontId="5" fillId="0" borderId="0" xfId="3489" applyNumberFormat="1" applyFont="1" applyFill="1" applyBorder="1" applyAlignment="1">
      <alignment horizontal="center" vertical="top"/>
    </xf>
    <xf numFmtId="0" fontId="5" fillId="0" borderId="4" xfId="5" applyFont="1" applyFill="1" applyBorder="1" applyAlignment="1">
      <alignment horizontal="center" vertical="top" wrapText="1"/>
    </xf>
    <xf numFmtId="49" fontId="5" fillId="0" borderId="5" xfId="5" applyNumberFormat="1" applyFont="1" applyFill="1" applyBorder="1" applyAlignment="1">
      <alignment horizontal="center" vertical="top"/>
    </xf>
    <xf numFmtId="173" fontId="5" fillId="0" borderId="5" xfId="3489" applyNumberFormat="1" applyFont="1" applyFill="1" applyBorder="1" applyAlignment="1">
      <alignment horizontal="center" vertical="top"/>
    </xf>
    <xf numFmtId="49" fontId="5" fillId="0" borderId="9" xfId="5" applyNumberFormat="1" applyFont="1" applyFill="1" applyBorder="1" applyAlignment="1">
      <alignment horizontal="center" vertical="top"/>
    </xf>
    <xf numFmtId="0" fontId="5" fillId="0" borderId="2" xfId="5" applyFont="1" applyFill="1" applyBorder="1" applyAlignment="1">
      <alignment horizontal="left" vertical="top" wrapText="1"/>
    </xf>
    <xf numFmtId="166" fontId="8" fillId="0" borderId="1" xfId="0" applyNumberFormat="1" applyFont="1" applyFill="1" applyBorder="1" applyAlignment="1">
      <alignment horizontal="left" vertical="top" wrapText="1"/>
    </xf>
    <xf numFmtId="173" fontId="5" fillId="0" borderId="3" xfId="3489" applyNumberFormat="1" applyFont="1" applyFill="1" applyBorder="1" applyAlignment="1">
      <alignment horizontal="center" vertical="top"/>
    </xf>
    <xf numFmtId="168" fontId="5" fillId="0" borderId="1" xfId="3501" applyFont="1" applyFill="1" applyBorder="1" applyAlignment="1">
      <alignment horizontal="center" vertical="top"/>
    </xf>
    <xf numFmtId="0" fontId="34" fillId="0" borderId="3" xfId="0" applyFont="1" applyFill="1" applyBorder="1"/>
    <xf numFmtId="165" fontId="5" fillId="0" borderId="2" xfId="0" applyNumberFormat="1" applyFont="1" applyFill="1" applyBorder="1" applyAlignment="1">
      <alignment horizontal="left" vertical="top" wrapText="1"/>
    </xf>
    <xf numFmtId="0" fontId="5" fillId="0" borderId="1" xfId="5" applyFont="1" applyFill="1" applyBorder="1" applyAlignment="1">
      <alignment horizontal="left" vertical="top" wrapText="1"/>
    </xf>
    <xf numFmtId="0" fontId="8" fillId="0" borderId="1" xfId="6" applyFont="1" applyFill="1" applyBorder="1" applyAlignment="1">
      <alignment horizontal="left" vertical="top" wrapText="1"/>
    </xf>
    <xf numFmtId="0" fontId="5" fillId="0" borderId="1" xfId="6" applyFont="1" applyFill="1" applyBorder="1" applyAlignment="1">
      <alignment horizontal="left" vertical="top" wrapText="1"/>
    </xf>
    <xf numFmtId="171" fontId="5" fillId="0" borderId="1" xfId="3501" applyNumberFormat="1" applyFont="1" applyFill="1" applyBorder="1" applyAlignment="1">
      <alignment horizontal="center" vertical="top"/>
    </xf>
    <xf numFmtId="171" fontId="5" fillId="0" borderId="6" xfId="3501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 shrinkToFit="1"/>
    </xf>
    <xf numFmtId="0" fontId="38" fillId="0" borderId="1" xfId="0" applyFont="1" applyFill="1" applyBorder="1" applyAlignment="1">
      <alignment vertical="top" wrapText="1"/>
    </xf>
    <xf numFmtId="0" fontId="5" fillId="0" borderId="3" xfId="5" applyFont="1" applyFill="1" applyBorder="1" applyAlignment="1">
      <alignment vertical="top" wrapText="1"/>
    </xf>
    <xf numFmtId="0" fontId="38" fillId="0" borderId="1" xfId="0" applyFont="1" applyFill="1" applyBorder="1" applyAlignment="1">
      <alignment vertical="center" wrapText="1"/>
    </xf>
    <xf numFmtId="0" fontId="5" fillId="0" borderId="6" xfId="5" applyFont="1" applyFill="1" applyBorder="1" applyAlignment="1">
      <alignment horizontal="center" vertical="top"/>
    </xf>
    <xf numFmtId="44" fontId="35" fillId="0" borderId="1" xfId="3953" applyFont="1" applyFill="1" applyBorder="1" applyAlignment="1">
      <alignment horizontal="center" vertical="top" wrapText="1"/>
    </xf>
    <xf numFmtId="43" fontId="5" fillId="0" borderId="6" xfId="3449" applyFont="1" applyFill="1" applyBorder="1" applyAlignment="1">
      <alignment horizontal="center" vertical="top"/>
    </xf>
    <xf numFmtId="168" fontId="5" fillId="0" borderId="6" xfId="3501" applyFont="1" applyFill="1" applyBorder="1" applyAlignment="1">
      <alignment horizontal="center" vertical="top"/>
    </xf>
    <xf numFmtId="3" fontId="5" fillId="0" borderId="6" xfId="5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 wrapText="1"/>
    </xf>
    <xf numFmtId="0" fontId="34" fillId="0" borderId="6" xfId="0" applyFont="1" applyFill="1" applyBorder="1" applyAlignment="1">
      <alignment horizontal="center" vertical="top" wrapText="1"/>
    </xf>
    <xf numFmtId="175" fontId="35" fillId="0" borderId="1" xfId="3578" applyNumberFormat="1" applyFont="1" applyFill="1" applyBorder="1" applyAlignment="1">
      <alignment horizontal="center" vertical="top"/>
    </xf>
    <xf numFmtId="165" fontId="35" fillId="0" borderId="1" xfId="0" applyNumberFormat="1" applyFont="1" applyFill="1" applyBorder="1" applyAlignment="1">
      <alignment horizontal="center" vertical="top" wrapText="1"/>
    </xf>
    <xf numFmtId="0" fontId="34" fillId="0" borderId="2" xfId="0" applyFont="1" applyFill="1" applyBorder="1" applyAlignment="1">
      <alignment horizontal="center" vertical="top" wrapText="1"/>
    </xf>
    <xf numFmtId="0" fontId="35" fillId="0" borderId="4" xfId="0" applyFont="1" applyFill="1" applyBorder="1" applyAlignment="1">
      <alignment horizontal="center" vertical="top"/>
    </xf>
    <xf numFmtId="164" fontId="35" fillId="0" borderId="1" xfId="3578" applyFont="1" applyFill="1" applyBorder="1" applyAlignment="1">
      <alignment horizontal="center" vertical="top"/>
    </xf>
    <xf numFmtId="4" fontId="8" fillId="0" borderId="1" xfId="0" applyNumberFormat="1" applyFont="1" applyFill="1" applyBorder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top" wrapText="1"/>
    </xf>
    <xf numFmtId="165" fontId="5" fillId="0" borderId="2" xfId="0" applyNumberFormat="1" applyFont="1" applyFill="1" applyBorder="1" applyAlignment="1">
      <alignment vertical="top" wrapText="1"/>
    </xf>
    <xf numFmtId="165" fontId="8" fillId="0" borderId="4" xfId="9" applyNumberFormat="1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vertical="top" wrapText="1"/>
    </xf>
    <xf numFmtId="165" fontId="8" fillId="0" borderId="3" xfId="0" applyNumberFormat="1" applyFont="1" applyFill="1" applyBorder="1" applyAlignment="1">
      <alignment vertical="top"/>
    </xf>
    <xf numFmtId="0" fontId="8" fillId="0" borderId="4" xfId="0" applyFont="1" applyFill="1" applyBorder="1" applyAlignment="1">
      <alignment vertical="top" wrapText="1"/>
    </xf>
    <xf numFmtId="165" fontId="8" fillId="0" borderId="4" xfId="0" applyNumberFormat="1" applyFont="1" applyFill="1" applyBorder="1" applyAlignment="1">
      <alignment vertical="top"/>
    </xf>
    <xf numFmtId="49" fontId="34" fillId="0" borderId="1" xfId="0" applyNumberFormat="1" applyFont="1" applyFill="1" applyBorder="1" applyAlignment="1">
      <alignment horizontal="center" vertical="top"/>
    </xf>
    <xf numFmtId="165" fontId="32" fillId="0" borderId="0" xfId="0" applyNumberFormat="1" applyFont="1" applyFill="1" applyAlignment="1">
      <alignment horizontal="justify" vertical="center" wrapText="1"/>
    </xf>
    <xf numFmtId="2" fontId="32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center" vertical="center"/>
    </xf>
    <xf numFmtId="166" fontId="5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center"/>
    </xf>
    <xf numFmtId="166" fontId="32" fillId="0" borderId="1" xfId="0" applyNumberFormat="1" applyFont="1" applyFill="1" applyBorder="1" applyAlignment="1">
      <alignment horizontal="center" vertical="center" wrapText="1"/>
    </xf>
    <xf numFmtId="14" fontId="34" fillId="0" borderId="1" xfId="0" applyNumberFormat="1" applyFont="1" applyFill="1" applyBorder="1" applyAlignment="1">
      <alignment horizontal="center" vertical="top"/>
    </xf>
    <xf numFmtId="0" fontId="34" fillId="0" borderId="6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center" wrapText="1"/>
    </xf>
    <xf numFmtId="174" fontId="8" fillId="0" borderId="0" xfId="0" applyNumberFormat="1" applyFont="1" applyFill="1"/>
    <xf numFmtId="14" fontId="8" fillId="0" borderId="1" xfId="0" applyNumberFormat="1" applyFont="1" applyFill="1" applyBorder="1" applyAlignment="1">
      <alignment horizontal="center" vertical="top" wrapText="1"/>
    </xf>
    <xf numFmtId="16" fontId="5" fillId="0" borderId="1" xfId="0" applyNumberFormat="1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left" vertical="top" wrapText="1"/>
    </xf>
    <xf numFmtId="165" fontId="34" fillId="0" borderId="2" xfId="0" applyNumberFormat="1" applyFont="1" applyFill="1" applyBorder="1" applyAlignment="1">
      <alignment horizontal="center" vertical="top"/>
    </xf>
    <xf numFmtId="165" fontId="34" fillId="0" borderId="4" xfId="0" applyNumberFormat="1" applyFont="1" applyFill="1" applyBorder="1" applyAlignment="1">
      <alignment horizontal="center" vertical="top"/>
    </xf>
    <xf numFmtId="165" fontId="34" fillId="0" borderId="3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165" fontId="5" fillId="0" borderId="2" xfId="0" applyNumberFormat="1" applyFont="1" applyFill="1" applyBorder="1" applyAlignment="1">
      <alignment horizontal="center" vertical="top" wrapText="1"/>
    </xf>
    <xf numFmtId="0" fontId="5" fillId="0" borderId="2" xfId="5" applyFont="1" applyFill="1" applyBorder="1" applyAlignment="1">
      <alignment horizontal="center" vertical="top" wrapText="1"/>
    </xf>
    <xf numFmtId="0" fontId="45" fillId="2" borderId="1" xfId="0" applyFont="1" applyFill="1" applyBorder="1" applyAlignment="1">
      <alignment horizontal="center" vertical="top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2" xfId="0" applyFont="1" applyFill="1" applyBorder="1" applyAlignment="1">
      <alignment horizontal="center" vertical="top" wrapText="1"/>
    </xf>
    <xf numFmtId="0" fontId="35" fillId="0" borderId="4" xfId="0" applyFont="1" applyFill="1" applyBorder="1" applyAlignment="1">
      <alignment horizontal="center" vertical="top" wrapText="1"/>
    </xf>
    <xf numFmtId="165" fontId="5" fillId="0" borderId="2" xfId="0" applyNumberFormat="1" applyFont="1" applyFill="1" applyBorder="1" applyAlignment="1">
      <alignment horizontal="center" vertical="top" wrapText="1"/>
    </xf>
    <xf numFmtId="165" fontId="5" fillId="0" borderId="4" xfId="0" applyNumberFormat="1" applyFont="1" applyFill="1" applyBorder="1" applyAlignment="1">
      <alignment horizontal="center" vertical="top" wrapText="1"/>
    </xf>
    <xf numFmtId="3" fontId="8" fillId="0" borderId="4" xfId="0" applyNumberFormat="1" applyFont="1" applyFill="1" applyBorder="1" applyAlignment="1">
      <alignment horizontal="center" vertical="top" wrapText="1"/>
    </xf>
    <xf numFmtId="166" fontId="5" fillId="0" borderId="4" xfId="0" applyNumberFormat="1" applyFont="1" applyFill="1" applyBorder="1" applyAlignment="1">
      <alignment horizontal="center" vertical="top"/>
    </xf>
    <xf numFmtId="0" fontId="35" fillId="0" borderId="12" xfId="0" applyFont="1" applyFill="1" applyBorder="1" applyAlignment="1">
      <alignment horizontal="center" vertical="top" wrapText="1"/>
    </xf>
    <xf numFmtId="165" fontId="35" fillId="0" borderId="3" xfId="0" applyNumberFormat="1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0" fontId="5" fillId="0" borderId="2" xfId="5" applyFont="1" applyFill="1" applyBorder="1" applyAlignment="1">
      <alignment horizontal="center" vertical="top" wrapText="1"/>
    </xf>
    <xf numFmtId="3" fontId="5" fillId="0" borderId="2" xfId="0" applyNumberFormat="1" applyFont="1" applyFill="1" applyBorder="1" applyAlignment="1">
      <alignment horizontal="center" vertical="top" wrapText="1"/>
    </xf>
    <xf numFmtId="3" fontId="5" fillId="0" borderId="4" xfId="0" applyNumberFormat="1" applyFont="1" applyFill="1" applyBorder="1" applyAlignment="1">
      <alignment horizontal="center" vertical="top" wrapText="1"/>
    </xf>
    <xf numFmtId="3" fontId="8" fillId="0" borderId="2" xfId="0" applyNumberFormat="1" applyFont="1" applyFill="1" applyBorder="1" applyAlignment="1">
      <alignment vertical="top" wrapText="1"/>
    </xf>
    <xf numFmtId="3" fontId="8" fillId="0" borderId="3" xfId="0" applyNumberFormat="1" applyFont="1" applyFill="1" applyBorder="1" applyAlignment="1">
      <alignment vertical="top" wrapText="1"/>
    </xf>
    <xf numFmtId="3" fontId="8" fillId="0" borderId="4" xfId="0" applyNumberFormat="1" applyFont="1" applyFill="1" applyBorder="1" applyAlignment="1">
      <alignment vertical="top" wrapText="1"/>
    </xf>
    <xf numFmtId="0" fontId="5" fillId="0" borderId="13" xfId="5" applyFont="1" applyFill="1" applyBorder="1" applyAlignment="1">
      <alignment horizontal="center" vertical="top" wrapText="1"/>
    </xf>
    <xf numFmtId="165" fontId="5" fillId="0" borderId="0" xfId="0" applyNumberFormat="1" applyFont="1" applyFill="1" applyBorder="1" applyAlignment="1">
      <alignment horizontal="center" vertical="top" wrapText="1"/>
    </xf>
    <xf numFmtId="49" fontId="5" fillId="0" borderId="11" xfId="0" applyNumberFormat="1" applyFont="1" applyFill="1" applyBorder="1" applyAlignment="1">
      <alignment horizontal="center" vertical="top" wrapText="1"/>
    </xf>
    <xf numFmtId="165" fontId="5" fillId="0" borderId="2" xfId="0" applyNumberFormat="1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166" fontId="8" fillId="0" borderId="4" xfId="0" applyNumberFormat="1" applyFont="1" applyFill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horizontal="center" vertical="top"/>
    </xf>
    <xf numFmtId="49" fontId="5" fillId="0" borderId="3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2" xfId="5" applyFont="1" applyFill="1" applyBorder="1" applyAlignment="1">
      <alignment horizontal="center" vertical="top" wrapText="1"/>
    </xf>
    <xf numFmtId="0" fontId="5" fillId="0" borderId="3" xfId="5" applyFont="1" applyFill="1" applyBorder="1" applyAlignment="1">
      <alignment horizontal="center" vertical="top" wrapText="1"/>
    </xf>
    <xf numFmtId="165" fontId="5" fillId="0" borderId="2" xfId="5" applyNumberFormat="1" applyFont="1" applyFill="1" applyBorder="1" applyAlignment="1">
      <alignment horizontal="center" vertical="top" wrapText="1"/>
    </xf>
    <xf numFmtId="165" fontId="5" fillId="0" borderId="3" xfId="5" applyNumberFormat="1" applyFont="1" applyFill="1" applyBorder="1" applyAlignment="1">
      <alignment horizontal="center" vertical="top" wrapText="1"/>
    </xf>
    <xf numFmtId="165" fontId="34" fillId="0" borderId="2" xfId="0" applyNumberFormat="1" applyFont="1" applyFill="1" applyBorder="1" applyAlignment="1">
      <alignment horizontal="center" vertical="top"/>
    </xf>
    <xf numFmtId="171" fontId="5" fillId="0" borderId="3" xfId="3489" applyNumberFormat="1" applyFont="1" applyFill="1" applyBorder="1" applyAlignment="1">
      <alignment horizontal="center" vertical="top"/>
    </xf>
    <xf numFmtId="49" fontId="5" fillId="0" borderId="2" xfId="5" applyNumberFormat="1" applyFont="1" applyFill="1" applyBorder="1" applyAlignment="1">
      <alignment horizontal="center" vertical="top"/>
    </xf>
    <xf numFmtId="171" fontId="5" fillId="0" borderId="2" xfId="3489" applyNumberFormat="1" applyFont="1" applyFill="1" applyBorder="1" applyAlignment="1">
      <alignment horizontal="center" vertical="top"/>
    </xf>
    <xf numFmtId="0" fontId="37" fillId="0" borderId="1" xfId="0" applyFont="1" applyBorder="1" applyAlignment="1">
      <alignment horizontal="center" vertical="top" wrapText="1"/>
    </xf>
    <xf numFmtId="165" fontId="34" fillId="0" borderId="3" xfId="0" applyNumberFormat="1" applyFont="1" applyFill="1" applyBorder="1" applyAlignment="1">
      <alignment vertical="top"/>
    </xf>
    <xf numFmtId="165" fontId="34" fillId="0" borderId="4" xfId="0" applyNumberFormat="1" applyFont="1" applyFill="1" applyBorder="1" applyAlignment="1">
      <alignment vertical="top"/>
    </xf>
    <xf numFmtId="4" fontId="5" fillId="0" borderId="15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2" fillId="0" borderId="2" xfId="0" applyFont="1" applyBorder="1" applyAlignment="1">
      <alignment horizontal="center" vertical="top" wrapText="1"/>
    </xf>
    <xf numFmtId="0" fontId="32" fillId="0" borderId="4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/>
    </xf>
    <xf numFmtId="0" fontId="32" fillId="0" borderId="2" xfId="0" applyFont="1" applyBorder="1" applyAlignment="1">
      <alignment horizontal="center" vertical="top"/>
    </xf>
    <xf numFmtId="0" fontId="32" fillId="0" borderId="3" xfId="0" applyFont="1" applyBorder="1" applyAlignment="1">
      <alignment horizontal="center" vertical="top" wrapText="1"/>
    </xf>
    <xf numFmtId="0" fontId="5" fillId="0" borderId="10" xfId="0" applyFont="1" applyBorder="1" applyAlignment="1">
      <alignment wrapText="1"/>
    </xf>
    <xf numFmtId="0" fontId="0" fillId="0" borderId="10" xfId="0" applyBorder="1"/>
    <xf numFmtId="0" fontId="32" fillId="0" borderId="6" xfId="0" applyFont="1" applyBorder="1" applyAlignment="1">
      <alignment horizontal="center" vertical="top"/>
    </xf>
    <xf numFmtId="0" fontId="32" fillId="0" borderId="8" xfId="0" applyFont="1" applyBorder="1" applyAlignment="1">
      <alignment horizontal="center" vertical="top"/>
    </xf>
    <xf numFmtId="0" fontId="32" fillId="0" borderId="1" xfId="0" applyFont="1" applyFill="1" applyBorder="1" applyAlignment="1">
      <alignment horizontal="center" vertical="top" wrapText="1"/>
    </xf>
    <xf numFmtId="0" fontId="32" fillId="0" borderId="0" xfId="0" applyFont="1" applyFill="1" applyAlignment="1">
      <alignment horizontal="left" vertical="center"/>
    </xf>
    <xf numFmtId="0" fontId="32" fillId="0" borderId="2" xfId="0" applyFont="1" applyFill="1" applyBorder="1" applyAlignment="1">
      <alignment horizontal="center" vertical="top" wrapText="1"/>
    </xf>
    <xf numFmtId="0" fontId="32" fillId="0" borderId="3" xfId="0" applyFont="1" applyFill="1" applyBorder="1" applyAlignment="1">
      <alignment horizontal="center" vertical="top" wrapText="1"/>
    </xf>
    <xf numFmtId="0" fontId="32" fillId="0" borderId="4" xfId="0" applyFont="1" applyFill="1" applyBorder="1" applyAlignment="1">
      <alignment horizontal="center" vertical="top" wrapText="1"/>
    </xf>
    <xf numFmtId="0" fontId="32" fillId="0" borderId="0" xfId="0" applyFont="1" applyFill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/>
    </xf>
    <xf numFmtId="0" fontId="32" fillId="0" borderId="0" xfId="0" applyFont="1" applyFill="1" applyAlignment="1">
      <alignment horizontal="center" vertical="center"/>
    </xf>
    <xf numFmtId="165" fontId="8" fillId="0" borderId="2" xfId="0" applyNumberFormat="1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top" wrapText="1"/>
    </xf>
    <xf numFmtId="0" fontId="32" fillId="0" borderId="10" xfId="0" applyFont="1" applyFill="1" applyBorder="1" applyAlignment="1">
      <alignment horizontal="center" vertical="top" wrapText="1"/>
    </xf>
    <xf numFmtId="0" fontId="32" fillId="0" borderId="11" xfId="0" applyFont="1" applyFill="1" applyBorder="1" applyAlignment="1">
      <alignment horizontal="center" vertical="top" wrapText="1"/>
    </xf>
    <xf numFmtId="0" fontId="32" fillId="0" borderId="14" xfId="0" applyFont="1" applyFill="1" applyBorder="1" applyAlignment="1">
      <alignment horizontal="center" vertical="top" wrapText="1"/>
    </xf>
    <xf numFmtId="0" fontId="32" fillId="0" borderId="5" xfId="0" applyFont="1" applyFill="1" applyBorder="1" applyAlignment="1">
      <alignment horizontal="center" vertical="top" wrapText="1"/>
    </xf>
    <xf numFmtId="0" fontId="32" fillId="0" borderId="13" xfId="0" applyFont="1" applyFill="1" applyBorder="1" applyAlignment="1">
      <alignment horizontal="center" vertical="top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top" wrapText="1"/>
    </xf>
    <xf numFmtId="0" fontId="32" fillId="0" borderId="8" xfId="0" applyFont="1" applyFill="1" applyBorder="1" applyAlignment="1">
      <alignment horizontal="center" vertical="top" wrapText="1"/>
    </xf>
    <xf numFmtId="0" fontId="32" fillId="0" borderId="7" xfId="0" applyFont="1" applyFill="1" applyBorder="1" applyAlignment="1">
      <alignment horizontal="center" vertical="top" wrapText="1"/>
    </xf>
    <xf numFmtId="165" fontId="34" fillId="0" borderId="2" xfId="0" applyNumberFormat="1" applyFont="1" applyFill="1" applyBorder="1" applyAlignment="1">
      <alignment horizontal="center" vertical="top"/>
    </xf>
    <xf numFmtId="165" fontId="34" fillId="0" borderId="3" xfId="0" applyNumberFormat="1" applyFont="1" applyFill="1" applyBorder="1" applyAlignment="1">
      <alignment horizontal="center" vertical="top"/>
    </xf>
    <xf numFmtId="165" fontId="34" fillId="0" borderId="4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49" fontId="5" fillId="0" borderId="2" xfId="0" applyNumberFormat="1" applyFont="1" applyFill="1" applyBorder="1" applyAlignment="1">
      <alignment horizontal="center" vertical="top"/>
    </xf>
    <xf numFmtId="49" fontId="5" fillId="0" borderId="3" xfId="0" applyNumberFormat="1" applyFont="1" applyFill="1" applyBorder="1" applyAlignment="1">
      <alignment horizontal="center" vertical="top"/>
    </xf>
    <xf numFmtId="49" fontId="5" fillId="0" borderId="4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165" fontId="8" fillId="0" borderId="2" xfId="0" applyNumberFormat="1" applyFont="1" applyFill="1" applyBorder="1" applyAlignment="1">
      <alignment horizontal="center" vertical="top"/>
    </xf>
    <xf numFmtId="165" fontId="8" fillId="0" borderId="4" xfId="0" applyNumberFormat="1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4" fontId="8" fillId="0" borderId="2" xfId="0" applyNumberFormat="1" applyFont="1" applyFill="1" applyBorder="1" applyAlignment="1">
      <alignment horizontal="center" vertical="top"/>
    </xf>
    <xf numFmtId="4" fontId="8" fillId="0" borderId="4" xfId="0" applyNumberFormat="1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 wrapText="1"/>
    </xf>
    <xf numFmtId="16" fontId="5" fillId="0" borderId="2" xfId="6" applyNumberFormat="1" applyFont="1" applyFill="1" applyBorder="1" applyAlignment="1">
      <alignment horizontal="center" vertical="top" wrapText="1"/>
    </xf>
    <xf numFmtId="16" fontId="5" fillId="0" borderId="3" xfId="6" applyNumberFormat="1" applyFont="1" applyFill="1" applyBorder="1" applyAlignment="1">
      <alignment horizontal="center" vertical="top" wrapText="1"/>
    </xf>
    <xf numFmtId="16" fontId="5" fillId="0" borderId="4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/>
    </xf>
    <xf numFmtId="0" fontId="5" fillId="0" borderId="4" xfId="6" applyFont="1" applyFill="1" applyBorder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0" fontId="5" fillId="0" borderId="4" xfId="6" applyFont="1" applyFill="1" applyBorder="1" applyAlignment="1">
      <alignment horizontal="center" vertical="top" wrapText="1"/>
    </xf>
    <xf numFmtId="49" fontId="5" fillId="0" borderId="2" xfId="6" applyNumberFormat="1" applyFont="1" applyFill="1" applyBorder="1" applyAlignment="1">
      <alignment horizontal="center" vertical="top"/>
    </xf>
    <xf numFmtId="49" fontId="5" fillId="0" borderId="4" xfId="6" applyNumberFormat="1" applyFont="1" applyFill="1" applyBorder="1" applyAlignment="1">
      <alignment horizontal="center" vertical="top"/>
    </xf>
    <xf numFmtId="165" fontId="8" fillId="0" borderId="2" xfId="0" applyNumberFormat="1" applyFont="1" applyFill="1" applyBorder="1" applyAlignment="1">
      <alignment horizontal="center" vertical="top" wrapText="1"/>
    </xf>
    <xf numFmtId="165" fontId="8" fillId="0" borderId="4" xfId="0" applyNumberFormat="1" applyFont="1" applyFill="1" applyBorder="1" applyAlignment="1">
      <alignment horizontal="center" vertical="top" wrapText="1"/>
    </xf>
    <xf numFmtId="16" fontId="5" fillId="0" borderId="2" xfId="6" applyNumberFormat="1" applyFont="1" applyFill="1" applyBorder="1" applyAlignment="1">
      <alignment horizontal="center" vertical="top"/>
    </xf>
    <xf numFmtId="16" fontId="5" fillId="0" borderId="3" xfId="6" applyNumberFormat="1" applyFont="1" applyFill="1" applyBorder="1" applyAlignment="1">
      <alignment horizontal="center" vertical="top"/>
    </xf>
    <xf numFmtId="16" fontId="5" fillId="0" borderId="4" xfId="6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166" fontId="35" fillId="0" borderId="2" xfId="0" applyNumberFormat="1" applyFont="1" applyFill="1" applyBorder="1" applyAlignment="1">
      <alignment horizontal="center" vertical="top"/>
    </xf>
    <xf numFmtId="166" fontId="35" fillId="0" borderId="4" xfId="0" applyNumberFormat="1" applyFont="1" applyFill="1" applyBorder="1" applyAlignment="1">
      <alignment horizontal="center" vertical="top"/>
    </xf>
    <xf numFmtId="0" fontId="34" fillId="0" borderId="2" xfId="0" applyFont="1" applyFill="1" applyBorder="1" applyAlignment="1">
      <alignment horizontal="left" vertical="top" wrapText="1"/>
    </xf>
    <xf numFmtId="0" fontId="34" fillId="0" borderId="3" xfId="0" applyFont="1" applyFill="1" applyBorder="1" applyAlignment="1">
      <alignment horizontal="left" vertical="top" wrapText="1"/>
    </xf>
    <xf numFmtId="0" fontId="34" fillId="0" borderId="2" xfId="0" applyFont="1" applyFill="1" applyBorder="1" applyAlignment="1">
      <alignment horizontal="center" vertical="top"/>
    </xf>
    <xf numFmtId="0" fontId="34" fillId="0" borderId="3" xfId="0" applyFont="1" applyFill="1" applyBorder="1" applyAlignment="1">
      <alignment horizontal="center" vertical="top"/>
    </xf>
    <xf numFmtId="49" fontId="34" fillId="0" borderId="2" xfId="0" applyNumberFormat="1" applyFont="1" applyFill="1" applyBorder="1" applyAlignment="1">
      <alignment horizontal="center" vertical="top" wrapText="1"/>
    </xf>
    <xf numFmtId="49" fontId="34" fillId="0" borderId="4" xfId="0" applyNumberFormat="1" applyFont="1" applyFill="1" applyBorder="1" applyAlignment="1">
      <alignment horizontal="center" vertical="top" wrapText="1"/>
    </xf>
    <xf numFmtId="0" fontId="35" fillId="0" borderId="2" xfId="0" applyFont="1" applyFill="1" applyBorder="1" applyAlignment="1">
      <alignment horizontal="center" vertical="top" wrapText="1"/>
    </xf>
    <xf numFmtId="0" fontId="35" fillId="0" borderId="4" xfId="0" applyFont="1" applyFill="1" applyBorder="1" applyAlignment="1">
      <alignment horizontal="center" vertical="top" wrapText="1"/>
    </xf>
    <xf numFmtId="166" fontId="34" fillId="0" borderId="2" xfId="0" applyNumberFormat="1" applyFont="1" applyFill="1" applyBorder="1" applyAlignment="1">
      <alignment horizontal="center" vertical="top"/>
    </xf>
    <xf numFmtId="166" fontId="34" fillId="0" borderId="4" xfId="0" applyNumberFormat="1" applyFont="1" applyFill="1" applyBorder="1" applyAlignment="1">
      <alignment horizontal="center" vertical="top"/>
    </xf>
    <xf numFmtId="0" fontId="34" fillId="0" borderId="2" xfId="0" applyFont="1" applyFill="1" applyBorder="1" applyAlignment="1">
      <alignment horizontal="center" vertical="top" wrapText="1"/>
    </xf>
    <xf numFmtId="0" fontId="34" fillId="0" borderId="4" xfId="0" applyFont="1" applyFill="1" applyBorder="1" applyAlignment="1">
      <alignment horizontal="center" vertical="top" wrapText="1"/>
    </xf>
    <xf numFmtId="0" fontId="32" fillId="0" borderId="1" xfId="0" applyFont="1" applyFill="1" applyBorder="1" applyAlignment="1">
      <alignment horizontal="center" vertical="top"/>
    </xf>
    <xf numFmtId="0" fontId="34" fillId="0" borderId="9" xfId="0" applyFont="1" applyFill="1" applyBorder="1" applyAlignment="1">
      <alignment horizontal="center" vertical="top" wrapText="1"/>
    </xf>
    <xf numFmtId="0" fontId="34" fillId="0" borderId="14" xfId="0" applyFont="1" applyFill="1" applyBorder="1" applyAlignment="1">
      <alignment horizontal="center" vertical="top" wrapText="1"/>
    </xf>
    <xf numFmtId="0" fontId="32" fillId="0" borderId="8" xfId="0" applyFont="1" applyFill="1" applyBorder="1" applyAlignment="1">
      <alignment horizontal="center" vertical="top"/>
    </xf>
    <xf numFmtId="0" fontId="32" fillId="0" borderId="7" xfId="0" applyFont="1" applyFill="1" applyBorder="1" applyAlignment="1">
      <alignment horizontal="center" vertical="top"/>
    </xf>
    <xf numFmtId="165" fontId="5" fillId="0" borderId="2" xfId="0" applyNumberFormat="1" applyFont="1" applyFill="1" applyBorder="1" applyAlignment="1">
      <alignment horizontal="center" vertical="top"/>
    </xf>
    <xf numFmtId="165" fontId="5" fillId="0" borderId="3" xfId="0" applyNumberFormat="1" applyFont="1" applyFill="1" applyBorder="1" applyAlignment="1">
      <alignment horizontal="center" vertical="top"/>
    </xf>
    <xf numFmtId="165" fontId="5" fillId="0" borderId="4" xfId="0" applyNumberFormat="1" applyFont="1" applyFill="1" applyBorder="1" applyAlignment="1">
      <alignment horizontal="center" vertical="top"/>
    </xf>
    <xf numFmtId="165" fontId="8" fillId="0" borderId="3" xfId="0" applyNumberFormat="1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49" fontId="32" fillId="0" borderId="6" xfId="0" applyNumberFormat="1" applyFont="1" applyFill="1" applyBorder="1" applyAlignment="1">
      <alignment horizontal="center" vertical="top" wrapText="1"/>
    </xf>
    <xf numFmtId="49" fontId="32" fillId="0" borderId="8" xfId="0" applyNumberFormat="1" applyFont="1" applyFill="1" applyBorder="1" applyAlignment="1">
      <alignment horizontal="center" vertical="top" wrapText="1"/>
    </xf>
    <xf numFmtId="49" fontId="32" fillId="0" borderId="7" xfId="0" applyNumberFormat="1" applyFont="1" applyFill="1" applyBorder="1" applyAlignment="1">
      <alignment horizontal="center" vertical="top" wrapText="1"/>
    </xf>
    <xf numFmtId="165" fontId="32" fillId="0" borderId="6" xfId="0" applyNumberFormat="1" applyFont="1" applyFill="1" applyBorder="1" applyAlignment="1">
      <alignment horizontal="center" vertical="top"/>
    </xf>
    <xf numFmtId="165" fontId="32" fillId="0" borderId="8" xfId="0" applyNumberFormat="1" applyFont="1" applyFill="1" applyBorder="1" applyAlignment="1">
      <alignment horizontal="center" vertical="top"/>
    </xf>
    <xf numFmtId="165" fontId="32" fillId="0" borderId="7" xfId="0" applyNumberFormat="1" applyFont="1" applyFill="1" applyBorder="1" applyAlignment="1">
      <alignment horizontal="center" vertical="top"/>
    </xf>
    <xf numFmtId="49" fontId="8" fillId="0" borderId="2" xfId="0" applyNumberFormat="1" applyFont="1" applyFill="1" applyBorder="1" applyAlignment="1">
      <alignment horizontal="center" vertical="top" wrapText="1"/>
    </xf>
    <xf numFmtId="49" fontId="8" fillId="0" borderId="4" xfId="0" applyNumberFormat="1" applyFont="1" applyFill="1" applyBorder="1" applyAlignment="1">
      <alignment horizontal="center" vertical="top" wrapText="1"/>
    </xf>
    <xf numFmtId="171" fontId="5" fillId="0" borderId="2" xfId="3489" applyNumberFormat="1" applyFont="1" applyFill="1" applyBorder="1" applyAlignment="1">
      <alignment horizontal="center" vertical="top"/>
    </xf>
    <xf numFmtId="171" fontId="5" fillId="0" borderId="4" xfId="3489" applyNumberFormat="1" applyFont="1" applyFill="1" applyBorder="1" applyAlignment="1">
      <alignment horizontal="center" vertical="top"/>
    </xf>
    <xf numFmtId="0" fontId="32" fillId="0" borderId="6" xfId="0" applyFont="1" applyFill="1" applyBorder="1" applyAlignment="1">
      <alignment horizontal="center" vertical="top"/>
    </xf>
    <xf numFmtId="0" fontId="8" fillId="0" borderId="2" xfId="6" applyFont="1" applyFill="1" applyBorder="1" applyAlignment="1">
      <alignment horizontal="center" vertical="top" wrapText="1"/>
    </xf>
    <xf numFmtId="0" fontId="8" fillId="0" borderId="4" xfId="6" applyFont="1" applyFill="1" applyBorder="1" applyAlignment="1">
      <alignment horizontal="center" vertical="top" wrapText="1"/>
    </xf>
    <xf numFmtId="3" fontId="8" fillId="0" borderId="2" xfId="0" applyNumberFormat="1" applyFont="1" applyFill="1" applyBorder="1" applyAlignment="1">
      <alignment horizontal="center" vertical="top"/>
    </xf>
    <xf numFmtId="3" fontId="8" fillId="0" borderId="3" xfId="0" applyNumberFormat="1" applyFont="1" applyFill="1" applyBorder="1" applyAlignment="1">
      <alignment horizontal="center" vertical="top"/>
    </xf>
    <xf numFmtId="3" fontId="8" fillId="0" borderId="4" xfId="0" applyNumberFormat="1" applyFont="1" applyFill="1" applyBorder="1" applyAlignment="1">
      <alignment horizontal="center" vertical="top"/>
    </xf>
    <xf numFmtId="3" fontId="8" fillId="0" borderId="2" xfId="0" applyNumberFormat="1" applyFont="1" applyFill="1" applyBorder="1" applyAlignment="1">
      <alignment horizontal="center" vertical="top" wrapText="1"/>
    </xf>
    <xf numFmtId="3" fontId="8" fillId="0" borderId="3" xfId="0" applyNumberFormat="1" applyFont="1" applyFill="1" applyBorder="1" applyAlignment="1">
      <alignment horizontal="center" vertical="top" wrapText="1"/>
    </xf>
    <xf numFmtId="3" fontId="8" fillId="0" borderId="4" xfId="0" applyNumberFormat="1" applyFont="1" applyFill="1" applyBorder="1" applyAlignment="1">
      <alignment horizontal="center" vertical="top" wrapText="1"/>
    </xf>
    <xf numFmtId="165" fontId="5" fillId="0" borderId="2" xfId="0" applyNumberFormat="1" applyFont="1" applyFill="1" applyBorder="1" applyAlignment="1">
      <alignment horizontal="center" vertical="top" wrapText="1"/>
    </xf>
    <xf numFmtId="165" fontId="5" fillId="0" borderId="4" xfId="0" applyNumberFormat="1" applyFont="1" applyFill="1" applyBorder="1" applyAlignment="1">
      <alignment horizontal="center" vertical="top" wrapText="1"/>
    </xf>
    <xf numFmtId="0" fontId="35" fillId="0" borderId="11" xfId="0" applyFont="1" applyFill="1" applyBorder="1" applyAlignment="1">
      <alignment horizontal="center" vertical="top" wrapText="1"/>
    </xf>
    <xf numFmtId="0" fontId="35" fillId="0" borderId="13" xfId="0" applyFont="1" applyFill="1" applyBorder="1" applyAlignment="1">
      <alignment horizontal="center" vertical="top" wrapText="1"/>
    </xf>
    <xf numFmtId="165" fontId="5" fillId="0" borderId="3" xfId="0" applyNumberFormat="1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166" fontId="5" fillId="0" borderId="3" xfId="0" applyNumberFormat="1" applyFont="1" applyFill="1" applyBorder="1" applyAlignment="1">
      <alignment horizontal="center" vertical="top"/>
    </xf>
    <xf numFmtId="166" fontId="5" fillId="0" borderId="4" xfId="0" applyNumberFormat="1" applyFont="1" applyFill="1" applyBorder="1" applyAlignment="1">
      <alignment horizontal="center" vertical="top"/>
    </xf>
    <xf numFmtId="166" fontId="8" fillId="0" borderId="2" xfId="0" applyNumberFormat="1" applyFont="1" applyFill="1" applyBorder="1" applyAlignment="1">
      <alignment horizontal="center" vertical="top"/>
    </xf>
    <xf numFmtId="166" fontId="8" fillId="0" borderId="4" xfId="0" applyNumberFormat="1" applyFont="1" applyFill="1" applyBorder="1" applyAlignment="1">
      <alignment horizontal="center" vertical="top"/>
    </xf>
    <xf numFmtId="0" fontId="35" fillId="0" borderId="7" xfId="0" applyFont="1" applyFill="1" applyBorder="1" applyAlignment="1">
      <alignment horizontal="center" vertical="top" wrapText="1"/>
    </xf>
    <xf numFmtId="0" fontId="35" fillId="0" borderId="12" xfId="0" applyFont="1" applyFill="1" applyBorder="1" applyAlignment="1">
      <alignment horizontal="center" vertical="top" wrapText="1"/>
    </xf>
    <xf numFmtId="166" fontId="5" fillId="0" borderId="2" xfId="0" applyNumberFormat="1" applyFont="1" applyFill="1" applyBorder="1" applyAlignment="1">
      <alignment horizontal="center" vertical="top"/>
    </xf>
    <xf numFmtId="165" fontId="35" fillId="0" borderId="2" xfId="0" applyNumberFormat="1" applyFont="1" applyFill="1" applyBorder="1" applyAlignment="1">
      <alignment horizontal="center" vertical="top" wrapText="1"/>
    </xf>
    <xf numFmtId="165" fontId="35" fillId="0" borderId="4" xfId="0" applyNumberFormat="1" applyFont="1" applyFill="1" applyBorder="1" applyAlignment="1">
      <alignment horizontal="center" vertical="top" wrapText="1"/>
    </xf>
    <xf numFmtId="165" fontId="35" fillId="0" borderId="3" xfId="0" applyNumberFormat="1" applyFont="1" applyFill="1" applyBorder="1" applyAlignment="1">
      <alignment horizontal="center" vertical="top" wrapText="1"/>
    </xf>
    <xf numFmtId="166" fontId="35" fillId="0" borderId="2" xfId="6" applyNumberFormat="1" applyFont="1" applyFill="1" applyBorder="1" applyAlignment="1">
      <alignment horizontal="center" vertical="top" wrapText="1"/>
    </xf>
    <xf numFmtId="166" fontId="35" fillId="0" borderId="3" xfId="6" applyNumberFormat="1" applyFont="1" applyFill="1" applyBorder="1" applyAlignment="1">
      <alignment horizontal="center" vertical="top" wrapText="1"/>
    </xf>
    <xf numFmtId="166" fontId="35" fillId="0" borderId="4" xfId="6" applyNumberFormat="1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3" fontId="8" fillId="0" borderId="9" xfId="0" applyNumberFormat="1" applyFont="1" applyFill="1" applyBorder="1" applyAlignment="1">
      <alignment horizontal="center" vertical="top" wrapText="1"/>
    </xf>
    <xf numFmtId="3" fontId="8" fillId="0" borderId="14" xfId="0" applyNumberFormat="1" applyFont="1" applyFill="1" applyBorder="1" applyAlignment="1">
      <alignment horizontal="center" vertical="top" wrapText="1"/>
    </xf>
    <xf numFmtId="166" fontId="8" fillId="0" borderId="2" xfId="0" applyNumberFormat="1" applyFont="1" applyFill="1" applyBorder="1" applyAlignment="1">
      <alignment horizontal="center" vertical="top" wrapText="1"/>
    </xf>
    <xf numFmtId="166" fontId="8" fillId="0" borderId="3" xfId="0" applyNumberFormat="1" applyFont="1" applyFill="1" applyBorder="1" applyAlignment="1">
      <alignment horizontal="center" vertical="top" wrapText="1"/>
    </xf>
    <xf numFmtId="166" fontId="8" fillId="0" borderId="4" xfId="0" applyNumberFormat="1" applyFont="1" applyFill="1" applyBorder="1" applyAlignment="1">
      <alignment horizontal="center" vertical="top" wrapText="1"/>
    </xf>
    <xf numFmtId="0" fontId="43" fillId="0" borderId="2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center" vertical="top" wrapText="1"/>
    </xf>
    <xf numFmtId="165" fontId="8" fillId="0" borderId="3" xfId="0" applyNumberFormat="1" applyFont="1" applyFill="1" applyBorder="1" applyAlignment="1">
      <alignment horizontal="center" vertical="top" wrapText="1"/>
    </xf>
    <xf numFmtId="0" fontId="5" fillId="0" borderId="2" xfId="5" applyFont="1" applyFill="1" applyBorder="1" applyAlignment="1">
      <alignment horizontal="center" vertical="top" wrapText="1"/>
    </xf>
    <xf numFmtId="0" fontId="5" fillId="0" borderId="3" xfId="5" applyFont="1" applyFill="1" applyBorder="1" applyAlignment="1">
      <alignment horizontal="center" vertical="top" wrapText="1"/>
    </xf>
    <xf numFmtId="0" fontId="5" fillId="0" borderId="4" xfId="5" applyFont="1" applyFill="1" applyBorder="1" applyAlignment="1">
      <alignment horizontal="center" vertical="top" wrapText="1"/>
    </xf>
    <xf numFmtId="166" fontId="5" fillId="0" borderId="2" xfId="5" applyNumberFormat="1" applyFont="1" applyFill="1" applyBorder="1" applyAlignment="1">
      <alignment horizontal="center" vertical="top"/>
    </xf>
    <xf numFmtId="166" fontId="5" fillId="0" borderId="4" xfId="5" applyNumberFormat="1" applyFont="1" applyFill="1" applyBorder="1" applyAlignment="1">
      <alignment horizontal="center" vertical="top"/>
    </xf>
    <xf numFmtId="165" fontId="5" fillId="0" borderId="2" xfId="5" applyNumberFormat="1" applyFont="1" applyFill="1" applyBorder="1" applyAlignment="1">
      <alignment horizontal="center" vertical="top" wrapText="1"/>
    </xf>
    <xf numFmtId="165" fontId="5" fillId="0" borderId="4" xfId="5" applyNumberFormat="1" applyFont="1" applyFill="1" applyBorder="1" applyAlignment="1">
      <alignment horizontal="center" vertical="top" wrapText="1"/>
    </xf>
    <xf numFmtId="165" fontId="5" fillId="0" borderId="3" xfId="5" applyNumberFormat="1" applyFont="1" applyFill="1" applyBorder="1" applyAlignment="1">
      <alignment horizontal="center" vertical="top" wrapText="1"/>
    </xf>
    <xf numFmtId="171" fontId="5" fillId="0" borderId="3" xfId="3489" applyNumberFormat="1" applyFont="1" applyFill="1" applyBorder="1" applyAlignment="1">
      <alignment horizontal="center" vertical="top"/>
    </xf>
    <xf numFmtId="0" fontId="34" fillId="0" borderId="2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top" wrapText="1"/>
    </xf>
    <xf numFmtId="166" fontId="5" fillId="0" borderId="3" xfId="0" applyNumberFormat="1" applyFont="1" applyFill="1" applyBorder="1" applyAlignment="1">
      <alignment horizontal="center" vertical="top" wrapText="1"/>
    </xf>
    <xf numFmtId="166" fontId="5" fillId="0" borderId="4" xfId="0" applyNumberFormat="1" applyFont="1" applyFill="1" applyBorder="1" applyAlignment="1">
      <alignment horizontal="center" vertical="top" wrapText="1"/>
    </xf>
    <xf numFmtId="166" fontId="35" fillId="0" borderId="2" xfId="6" applyNumberFormat="1" applyFont="1" applyFill="1" applyBorder="1" applyAlignment="1">
      <alignment horizontal="left" vertical="top" wrapText="1"/>
    </xf>
    <xf numFmtId="166" fontId="35" fillId="0" borderId="3" xfId="6" applyNumberFormat="1" applyFont="1" applyFill="1" applyBorder="1" applyAlignment="1">
      <alignment horizontal="left" vertical="top" wrapText="1"/>
    </xf>
    <xf numFmtId="166" fontId="35" fillId="0" borderId="4" xfId="6" applyNumberFormat="1" applyFont="1" applyFill="1" applyBorder="1" applyAlignment="1">
      <alignment horizontal="left" vertical="top" wrapText="1"/>
    </xf>
    <xf numFmtId="0" fontId="5" fillId="0" borderId="1" xfId="5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/>
    </xf>
    <xf numFmtId="3" fontId="5" fillId="0" borderId="2" xfId="0" applyNumberFormat="1" applyFont="1" applyFill="1" applyBorder="1" applyAlignment="1">
      <alignment horizontal="center" vertical="top" wrapText="1"/>
    </xf>
    <xf numFmtId="3" fontId="5" fillId="0" borderId="4" xfId="0" applyNumberFormat="1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3" fontId="5" fillId="0" borderId="3" xfId="0" applyNumberFormat="1" applyFont="1" applyFill="1" applyBorder="1" applyAlignment="1">
      <alignment horizontal="center" vertical="top" wrapText="1"/>
    </xf>
    <xf numFmtId="0" fontId="34" fillId="0" borderId="2" xfId="0" applyFont="1" applyFill="1" applyBorder="1" applyAlignment="1">
      <alignment horizontal="center"/>
    </xf>
    <xf numFmtId="0" fontId="34" fillId="0" borderId="4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</cellXfs>
  <cellStyles count="3954">
    <cellStyle name="S0" xfId="34" xr:uid="{00000000-0005-0000-0000-000000000000}"/>
    <cellStyle name="S0 10" xfId="35" xr:uid="{00000000-0005-0000-0000-000001000000}"/>
    <cellStyle name="S0 100" xfId="36" xr:uid="{00000000-0005-0000-0000-000002000000}"/>
    <cellStyle name="S0 101" xfId="37" xr:uid="{00000000-0005-0000-0000-000003000000}"/>
    <cellStyle name="S0 102" xfId="38" xr:uid="{00000000-0005-0000-0000-000004000000}"/>
    <cellStyle name="S0 103" xfId="39" xr:uid="{00000000-0005-0000-0000-000005000000}"/>
    <cellStyle name="S0 104" xfId="40" xr:uid="{00000000-0005-0000-0000-000006000000}"/>
    <cellStyle name="S0 105" xfId="41" xr:uid="{00000000-0005-0000-0000-000007000000}"/>
    <cellStyle name="S0 106" xfId="42" xr:uid="{00000000-0005-0000-0000-000008000000}"/>
    <cellStyle name="S0 107" xfId="43" xr:uid="{00000000-0005-0000-0000-000009000000}"/>
    <cellStyle name="S0 108" xfId="44" xr:uid="{00000000-0005-0000-0000-00000A000000}"/>
    <cellStyle name="S0 109" xfId="45" xr:uid="{00000000-0005-0000-0000-00000B000000}"/>
    <cellStyle name="S0 11" xfId="46" xr:uid="{00000000-0005-0000-0000-00000C000000}"/>
    <cellStyle name="S0 110" xfId="47" xr:uid="{00000000-0005-0000-0000-00000D000000}"/>
    <cellStyle name="S0 111" xfId="48" xr:uid="{00000000-0005-0000-0000-00000E000000}"/>
    <cellStyle name="S0 112" xfId="49" xr:uid="{00000000-0005-0000-0000-00000F000000}"/>
    <cellStyle name="S0 113" xfId="50" xr:uid="{00000000-0005-0000-0000-000010000000}"/>
    <cellStyle name="S0 114" xfId="51" xr:uid="{00000000-0005-0000-0000-000011000000}"/>
    <cellStyle name="S0 115" xfId="52" xr:uid="{00000000-0005-0000-0000-000012000000}"/>
    <cellStyle name="S0 116" xfId="53" xr:uid="{00000000-0005-0000-0000-000013000000}"/>
    <cellStyle name="S0 117" xfId="54" xr:uid="{00000000-0005-0000-0000-000014000000}"/>
    <cellStyle name="S0 118" xfId="55" xr:uid="{00000000-0005-0000-0000-000015000000}"/>
    <cellStyle name="S0 119" xfId="56" xr:uid="{00000000-0005-0000-0000-000016000000}"/>
    <cellStyle name="S0 12" xfId="57" xr:uid="{00000000-0005-0000-0000-000017000000}"/>
    <cellStyle name="S0 120" xfId="58" xr:uid="{00000000-0005-0000-0000-000018000000}"/>
    <cellStyle name="S0 121" xfId="59" xr:uid="{00000000-0005-0000-0000-000019000000}"/>
    <cellStyle name="S0 122" xfId="60" xr:uid="{00000000-0005-0000-0000-00001A000000}"/>
    <cellStyle name="S0 123" xfId="61" xr:uid="{00000000-0005-0000-0000-00001B000000}"/>
    <cellStyle name="S0 124" xfId="62" xr:uid="{00000000-0005-0000-0000-00001C000000}"/>
    <cellStyle name="S0 125" xfId="63" xr:uid="{00000000-0005-0000-0000-00001D000000}"/>
    <cellStyle name="S0 126" xfId="64" xr:uid="{00000000-0005-0000-0000-00001E000000}"/>
    <cellStyle name="S0 127" xfId="65" xr:uid="{00000000-0005-0000-0000-00001F000000}"/>
    <cellStyle name="S0 128" xfId="66" xr:uid="{00000000-0005-0000-0000-000020000000}"/>
    <cellStyle name="S0 129" xfId="67" xr:uid="{00000000-0005-0000-0000-000021000000}"/>
    <cellStyle name="S0 13" xfId="68" xr:uid="{00000000-0005-0000-0000-000022000000}"/>
    <cellStyle name="S0 130" xfId="69" xr:uid="{00000000-0005-0000-0000-000023000000}"/>
    <cellStyle name="S0 131" xfId="70" xr:uid="{00000000-0005-0000-0000-000024000000}"/>
    <cellStyle name="S0 132" xfId="71" xr:uid="{00000000-0005-0000-0000-000025000000}"/>
    <cellStyle name="S0 133" xfId="72" xr:uid="{00000000-0005-0000-0000-000026000000}"/>
    <cellStyle name="S0 134" xfId="73" xr:uid="{00000000-0005-0000-0000-000027000000}"/>
    <cellStyle name="S0 135" xfId="74" xr:uid="{00000000-0005-0000-0000-000028000000}"/>
    <cellStyle name="S0 136" xfId="75" xr:uid="{00000000-0005-0000-0000-000029000000}"/>
    <cellStyle name="S0 137" xfId="76" xr:uid="{00000000-0005-0000-0000-00002A000000}"/>
    <cellStyle name="S0 138" xfId="77" xr:uid="{00000000-0005-0000-0000-00002B000000}"/>
    <cellStyle name="S0 139" xfId="78" xr:uid="{00000000-0005-0000-0000-00002C000000}"/>
    <cellStyle name="S0 14" xfId="79" xr:uid="{00000000-0005-0000-0000-00002D000000}"/>
    <cellStyle name="S0 140" xfId="80" xr:uid="{00000000-0005-0000-0000-00002E000000}"/>
    <cellStyle name="S0 141" xfId="81" xr:uid="{00000000-0005-0000-0000-00002F000000}"/>
    <cellStyle name="S0 142" xfId="82" xr:uid="{00000000-0005-0000-0000-000030000000}"/>
    <cellStyle name="S0 143" xfId="83" xr:uid="{00000000-0005-0000-0000-000031000000}"/>
    <cellStyle name="S0 144" xfId="84" xr:uid="{00000000-0005-0000-0000-000032000000}"/>
    <cellStyle name="S0 145" xfId="85" xr:uid="{00000000-0005-0000-0000-000033000000}"/>
    <cellStyle name="S0 146" xfId="86" xr:uid="{00000000-0005-0000-0000-000034000000}"/>
    <cellStyle name="S0 147" xfId="87" xr:uid="{00000000-0005-0000-0000-000035000000}"/>
    <cellStyle name="S0 148" xfId="88" xr:uid="{00000000-0005-0000-0000-000036000000}"/>
    <cellStyle name="S0 149" xfId="89" xr:uid="{00000000-0005-0000-0000-000037000000}"/>
    <cellStyle name="S0 15" xfId="90" xr:uid="{00000000-0005-0000-0000-000038000000}"/>
    <cellStyle name="S0 150" xfId="91" xr:uid="{00000000-0005-0000-0000-000039000000}"/>
    <cellStyle name="S0 151" xfId="92" xr:uid="{00000000-0005-0000-0000-00003A000000}"/>
    <cellStyle name="S0 152" xfId="93" xr:uid="{00000000-0005-0000-0000-00003B000000}"/>
    <cellStyle name="S0 153" xfId="94" xr:uid="{00000000-0005-0000-0000-00003C000000}"/>
    <cellStyle name="S0 154" xfId="95" xr:uid="{00000000-0005-0000-0000-00003D000000}"/>
    <cellStyle name="S0 155" xfId="96" xr:uid="{00000000-0005-0000-0000-00003E000000}"/>
    <cellStyle name="S0 156" xfId="97" xr:uid="{00000000-0005-0000-0000-00003F000000}"/>
    <cellStyle name="S0 157" xfId="98" xr:uid="{00000000-0005-0000-0000-000040000000}"/>
    <cellStyle name="S0 158" xfId="99" xr:uid="{00000000-0005-0000-0000-000041000000}"/>
    <cellStyle name="S0 159" xfId="100" xr:uid="{00000000-0005-0000-0000-000042000000}"/>
    <cellStyle name="S0 16" xfId="101" xr:uid="{00000000-0005-0000-0000-000043000000}"/>
    <cellStyle name="S0 160" xfId="102" xr:uid="{00000000-0005-0000-0000-000044000000}"/>
    <cellStyle name="S0 161" xfId="103" xr:uid="{00000000-0005-0000-0000-000045000000}"/>
    <cellStyle name="S0 162" xfId="104" xr:uid="{00000000-0005-0000-0000-000046000000}"/>
    <cellStyle name="S0 17" xfId="105" xr:uid="{00000000-0005-0000-0000-000047000000}"/>
    <cellStyle name="S0 18" xfId="106" xr:uid="{00000000-0005-0000-0000-000048000000}"/>
    <cellStyle name="S0 19" xfId="107" xr:uid="{00000000-0005-0000-0000-000049000000}"/>
    <cellStyle name="S0 2" xfId="108" xr:uid="{00000000-0005-0000-0000-00004A000000}"/>
    <cellStyle name="S0 20" xfId="109" xr:uid="{00000000-0005-0000-0000-00004B000000}"/>
    <cellStyle name="S0 21" xfId="110" xr:uid="{00000000-0005-0000-0000-00004C000000}"/>
    <cellStyle name="S0 22" xfId="111" xr:uid="{00000000-0005-0000-0000-00004D000000}"/>
    <cellStyle name="S0 23" xfId="112" xr:uid="{00000000-0005-0000-0000-00004E000000}"/>
    <cellStyle name="S0 24" xfId="113" xr:uid="{00000000-0005-0000-0000-00004F000000}"/>
    <cellStyle name="S0 25" xfId="114" xr:uid="{00000000-0005-0000-0000-000050000000}"/>
    <cellStyle name="S0 26" xfId="115" xr:uid="{00000000-0005-0000-0000-000051000000}"/>
    <cellStyle name="S0 27" xfId="116" xr:uid="{00000000-0005-0000-0000-000052000000}"/>
    <cellStyle name="S0 28" xfId="117" xr:uid="{00000000-0005-0000-0000-000053000000}"/>
    <cellStyle name="S0 29" xfId="118" xr:uid="{00000000-0005-0000-0000-000054000000}"/>
    <cellStyle name="S0 3" xfId="119" xr:uid="{00000000-0005-0000-0000-000055000000}"/>
    <cellStyle name="S0 30" xfId="120" xr:uid="{00000000-0005-0000-0000-000056000000}"/>
    <cellStyle name="S0 31" xfId="121" xr:uid="{00000000-0005-0000-0000-000057000000}"/>
    <cellStyle name="S0 32" xfId="122" xr:uid="{00000000-0005-0000-0000-000058000000}"/>
    <cellStyle name="S0 33" xfId="123" xr:uid="{00000000-0005-0000-0000-000059000000}"/>
    <cellStyle name="S0 34" xfId="124" xr:uid="{00000000-0005-0000-0000-00005A000000}"/>
    <cellStyle name="S0 35" xfId="125" xr:uid="{00000000-0005-0000-0000-00005B000000}"/>
    <cellStyle name="S0 36" xfId="126" xr:uid="{00000000-0005-0000-0000-00005C000000}"/>
    <cellStyle name="S0 37" xfId="127" xr:uid="{00000000-0005-0000-0000-00005D000000}"/>
    <cellStyle name="S0 38" xfId="128" xr:uid="{00000000-0005-0000-0000-00005E000000}"/>
    <cellStyle name="S0 39" xfId="129" xr:uid="{00000000-0005-0000-0000-00005F000000}"/>
    <cellStyle name="S0 4" xfId="130" xr:uid="{00000000-0005-0000-0000-000060000000}"/>
    <cellStyle name="S0 40" xfId="131" xr:uid="{00000000-0005-0000-0000-000061000000}"/>
    <cellStyle name="S0 41" xfId="132" xr:uid="{00000000-0005-0000-0000-000062000000}"/>
    <cellStyle name="S0 42" xfId="133" xr:uid="{00000000-0005-0000-0000-000063000000}"/>
    <cellStyle name="S0 43" xfId="134" xr:uid="{00000000-0005-0000-0000-000064000000}"/>
    <cellStyle name="S0 44" xfId="135" xr:uid="{00000000-0005-0000-0000-000065000000}"/>
    <cellStyle name="S0 45" xfId="136" xr:uid="{00000000-0005-0000-0000-000066000000}"/>
    <cellStyle name="S0 46" xfId="137" xr:uid="{00000000-0005-0000-0000-000067000000}"/>
    <cellStyle name="S0 47" xfId="138" xr:uid="{00000000-0005-0000-0000-000068000000}"/>
    <cellStyle name="S0 48" xfId="139" xr:uid="{00000000-0005-0000-0000-000069000000}"/>
    <cellStyle name="S0 49" xfId="140" xr:uid="{00000000-0005-0000-0000-00006A000000}"/>
    <cellStyle name="S0 5" xfId="141" xr:uid="{00000000-0005-0000-0000-00006B000000}"/>
    <cellStyle name="S0 50" xfId="142" xr:uid="{00000000-0005-0000-0000-00006C000000}"/>
    <cellStyle name="S0 51" xfId="143" xr:uid="{00000000-0005-0000-0000-00006D000000}"/>
    <cellStyle name="S0 52" xfId="144" xr:uid="{00000000-0005-0000-0000-00006E000000}"/>
    <cellStyle name="S0 53" xfId="145" xr:uid="{00000000-0005-0000-0000-00006F000000}"/>
    <cellStyle name="S0 54" xfId="146" xr:uid="{00000000-0005-0000-0000-000070000000}"/>
    <cellStyle name="S0 55" xfId="147" xr:uid="{00000000-0005-0000-0000-000071000000}"/>
    <cellStyle name="S0 56" xfId="148" xr:uid="{00000000-0005-0000-0000-000072000000}"/>
    <cellStyle name="S0 57" xfId="149" xr:uid="{00000000-0005-0000-0000-000073000000}"/>
    <cellStyle name="S0 58" xfId="150" xr:uid="{00000000-0005-0000-0000-000074000000}"/>
    <cellStyle name="S0 59" xfId="151" xr:uid="{00000000-0005-0000-0000-000075000000}"/>
    <cellStyle name="S0 6" xfId="152" xr:uid="{00000000-0005-0000-0000-000076000000}"/>
    <cellStyle name="S0 60" xfId="153" xr:uid="{00000000-0005-0000-0000-000077000000}"/>
    <cellStyle name="S0 61" xfId="154" xr:uid="{00000000-0005-0000-0000-000078000000}"/>
    <cellStyle name="S0 62" xfId="155" xr:uid="{00000000-0005-0000-0000-000079000000}"/>
    <cellStyle name="S0 63" xfId="156" xr:uid="{00000000-0005-0000-0000-00007A000000}"/>
    <cellStyle name="S0 64" xfId="157" xr:uid="{00000000-0005-0000-0000-00007B000000}"/>
    <cellStyle name="S0 65" xfId="158" xr:uid="{00000000-0005-0000-0000-00007C000000}"/>
    <cellStyle name="S0 66" xfId="159" xr:uid="{00000000-0005-0000-0000-00007D000000}"/>
    <cellStyle name="S0 67" xfId="160" xr:uid="{00000000-0005-0000-0000-00007E000000}"/>
    <cellStyle name="S0 68" xfId="161" xr:uid="{00000000-0005-0000-0000-00007F000000}"/>
    <cellStyle name="S0 69" xfId="162" xr:uid="{00000000-0005-0000-0000-000080000000}"/>
    <cellStyle name="S0 7" xfId="163" xr:uid="{00000000-0005-0000-0000-000081000000}"/>
    <cellStyle name="S0 70" xfId="164" xr:uid="{00000000-0005-0000-0000-000082000000}"/>
    <cellStyle name="S0 71" xfId="165" xr:uid="{00000000-0005-0000-0000-000083000000}"/>
    <cellStyle name="S0 72" xfId="166" xr:uid="{00000000-0005-0000-0000-000084000000}"/>
    <cellStyle name="S0 73" xfId="167" xr:uid="{00000000-0005-0000-0000-000085000000}"/>
    <cellStyle name="S0 74" xfId="168" xr:uid="{00000000-0005-0000-0000-000086000000}"/>
    <cellStyle name="S0 75" xfId="169" xr:uid="{00000000-0005-0000-0000-000087000000}"/>
    <cellStyle name="S0 76" xfId="170" xr:uid="{00000000-0005-0000-0000-000088000000}"/>
    <cellStyle name="S0 77" xfId="171" xr:uid="{00000000-0005-0000-0000-000089000000}"/>
    <cellStyle name="S0 78" xfId="172" xr:uid="{00000000-0005-0000-0000-00008A000000}"/>
    <cellStyle name="S0 79" xfId="173" xr:uid="{00000000-0005-0000-0000-00008B000000}"/>
    <cellStyle name="S0 8" xfId="174" xr:uid="{00000000-0005-0000-0000-00008C000000}"/>
    <cellStyle name="S0 80" xfId="175" xr:uid="{00000000-0005-0000-0000-00008D000000}"/>
    <cellStyle name="S0 81" xfId="176" xr:uid="{00000000-0005-0000-0000-00008E000000}"/>
    <cellStyle name="S0 82" xfId="177" xr:uid="{00000000-0005-0000-0000-00008F000000}"/>
    <cellStyle name="S0 83" xfId="178" xr:uid="{00000000-0005-0000-0000-000090000000}"/>
    <cellStyle name="S0 84" xfId="179" xr:uid="{00000000-0005-0000-0000-000091000000}"/>
    <cellStyle name="S0 85" xfId="180" xr:uid="{00000000-0005-0000-0000-000092000000}"/>
    <cellStyle name="S0 86" xfId="181" xr:uid="{00000000-0005-0000-0000-000093000000}"/>
    <cellStyle name="S0 87" xfId="182" xr:uid="{00000000-0005-0000-0000-000094000000}"/>
    <cellStyle name="S0 88" xfId="183" xr:uid="{00000000-0005-0000-0000-000095000000}"/>
    <cellStyle name="S0 89" xfId="184" xr:uid="{00000000-0005-0000-0000-000096000000}"/>
    <cellStyle name="S0 9" xfId="185" xr:uid="{00000000-0005-0000-0000-000097000000}"/>
    <cellStyle name="S0 90" xfId="186" xr:uid="{00000000-0005-0000-0000-000098000000}"/>
    <cellStyle name="S0 91" xfId="187" xr:uid="{00000000-0005-0000-0000-000099000000}"/>
    <cellStyle name="S0 92" xfId="188" xr:uid="{00000000-0005-0000-0000-00009A000000}"/>
    <cellStyle name="S0 93" xfId="189" xr:uid="{00000000-0005-0000-0000-00009B000000}"/>
    <cellStyle name="S0 94" xfId="190" xr:uid="{00000000-0005-0000-0000-00009C000000}"/>
    <cellStyle name="S0 95" xfId="191" xr:uid="{00000000-0005-0000-0000-00009D000000}"/>
    <cellStyle name="S0 96" xfId="192" xr:uid="{00000000-0005-0000-0000-00009E000000}"/>
    <cellStyle name="S0 97" xfId="193" xr:uid="{00000000-0005-0000-0000-00009F000000}"/>
    <cellStyle name="S0 98" xfId="194" xr:uid="{00000000-0005-0000-0000-0000A0000000}"/>
    <cellStyle name="S0 99" xfId="195" xr:uid="{00000000-0005-0000-0000-0000A1000000}"/>
    <cellStyle name="S1" xfId="196" xr:uid="{00000000-0005-0000-0000-0000A2000000}"/>
    <cellStyle name="S1 10" xfId="197" xr:uid="{00000000-0005-0000-0000-0000A3000000}"/>
    <cellStyle name="S1 100" xfId="198" xr:uid="{00000000-0005-0000-0000-0000A4000000}"/>
    <cellStyle name="S1 101" xfId="199" xr:uid="{00000000-0005-0000-0000-0000A5000000}"/>
    <cellStyle name="S1 102" xfId="200" xr:uid="{00000000-0005-0000-0000-0000A6000000}"/>
    <cellStyle name="S1 103" xfId="201" xr:uid="{00000000-0005-0000-0000-0000A7000000}"/>
    <cellStyle name="S1 104" xfId="202" xr:uid="{00000000-0005-0000-0000-0000A8000000}"/>
    <cellStyle name="S1 105" xfId="203" xr:uid="{00000000-0005-0000-0000-0000A9000000}"/>
    <cellStyle name="S1 106" xfId="204" xr:uid="{00000000-0005-0000-0000-0000AA000000}"/>
    <cellStyle name="S1 107" xfId="205" xr:uid="{00000000-0005-0000-0000-0000AB000000}"/>
    <cellStyle name="S1 108" xfId="206" xr:uid="{00000000-0005-0000-0000-0000AC000000}"/>
    <cellStyle name="S1 109" xfId="207" xr:uid="{00000000-0005-0000-0000-0000AD000000}"/>
    <cellStyle name="S1 11" xfId="208" xr:uid="{00000000-0005-0000-0000-0000AE000000}"/>
    <cellStyle name="S1 110" xfId="209" xr:uid="{00000000-0005-0000-0000-0000AF000000}"/>
    <cellStyle name="S1 111" xfId="210" xr:uid="{00000000-0005-0000-0000-0000B0000000}"/>
    <cellStyle name="S1 112" xfId="211" xr:uid="{00000000-0005-0000-0000-0000B1000000}"/>
    <cellStyle name="S1 113" xfId="212" xr:uid="{00000000-0005-0000-0000-0000B2000000}"/>
    <cellStyle name="S1 114" xfId="213" xr:uid="{00000000-0005-0000-0000-0000B3000000}"/>
    <cellStyle name="S1 115" xfId="214" xr:uid="{00000000-0005-0000-0000-0000B4000000}"/>
    <cellStyle name="S1 116" xfId="215" xr:uid="{00000000-0005-0000-0000-0000B5000000}"/>
    <cellStyle name="S1 117" xfId="216" xr:uid="{00000000-0005-0000-0000-0000B6000000}"/>
    <cellStyle name="S1 118" xfId="217" xr:uid="{00000000-0005-0000-0000-0000B7000000}"/>
    <cellStyle name="S1 119" xfId="218" xr:uid="{00000000-0005-0000-0000-0000B8000000}"/>
    <cellStyle name="S1 12" xfId="219" xr:uid="{00000000-0005-0000-0000-0000B9000000}"/>
    <cellStyle name="S1 120" xfId="220" xr:uid="{00000000-0005-0000-0000-0000BA000000}"/>
    <cellStyle name="S1 121" xfId="221" xr:uid="{00000000-0005-0000-0000-0000BB000000}"/>
    <cellStyle name="S1 122" xfId="222" xr:uid="{00000000-0005-0000-0000-0000BC000000}"/>
    <cellStyle name="S1 123" xfId="223" xr:uid="{00000000-0005-0000-0000-0000BD000000}"/>
    <cellStyle name="S1 124" xfId="224" xr:uid="{00000000-0005-0000-0000-0000BE000000}"/>
    <cellStyle name="S1 125" xfId="225" xr:uid="{00000000-0005-0000-0000-0000BF000000}"/>
    <cellStyle name="S1 126" xfId="226" xr:uid="{00000000-0005-0000-0000-0000C0000000}"/>
    <cellStyle name="S1 127" xfId="227" xr:uid="{00000000-0005-0000-0000-0000C1000000}"/>
    <cellStyle name="S1 128" xfId="228" xr:uid="{00000000-0005-0000-0000-0000C2000000}"/>
    <cellStyle name="S1 129" xfId="229" xr:uid="{00000000-0005-0000-0000-0000C3000000}"/>
    <cellStyle name="S1 13" xfId="230" xr:uid="{00000000-0005-0000-0000-0000C4000000}"/>
    <cellStyle name="S1 130" xfId="231" xr:uid="{00000000-0005-0000-0000-0000C5000000}"/>
    <cellStyle name="S1 131" xfId="232" xr:uid="{00000000-0005-0000-0000-0000C6000000}"/>
    <cellStyle name="S1 132" xfId="233" xr:uid="{00000000-0005-0000-0000-0000C7000000}"/>
    <cellStyle name="S1 133" xfId="234" xr:uid="{00000000-0005-0000-0000-0000C8000000}"/>
    <cellStyle name="S1 134" xfId="235" xr:uid="{00000000-0005-0000-0000-0000C9000000}"/>
    <cellStyle name="S1 135" xfId="236" xr:uid="{00000000-0005-0000-0000-0000CA000000}"/>
    <cellStyle name="S1 136" xfId="237" xr:uid="{00000000-0005-0000-0000-0000CB000000}"/>
    <cellStyle name="S1 137" xfId="238" xr:uid="{00000000-0005-0000-0000-0000CC000000}"/>
    <cellStyle name="S1 138" xfId="239" xr:uid="{00000000-0005-0000-0000-0000CD000000}"/>
    <cellStyle name="S1 139" xfId="240" xr:uid="{00000000-0005-0000-0000-0000CE000000}"/>
    <cellStyle name="S1 14" xfId="241" xr:uid="{00000000-0005-0000-0000-0000CF000000}"/>
    <cellStyle name="S1 140" xfId="242" xr:uid="{00000000-0005-0000-0000-0000D0000000}"/>
    <cellStyle name="S1 141" xfId="243" xr:uid="{00000000-0005-0000-0000-0000D1000000}"/>
    <cellStyle name="S1 142" xfId="244" xr:uid="{00000000-0005-0000-0000-0000D2000000}"/>
    <cellStyle name="S1 143" xfId="245" xr:uid="{00000000-0005-0000-0000-0000D3000000}"/>
    <cellStyle name="S1 144" xfId="246" xr:uid="{00000000-0005-0000-0000-0000D4000000}"/>
    <cellStyle name="S1 145" xfId="247" xr:uid="{00000000-0005-0000-0000-0000D5000000}"/>
    <cellStyle name="S1 146" xfId="248" xr:uid="{00000000-0005-0000-0000-0000D6000000}"/>
    <cellStyle name="S1 147" xfId="249" xr:uid="{00000000-0005-0000-0000-0000D7000000}"/>
    <cellStyle name="S1 148" xfId="250" xr:uid="{00000000-0005-0000-0000-0000D8000000}"/>
    <cellStyle name="S1 149" xfId="251" xr:uid="{00000000-0005-0000-0000-0000D9000000}"/>
    <cellStyle name="S1 15" xfId="252" xr:uid="{00000000-0005-0000-0000-0000DA000000}"/>
    <cellStyle name="S1 150" xfId="253" xr:uid="{00000000-0005-0000-0000-0000DB000000}"/>
    <cellStyle name="S1 151" xfId="254" xr:uid="{00000000-0005-0000-0000-0000DC000000}"/>
    <cellStyle name="S1 152" xfId="255" xr:uid="{00000000-0005-0000-0000-0000DD000000}"/>
    <cellStyle name="S1 153" xfId="256" xr:uid="{00000000-0005-0000-0000-0000DE000000}"/>
    <cellStyle name="S1 154" xfId="257" xr:uid="{00000000-0005-0000-0000-0000DF000000}"/>
    <cellStyle name="S1 155" xfId="258" xr:uid="{00000000-0005-0000-0000-0000E0000000}"/>
    <cellStyle name="S1 156" xfId="259" xr:uid="{00000000-0005-0000-0000-0000E1000000}"/>
    <cellStyle name="S1 157" xfId="260" xr:uid="{00000000-0005-0000-0000-0000E2000000}"/>
    <cellStyle name="S1 158" xfId="261" xr:uid="{00000000-0005-0000-0000-0000E3000000}"/>
    <cellStyle name="S1 159" xfId="262" xr:uid="{00000000-0005-0000-0000-0000E4000000}"/>
    <cellStyle name="S1 16" xfId="263" xr:uid="{00000000-0005-0000-0000-0000E5000000}"/>
    <cellStyle name="S1 160" xfId="264" xr:uid="{00000000-0005-0000-0000-0000E6000000}"/>
    <cellStyle name="S1 161" xfId="265" xr:uid="{00000000-0005-0000-0000-0000E7000000}"/>
    <cellStyle name="S1 162" xfId="266" xr:uid="{00000000-0005-0000-0000-0000E8000000}"/>
    <cellStyle name="S1 17" xfId="267" xr:uid="{00000000-0005-0000-0000-0000E9000000}"/>
    <cellStyle name="S1 18" xfId="268" xr:uid="{00000000-0005-0000-0000-0000EA000000}"/>
    <cellStyle name="S1 19" xfId="269" xr:uid="{00000000-0005-0000-0000-0000EB000000}"/>
    <cellStyle name="S1 2" xfId="270" xr:uid="{00000000-0005-0000-0000-0000EC000000}"/>
    <cellStyle name="S1 20" xfId="271" xr:uid="{00000000-0005-0000-0000-0000ED000000}"/>
    <cellStyle name="S1 21" xfId="272" xr:uid="{00000000-0005-0000-0000-0000EE000000}"/>
    <cellStyle name="S1 22" xfId="273" xr:uid="{00000000-0005-0000-0000-0000EF000000}"/>
    <cellStyle name="S1 23" xfId="274" xr:uid="{00000000-0005-0000-0000-0000F0000000}"/>
    <cellStyle name="S1 24" xfId="275" xr:uid="{00000000-0005-0000-0000-0000F1000000}"/>
    <cellStyle name="S1 25" xfId="276" xr:uid="{00000000-0005-0000-0000-0000F2000000}"/>
    <cellStyle name="S1 26" xfId="277" xr:uid="{00000000-0005-0000-0000-0000F3000000}"/>
    <cellStyle name="S1 27" xfId="278" xr:uid="{00000000-0005-0000-0000-0000F4000000}"/>
    <cellStyle name="S1 28" xfId="279" xr:uid="{00000000-0005-0000-0000-0000F5000000}"/>
    <cellStyle name="S1 29" xfId="280" xr:uid="{00000000-0005-0000-0000-0000F6000000}"/>
    <cellStyle name="S1 3" xfId="281" xr:uid="{00000000-0005-0000-0000-0000F7000000}"/>
    <cellStyle name="S1 30" xfId="282" xr:uid="{00000000-0005-0000-0000-0000F8000000}"/>
    <cellStyle name="S1 31" xfId="283" xr:uid="{00000000-0005-0000-0000-0000F9000000}"/>
    <cellStyle name="S1 32" xfId="284" xr:uid="{00000000-0005-0000-0000-0000FA000000}"/>
    <cellStyle name="S1 33" xfId="285" xr:uid="{00000000-0005-0000-0000-0000FB000000}"/>
    <cellStyle name="S1 34" xfId="286" xr:uid="{00000000-0005-0000-0000-0000FC000000}"/>
    <cellStyle name="S1 35" xfId="287" xr:uid="{00000000-0005-0000-0000-0000FD000000}"/>
    <cellStyle name="S1 36" xfId="288" xr:uid="{00000000-0005-0000-0000-0000FE000000}"/>
    <cellStyle name="S1 37" xfId="289" xr:uid="{00000000-0005-0000-0000-0000FF000000}"/>
    <cellStyle name="S1 38" xfId="290" xr:uid="{00000000-0005-0000-0000-000000010000}"/>
    <cellStyle name="S1 39" xfId="291" xr:uid="{00000000-0005-0000-0000-000001010000}"/>
    <cellStyle name="S1 4" xfId="292" xr:uid="{00000000-0005-0000-0000-000002010000}"/>
    <cellStyle name="S1 40" xfId="293" xr:uid="{00000000-0005-0000-0000-000003010000}"/>
    <cellStyle name="S1 41" xfId="294" xr:uid="{00000000-0005-0000-0000-000004010000}"/>
    <cellStyle name="S1 42" xfId="295" xr:uid="{00000000-0005-0000-0000-000005010000}"/>
    <cellStyle name="S1 43" xfId="296" xr:uid="{00000000-0005-0000-0000-000006010000}"/>
    <cellStyle name="S1 44" xfId="297" xr:uid="{00000000-0005-0000-0000-000007010000}"/>
    <cellStyle name="S1 45" xfId="298" xr:uid="{00000000-0005-0000-0000-000008010000}"/>
    <cellStyle name="S1 46" xfId="299" xr:uid="{00000000-0005-0000-0000-000009010000}"/>
    <cellStyle name="S1 47" xfId="300" xr:uid="{00000000-0005-0000-0000-00000A010000}"/>
    <cellStyle name="S1 48" xfId="301" xr:uid="{00000000-0005-0000-0000-00000B010000}"/>
    <cellStyle name="S1 49" xfId="302" xr:uid="{00000000-0005-0000-0000-00000C010000}"/>
    <cellStyle name="S1 5" xfId="303" xr:uid="{00000000-0005-0000-0000-00000D010000}"/>
    <cellStyle name="S1 50" xfId="304" xr:uid="{00000000-0005-0000-0000-00000E010000}"/>
    <cellStyle name="S1 51" xfId="305" xr:uid="{00000000-0005-0000-0000-00000F010000}"/>
    <cellStyle name="S1 52" xfId="306" xr:uid="{00000000-0005-0000-0000-000010010000}"/>
    <cellStyle name="S1 53" xfId="307" xr:uid="{00000000-0005-0000-0000-000011010000}"/>
    <cellStyle name="S1 54" xfId="308" xr:uid="{00000000-0005-0000-0000-000012010000}"/>
    <cellStyle name="S1 55" xfId="309" xr:uid="{00000000-0005-0000-0000-000013010000}"/>
    <cellStyle name="S1 56" xfId="310" xr:uid="{00000000-0005-0000-0000-000014010000}"/>
    <cellStyle name="S1 57" xfId="311" xr:uid="{00000000-0005-0000-0000-000015010000}"/>
    <cellStyle name="S1 58" xfId="312" xr:uid="{00000000-0005-0000-0000-000016010000}"/>
    <cellStyle name="S1 59" xfId="313" xr:uid="{00000000-0005-0000-0000-000017010000}"/>
    <cellStyle name="S1 6" xfId="314" xr:uid="{00000000-0005-0000-0000-000018010000}"/>
    <cellStyle name="S1 60" xfId="315" xr:uid="{00000000-0005-0000-0000-000019010000}"/>
    <cellStyle name="S1 61" xfId="316" xr:uid="{00000000-0005-0000-0000-00001A010000}"/>
    <cellStyle name="S1 62" xfId="317" xr:uid="{00000000-0005-0000-0000-00001B010000}"/>
    <cellStyle name="S1 63" xfId="318" xr:uid="{00000000-0005-0000-0000-00001C010000}"/>
    <cellStyle name="S1 64" xfId="319" xr:uid="{00000000-0005-0000-0000-00001D010000}"/>
    <cellStyle name="S1 65" xfId="320" xr:uid="{00000000-0005-0000-0000-00001E010000}"/>
    <cellStyle name="S1 66" xfId="321" xr:uid="{00000000-0005-0000-0000-00001F010000}"/>
    <cellStyle name="S1 67" xfId="322" xr:uid="{00000000-0005-0000-0000-000020010000}"/>
    <cellStyle name="S1 68" xfId="323" xr:uid="{00000000-0005-0000-0000-000021010000}"/>
    <cellStyle name="S1 69" xfId="324" xr:uid="{00000000-0005-0000-0000-000022010000}"/>
    <cellStyle name="S1 7" xfId="325" xr:uid="{00000000-0005-0000-0000-000023010000}"/>
    <cellStyle name="S1 70" xfId="326" xr:uid="{00000000-0005-0000-0000-000024010000}"/>
    <cellStyle name="S1 71" xfId="327" xr:uid="{00000000-0005-0000-0000-000025010000}"/>
    <cellStyle name="S1 72" xfId="328" xr:uid="{00000000-0005-0000-0000-000026010000}"/>
    <cellStyle name="S1 73" xfId="329" xr:uid="{00000000-0005-0000-0000-000027010000}"/>
    <cellStyle name="S1 74" xfId="330" xr:uid="{00000000-0005-0000-0000-000028010000}"/>
    <cellStyle name="S1 75" xfId="331" xr:uid="{00000000-0005-0000-0000-000029010000}"/>
    <cellStyle name="S1 76" xfId="332" xr:uid="{00000000-0005-0000-0000-00002A010000}"/>
    <cellStyle name="S1 77" xfId="333" xr:uid="{00000000-0005-0000-0000-00002B010000}"/>
    <cellStyle name="S1 78" xfId="334" xr:uid="{00000000-0005-0000-0000-00002C010000}"/>
    <cellStyle name="S1 79" xfId="335" xr:uid="{00000000-0005-0000-0000-00002D010000}"/>
    <cellStyle name="S1 8" xfId="336" xr:uid="{00000000-0005-0000-0000-00002E010000}"/>
    <cellStyle name="S1 80" xfId="337" xr:uid="{00000000-0005-0000-0000-00002F010000}"/>
    <cellStyle name="S1 81" xfId="338" xr:uid="{00000000-0005-0000-0000-000030010000}"/>
    <cellStyle name="S1 82" xfId="339" xr:uid="{00000000-0005-0000-0000-000031010000}"/>
    <cellStyle name="S1 83" xfId="340" xr:uid="{00000000-0005-0000-0000-000032010000}"/>
    <cellStyle name="S1 84" xfId="341" xr:uid="{00000000-0005-0000-0000-000033010000}"/>
    <cellStyle name="S1 85" xfId="342" xr:uid="{00000000-0005-0000-0000-000034010000}"/>
    <cellStyle name="S1 86" xfId="343" xr:uid="{00000000-0005-0000-0000-000035010000}"/>
    <cellStyle name="S1 87" xfId="344" xr:uid="{00000000-0005-0000-0000-000036010000}"/>
    <cellStyle name="S1 88" xfId="345" xr:uid="{00000000-0005-0000-0000-000037010000}"/>
    <cellStyle name="S1 89" xfId="346" xr:uid="{00000000-0005-0000-0000-000038010000}"/>
    <cellStyle name="S1 9" xfId="347" xr:uid="{00000000-0005-0000-0000-000039010000}"/>
    <cellStyle name="S1 90" xfId="348" xr:uid="{00000000-0005-0000-0000-00003A010000}"/>
    <cellStyle name="S1 91" xfId="349" xr:uid="{00000000-0005-0000-0000-00003B010000}"/>
    <cellStyle name="S1 92" xfId="350" xr:uid="{00000000-0005-0000-0000-00003C010000}"/>
    <cellStyle name="S1 93" xfId="351" xr:uid="{00000000-0005-0000-0000-00003D010000}"/>
    <cellStyle name="S1 94" xfId="352" xr:uid="{00000000-0005-0000-0000-00003E010000}"/>
    <cellStyle name="S1 95" xfId="353" xr:uid="{00000000-0005-0000-0000-00003F010000}"/>
    <cellStyle name="S1 96" xfId="354" xr:uid="{00000000-0005-0000-0000-000040010000}"/>
    <cellStyle name="S1 97" xfId="355" xr:uid="{00000000-0005-0000-0000-000041010000}"/>
    <cellStyle name="S1 98" xfId="356" xr:uid="{00000000-0005-0000-0000-000042010000}"/>
    <cellStyle name="S1 99" xfId="357" xr:uid="{00000000-0005-0000-0000-000043010000}"/>
    <cellStyle name="S10" xfId="358" xr:uid="{00000000-0005-0000-0000-000044010000}"/>
    <cellStyle name="S10 10" xfId="359" xr:uid="{00000000-0005-0000-0000-000045010000}"/>
    <cellStyle name="S10 100" xfId="360" xr:uid="{00000000-0005-0000-0000-000046010000}"/>
    <cellStyle name="S10 101" xfId="361" xr:uid="{00000000-0005-0000-0000-000047010000}"/>
    <cellStyle name="S10 102" xfId="362" xr:uid="{00000000-0005-0000-0000-000048010000}"/>
    <cellStyle name="S10 103" xfId="363" xr:uid="{00000000-0005-0000-0000-000049010000}"/>
    <cellStyle name="S10 104" xfId="364" xr:uid="{00000000-0005-0000-0000-00004A010000}"/>
    <cellStyle name="S10 105" xfId="365" xr:uid="{00000000-0005-0000-0000-00004B010000}"/>
    <cellStyle name="S10 106" xfId="366" xr:uid="{00000000-0005-0000-0000-00004C010000}"/>
    <cellStyle name="S10 107" xfId="367" xr:uid="{00000000-0005-0000-0000-00004D010000}"/>
    <cellStyle name="S10 108" xfId="368" xr:uid="{00000000-0005-0000-0000-00004E010000}"/>
    <cellStyle name="S10 109" xfId="369" xr:uid="{00000000-0005-0000-0000-00004F010000}"/>
    <cellStyle name="S10 11" xfId="370" xr:uid="{00000000-0005-0000-0000-000050010000}"/>
    <cellStyle name="S10 110" xfId="371" xr:uid="{00000000-0005-0000-0000-000051010000}"/>
    <cellStyle name="S10 111" xfId="372" xr:uid="{00000000-0005-0000-0000-000052010000}"/>
    <cellStyle name="S10 112" xfId="373" xr:uid="{00000000-0005-0000-0000-000053010000}"/>
    <cellStyle name="S10 113" xfId="374" xr:uid="{00000000-0005-0000-0000-000054010000}"/>
    <cellStyle name="S10 114" xfId="375" xr:uid="{00000000-0005-0000-0000-000055010000}"/>
    <cellStyle name="S10 115" xfId="376" xr:uid="{00000000-0005-0000-0000-000056010000}"/>
    <cellStyle name="S10 116" xfId="377" xr:uid="{00000000-0005-0000-0000-000057010000}"/>
    <cellStyle name="S10 117" xfId="378" xr:uid="{00000000-0005-0000-0000-000058010000}"/>
    <cellStyle name="S10 118" xfId="379" xr:uid="{00000000-0005-0000-0000-000059010000}"/>
    <cellStyle name="S10 119" xfId="380" xr:uid="{00000000-0005-0000-0000-00005A010000}"/>
    <cellStyle name="S10 12" xfId="381" xr:uid="{00000000-0005-0000-0000-00005B010000}"/>
    <cellStyle name="S10 120" xfId="382" xr:uid="{00000000-0005-0000-0000-00005C010000}"/>
    <cellStyle name="S10 121" xfId="383" xr:uid="{00000000-0005-0000-0000-00005D010000}"/>
    <cellStyle name="S10 122" xfId="384" xr:uid="{00000000-0005-0000-0000-00005E010000}"/>
    <cellStyle name="S10 123" xfId="385" xr:uid="{00000000-0005-0000-0000-00005F010000}"/>
    <cellStyle name="S10 124" xfId="386" xr:uid="{00000000-0005-0000-0000-000060010000}"/>
    <cellStyle name="S10 125" xfId="387" xr:uid="{00000000-0005-0000-0000-000061010000}"/>
    <cellStyle name="S10 126" xfId="388" xr:uid="{00000000-0005-0000-0000-000062010000}"/>
    <cellStyle name="S10 127" xfId="389" xr:uid="{00000000-0005-0000-0000-000063010000}"/>
    <cellStyle name="S10 128" xfId="390" xr:uid="{00000000-0005-0000-0000-000064010000}"/>
    <cellStyle name="S10 129" xfId="391" xr:uid="{00000000-0005-0000-0000-000065010000}"/>
    <cellStyle name="S10 13" xfId="392" xr:uid="{00000000-0005-0000-0000-000066010000}"/>
    <cellStyle name="S10 130" xfId="393" xr:uid="{00000000-0005-0000-0000-000067010000}"/>
    <cellStyle name="S10 131" xfId="394" xr:uid="{00000000-0005-0000-0000-000068010000}"/>
    <cellStyle name="S10 132" xfId="395" xr:uid="{00000000-0005-0000-0000-000069010000}"/>
    <cellStyle name="S10 133" xfId="396" xr:uid="{00000000-0005-0000-0000-00006A010000}"/>
    <cellStyle name="S10 134" xfId="397" xr:uid="{00000000-0005-0000-0000-00006B010000}"/>
    <cellStyle name="S10 135" xfId="398" xr:uid="{00000000-0005-0000-0000-00006C010000}"/>
    <cellStyle name="S10 136" xfId="399" xr:uid="{00000000-0005-0000-0000-00006D010000}"/>
    <cellStyle name="S10 137" xfId="400" xr:uid="{00000000-0005-0000-0000-00006E010000}"/>
    <cellStyle name="S10 138" xfId="401" xr:uid="{00000000-0005-0000-0000-00006F010000}"/>
    <cellStyle name="S10 139" xfId="402" xr:uid="{00000000-0005-0000-0000-000070010000}"/>
    <cellStyle name="S10 14" xfId="403" xr:uid="{00000000-0005-0000-0000-000071010000}"/>
    <cellStyle name="S10 140" xfId="404" xr:uid="{00000000-0005-0000-0000-000072010000}"/>
    <cellStyle name="S10 141" xfId="405" xr:uid="{00000000-0005-0000-0000-000073010000}"/>
    <cellStyle name="S10 142" xfId="406" xr:uid="{00000000-0005-0000-0000-000074010000}"/>
    <cellStyle name="S10 143" xfId="407" xr:uid="{00000000-0005-0000-0000-000075010000}"/>
    <cellStyle name="S10 144" xfId="408" xr:uid="{00000000-0005-0000-0000-000076010000}"/>
    <cellStyle name="S10 145" xfId="409" xr:uid="{00000000-0005-0000-0000-000077010000}"/>
    <cellStyle name="S10 146" xfId="410" xr:uid="{00000000-0005-0000-0000-000078010000}"/>
    <cellStyle name="S10 147" xfId="411" xr:uid="{00000000-0005-0000-0000-000079010000}"/>
    <cellStyle name="S10 148" xfId="412" xr:uid="{00000000-0005-0000-0000-00007A010000}"/>
    <cellStyle name="S10 149" xfId="413" xr:uid="{00000000-0005-0000-0000-00007B010000}"/>
    <cellStyle name="S10 15" xfId="414" xr:uid="{00000000-0005-0000-0000-00007C010000}"/>
    <cellStyle name="S10 150" xfId="415" xr:uid="{00000000-0005-0000-0000-00007D010000}"/>
    <cellStyle name="S10 151" xfId="416" xr:uid="{00000000-0005-0000-0000-00007E010000}"/>
    <cellStyle name="S10 152" xfId="417" xr:uid="{00000000-0005-0000-0000-00007F010000}"/>
    <cellStyle name="S10 153" xfId="418" xr:uid="{00000000-0005-0000-0000-000080010000}"/>
    <cellStyle name="S10 154" xfId="419" xr:uid="{00000000-0005-0000-0000-000081010000}"/>
    <cellStyle name="S10 155" xfId="420" xr:uid="{00000000-0005-0000-0000-000082010000}"/>
    <cellStyle name="S10 156" xfId="421" xr:uid="{00000000-0005-0000-0000-000083010000}"/>
    <cellStyle name="S10 157" xfId="422" xr:uid="{00000000-0005-0000-0000-000084010000}"/>
    <cellStyle name="S10 158" xfId="423" xr:uid="{00000000-0005-0000-0000-000085010000}"/>
    <cellStyle name="S10 159" xfId="424" xr:uid="{00000000-0005-0000-0000-000086010000}"/>
    <cellStyle name="S10 16" xfId="425" xr:uid="{00000000-0005-0000-0000-000087010000}"/>
    <cellStyle name="S10 160" xfId="426" xr:uid="{00000000-0005-0000-0000-000088010000}"/>
    <cellStyle name="S10 161" xfId="427" xr:uid="{00000000-0005-0000-0000-000089010000}"/>
    <cellStyle name="S10 162" xfId="428" xr:uid="{00000000-0005-0000-0000-00008A010000}"/>
    <cellStyle name="S10 17" xfId="429" xr:uid="{00000000-0005-0000-0000-00008B010000}"/>
    <cellStyle name="S10 18" xfId="430" xr:uid="{00000000-0005-0000-0000-00008C010000}"/>
    <cellStyle name="S10 19" xfId="431" xr:uid="{00000000-0005-0000-0000-00008D010000}"/>
    <cellStyle name="S10 2" xfId="432" xr:uid="{00000000-0005-0000-0000-00008E010000}"/>
    <cellStyle name="S10 20" xfId="433" xr:uid="{00000000-0005-0000-0000-00008F010000}"/>
    <cellStyle name="S10 21" xfId="434" xr:uid="{00000000-0005-0000-0000-000090010000}"/>
    <cellStyle name="S10 22" xfId="435" xr:uid="{00000000-0005-0000-0000-000091010000}"/>
    <cellStyle name="S10 23" xfId="436" xr:uid="{00000000-0005-0000-0000-000092010000}"/>
    <cellStyle name="S10 24" xfId="437" xr:uid="{00000000-0005-0000-0000-000093010000}"/>
    <cellStyle name="S10 25" xfId="438" xr:uid="{00000000-0005-0000-0000-000094010000}"/>
    <cellStyle name="S10 26" xfId="439" xr:uid="{00000000-0005-0000-0000-000095010000}"/>
    <cellStyle name="S10 27" xfId="440" xr:uid="{00000000-0005-0000-0000-000096010000}"/>
    <cellStyle name="S10 28" xfId="441" xr:uid="{00000000-0005-0000-0000-000097010000}"/>
    <cellStyle name="S10 29" xfId="442" xr:uid="{00000000-0005-0000-0000-000098010000}"/>
    <cellStyle name="S10 3" xfId="443" xr:uid="{00000000-0005-0000-0000-000099010000}"/>
    <cellStyle name="S10 30" xfId="444" xr:uid="{00000000-0005-0000-0000-00009A010000}"/>
    <cellStyle name="S10 31" xfId="445" xr:uid="{00000000-0005-0000-0000-00009B010000}"/>
    <cellStyle name="S10 32" xfId="446" xr:uid="{00000000-0005-0000-0000-00009C010000}"/>
    <cellStyle name="S10 33" xfId="447" xr:uid="{00000000-0005-0000-0000-00009D010000}"/>
    <cellStyle name="S10 34" xfId="448" xr:uid="{00000000-0005-0000-0000-00009E010000}"/>
    <cellStyle name="S10 35" xfId="449" xr:uid="{00000000-0005-0000-0000-00009F010000}"/>
    <cellStyle name="S10 36" xfId="450" xr:uid="{00000000-0005-0000-0000-0000A0010000}"/>
    <cellStyle name="S10 37" xfId="451" xr:uid="{00000000-0005-0000-0000-0000A1010000}"/>
    <cellStyle name="S10 38" xfId="452" xr:uid="{00000000-0005-0000-0000-0000A2010000}"/>
    <cellStyle name="S10 39" xfId="453" xr:uid="{00000000-0005-0000-0000-0000A3010000}"/>
    <cellStyle name="S10 4" xfId="454" xr:uid="{00000000-0005-0000-0000-0000A4010000}"/>
    <cellStyle name="S10 40" xfId="455" xr:uid="{00000000-0005-0000-0000-0000A5010000}"/>
    <cellStyle name="S10 41" xfId="456" xr:uid="{00000000-0005-0000-0000-0000A6010000}"/>
    <cellStyle name="S10 42" xfId="457" xr:uid="{00000000-0005-0000-0000-0000A7010000}"/>
    <cellStyle name="S10 43" xfId="458" xr:uid="{00000000-0005-0000-0000-0000A8010000}"/>
    <cellStyle name="S10 44" xfId="459" xr:uid="{00000000-0005-0000-0000-0000A9010000}"/>
    <cellStyle name="S10 45" xfId="460" xr:uid="{00000000-0005-0000-0000-0000AA010000}"/>
    <cellStyle name="S10 46" xfId="461" xr:uid="{00000000-0005-0000-0000-0000AB010000}"/>
    <cellStyle name="S10 47" xfId="462" xr:uid="{00000000-0005-0000-0000-0000AC010000}"/>
    <cellStyle name="S10 48" xfId="463" xr:uid="{00000000-0005-0000-0000-0000AD010000}"/>
    <cellStyle name="S10 49" xfId="464" xr:uid="{00000000-0005-0000-0000-0000AE010000}"/>
    <cellStyle name="S10 5" xfId="465" xr:uid="{00000000-0005-0000-0000-0000AF010000}"/>
    <cellStyle name="S10 50" xfId="466" xr:uid="{00000000-0005-0000-0000-0000B0010000}"/>
    <cellStyle name="S10 51" xfId="467" xr:uid="{00000000-0005-0000-0000-0000B1010000}"/>
    <cellStyle name="S10 52" xfId="468" xr:uid="{00000000-0005-0000-0000-0000B2010000}"/>
    <cellStyle name="S10 53" xfId="469" xr:uid="{00000000-0005-0000-0000-0000B3010000}"/>
    <cellStyle name="S10 54" xfId="470" xr:uid="{00000000-0005-0000-0000-0000B4010000}"/>
    <cellStyle name="S10 55" xfId="471" xr:uid="{00000000-0005-0000-0000-0000B5010000}"/>
    <cellStyle name="S10 56" xfId="472" xr:uid="{00000000-0005-0000-0000-0000B6010000}"/>
    <cellStyle name="S10 57" xfId="473" xr:uid="{00000000-0005-0000-0000-0000B7010000}"/>
    <cellStyle name="S10 58" xfId="474" xr:uid="{00000000-0005-0000-0000-0000B8010000}"/>
    <cellStyle name="S10 59" xfId="475" xr:uid="{00000000-0005-0000-0000-0000B9010000}"/>
    <cellStyle name="S10 6" xfId="476" xr:uid="{00000000-0005-0000-0000-0000BA010000}"/>
    <cellStyle name="S10 60" xfId="477" xr:uid="{00000000-0005-0000-0000-0000BB010000}"/>
    <cellStyle name="S10 61" xfId="478" xr:uid="{00000000-0005-0000-0000-0000BC010000}"/>
    <cellStyle name="S10 62" xfId="479" xr:uid="{00000000-0005-0000-0000-0000BD010000}"/>
    <cellStyle name="S10 63" xfId="480" xr:uid="{00000000-0005-0000-0000-0000BE010000}"/>
    <cellStyle name="S10 64" xfId="481" xr:uid="{00000000-0005-0000-0000-0000BF010000}"/>
    <cellStyle name="S10 65" xfId="482" xr:uid="{00000000-0005-0000-0000-0000C0010000}"/>
    <cellStyle name="S10 66" xfId="483" xr:uid="{00000000-0005-0000-0000-0000C1010000}"/>
    <cellStyle name="S10 67" xfId="484" xr:uid="{00000000-0005-0000-0000-0000C2010000}"/>
    <cellStyle name="S10 68" xfId="485" xr:uid="{00000000-0005-0000-0000-0000C3010000}"/>
    <cellStyle name="S10 69" xfId="486" xr:uid="{00000000-0005-0000-0000-0000C4010000}"/>
    <cellStyle name="S10 7" xfId="487" xr:uid="{00000000-0005-0000-0000-0000C5010000}"/>
    <cellStyle name="S10 70" xfId="488" xr:uid="{00000000-0005-0000-0000-0000C6010000}"/>
    <cellStyle name="S10 71" xfId="489" xr:uid="{00000000-0005-0000-0000-0000C7010000}"/>
    <cellStyle name="S10 72" xfId="490" xr:uid="{00000000-0005-0000-0000-0000C8010000}"/>
    <cellStyle name="S10 73" xfId="491" xr:uid="{00000000-0005-0000-0000-0000C9010000}"/>
    <cellStyle name="S10 74" xfId="492" xr:uid="{00000000-0005-0000-0000-0000CA010000}"/>
    <cellStyle name="S10 75" xfId="493" xr:uid="{00000000-0005-0000-0000-0000CB010000}"/>
    <cellStyle name="S10 76" xfId="494" xr:uid="{00000000-0005-0000-0000-0000CC010000}"/>
    <cellStyle name="S10 77" xfId="495" xr:uid="{00000000-0005-0000-0000-0000CD010000}"/>
    <cellStyle name="S10 78" xfId="496" xr:uid="{00000000-0005-0000-0000-0000CE010000}"/>
    <cellStyle name="S10 79" xfId="497" xr:uid="{00000000-0005-0000-0000-0000CF010000}"/>
    <cellStyle name="S10 8" xfId="498" xr:uid="{00000000-0005-0000-0000-0000D0010000}"/>
    <cellStyle name="S10 80" xfId="499" xr:uid="{00000000-0005-0000-0000-0000D1010000}"/>
    <cellStyle name="S10 81" xfId="500" xr:uid="{00000000-0005-0000-0000-0000D2010000}"/>
    <cellStyle name="S10 82" xfId="501" xr:uid="{00000000-0005-0000-0000-0000D3010000}"/>
    <cellStyle name="S10 83" xfId="502" xr:uid="{00000000-0005-0000-0000-0000D4010000}"/>
    <cellStyle name="S10 84" xfId="503" xr:uid="{00000000-0005-0000-0000-0000D5010000}"/>
    <cellStyle name="S10 85" xfId="504" xr:uid="{00000000-0005-0000-0000-0000D6010000}"/>
    <cellStyle name="S10 86" xfId="505" xr:uid="{00000000-0005-0000-0000-0000D7010000}"/>
    <cellStyle name="S10 87" xfId="506" xr:uid="{00000000-0005-0000-0000-0000D8010000}"/>
    <cellStyle name="S10 88" xfId="507" xr:uid="{00000000-0005-0000-0000-0000D9010000}"/>
    <cellStyle name="S10 89" xfId="508" xr:uid="{00000000-0005-0000-0000-0000DA010000}"/>
    <cellStyle name="S10 9" xfId="509" xr:uid="{00000000-0005-0000-0000-0000DB010000}"/>
    <cellStyle name="S10 90" xfId="510" xr:uid="{00000000-0005-0000-0000-0000DC010000}"/>
    <cellStyle name="S10 91" xfId="511" xr:uid="{00000000-0005-0000-0000-0000DD010000}"/>
    <cellStyle name="S10 92" xfId="512" xr:uid="{00000000-0005-0000-0000-0000DE010000}"/>
    <cellStyle name="S10 93" xfId="513" xr:uid="{00000000-0005-0000-0000-0000DF010000}"/>
    <cellStyle name="S10 94" xfId="514" xr:uid="{00000000-0005-0000-0000-0000E0010000}"/>
    <cellStyle name="S10 95" xfId="515" xr:uid="{00000000-0005-0000-0000-0000E1010000}"/>
    <cellStyle name="S10 96" xfId="516" xr:uid="{00000000-0005-0000-0000-0000E2010000}"/>
    <cellStyle name="S10 97" xfId="517" xr:uid="{00000000-0005-0000-0000-0000E3010000}"/>
    <cellStyle name="S10 98" xfId="518" xr:uid="{00000000-0005-0000-0000-0000E4010000}"/>
    <cellStyle name="S10 99" xfId="519" xr:uid="{00000000-0005-0000-0000-0000E5010000}"/>
    <cellStyle name="S11" xfId="520" xr:uid="{00000000-0005-0000-0000-0000E6010000}"/>
    <cellStyle name="S11 10" xfId="521" xr:uid="{00000000-0005-0000-0000-0000E7010000}"/>
    <cellStyle name="S11 100" xfId="522" xr:uid="{00000000-0005-0000-0000-0000E8010000}"/>
    <cellStyle name="S11 101" xfId="523" xr:uid="{00000000-0005-0000-0000-0000E9010000}"/>
    <cellStyle name="S11 102" xfId="524" xr:uid="{00000000-0005-0000-0000-0000EA010000}"/>
    <cellStyle name="S11 103" xfId="525" xr:uid="{00000000-0005-0000-0000-0000EB010000}"/>
    <cellStyle name="S11 104" xfId="526" xr:uid="{00000000-0005-0000-0000-0000EC010000}"/>
    <cellStyle name="S11 105" xfId="527" xr:uid="{00000000-0005-0000-0000-0000ED010000}"/>
    <cellStyle name="S11 106" xfId="528" xr:uid="{00000000-0005-0000-0000-0000EE010000}"/>
    <cellStyle name="S11 107" xfId="529" xr:uid="{00000000-0005-0000-0000-0000EF010000}"/>
    <cellStyle name="S11 108" xfId="530" xr:uid="{00000000-0005-0000-0000-0000F0010000}"/>
    <cellStyle name="S11 109" xfId="531" xr:uid="{00000000-0005-0000-0000-0000F1010000}"/>
    <cellStyle name="S11 11" xfId="532" xr:uid="{00000000-0005-0000-0000-0000F2010000}"/>
    <cellStyle name="S11 110" xfId="533" xr:uid="{00000000-0005-0000-0000-0000F3010000}"/>
    <cellStyle name="S11 111" xfId="534" xr:uid="{00000000-0005-0000-0000-0000F4010000}"/>
    <cellStyle name="S11 112" xfId="535" xr:uid="{00000000-0005-0000-0000-0000F5010000}"/>
    <cellStyle name="S11 113" xfId="536" xr:uid="{00000000-0005-0000-0000-0000F6010000}"/>
    <cellStyle name="S11 114" xfId="537" xr:uid="{00000000-0005-0000-0000-0000F7010000}"/>
    <cellStyle name="S11 115" xfId="538" xr:uid="{00000000-0005-0000-0000-0000F8010000}"/>
    <cellStyle name="S11 116" xfId="539" xr:uid="{00000000-0005-0000-0000-0000F9010000}"/>
    <cellStyle name="S11 117" xfId="540" xr:uid="{00000000-0005-0000-0000-0000FA010000}"/>
    <cellStyle name="S11 118" xfId="541" xr:uid="{00000000-0005-0000-0000-0000FB010000}"/>
    <cellStyle name="S11 119" xfId="542" xr:uid="{00000000-0005-0000-0000-0000FC010000}"/>
    <cellStyle name="S11 12" xfId="543" xr:uid="{00000000-0005-0000-0000-0000FD010000}"/>
    <cellStyle name="S11 120" xfId="544" xr:uid="{00000000-0005-0000-0000-0000FE010000}"/>
    <cellStyle name="S11 121" xfId="545" xr:uid="{00000000-0005-0000-0000-0000FF010000}"/>
    <cellStyle name="S11 122" xfId="546" xr:uid="{00000000-0005-0000-0000-000000020000}"/>
    <cellStyle name="S11 123" xfId="547" xr:uid="{00000000-0005-0000-0000-000001020000}"/>
    <cellStyle name="S11 124" xfId="548" xr:uid="{00000000-0005-0000-0000-000002020000}"/>
    <cellStyle name="S11 125" xfId="549" xr:uid="{00000000-0005-0000-0000-000003020000}"/>
    <cellStyle name="S11 126" xfId="550" xr:uid="{00000000-0005-0000-0000-000004020000}"/>
    <cellStyle name="S11 127" xfId="551" xr:uid="{00000000-0005-0000-0000-000005020000}"/>
    <cellStyle name="S11 128" xfId="552" xr:uid="{00000000-0005-0000-0000-000006020000}"/>
    <cellStyle name="S11 129" xfId="553" xr:uid="{00000000-0005-0000-0000-000007020000}"/>
    <cellStyle name="S11 13" xfId="554" xr:uid="{00000000-0005-0000-0000-000008020000}"/>
    <cellStyle name="S11 130" xfId="555" xr:uid="{00000000-0005-0000-0000-000009020000}"/>
    <cellStyle name="S11 131" xfId="556" xr:uid="{00000000-0005-0000-0000-00000A020000}"/>
    <cellStyle name="S11 132" xfId="557" xr:uid="{00000000-0005-0000-0000-00000B020000}"/>
    <cellStyle name="S11 133" xfId="558" xr:uid="{00000000-0005-0000-0000-00000C020000}"/>
    <cellStyle name="S11 134" xfId="559" xr:uid="{00000000-0005-0000-0000-00000D020000}"/>
    <cellStyle name="S11 135" xfId="560" xr:uid="{00000000-0005-0000-0000-00000E020000}"/>
    <cellStyle name="S11 136" xfId="561" xr:uid="{00000000-0005-0000-0000-00000F020000}"/>
    <cellStyle name="S11 137" xfId="562" xr:uid="{00000000-0005-0000-0000-000010020000}"/>
    <cellStyle name="S11 138" xfId="563" xr:uid="{00000000-0005-0000-0000-000011020000}"/>
    <cellStyle name="S11 139" xfId="564" xr:uid="{00000000-0005-0000-0000-000012020000}"/>
    <cellStyle name="S11 14" xfId="565" xr:uid="{00000000-0005-0000-0000-000013020000}"/>
    <cellStyle name="S11 140" xfId="566" xr:uid="{00000000-0005-0000-0000-000014020000}"/>
    <cellStyle name="S11 141" xfId="567" xr:uid="{00000000-0005-0000-0000-000015020000}"/>
    <cellStyle name="S11 142" xfId="568" xr:uid="{00000000-0005-0000-0000-000016020000}"/>
    <cellStyle name="S11 143" xfId="569" xr:uid="{00000000-0005-0000-0000-000017020000}"/>
    <cellStyle name="S11 144" xfId="570" xr:uid="{00000000-0005-0000-0000-000018020000}"/>
    <cellStyle name="S11 145" xfId="571" xr:uid="{00000000-0005-0000-0000-000019020000}"/>
    <cellStyle name="S11 146" xfId="572" xr:uid="{00000000-0005-0000-0000-00001A020000}"/>
    <cellStyle name="S11 147" xfId="573" xr:uid="{00000000-0005-0000-0000-00001B020000}"/>
    <cellStyle name="S11 148" xfId="574" xr:uid="{00000000-0005-0000-0000-00001C020000}"/>
    <cellStyle name="S11 149" xfId="575" xr:uid="{00000000-0005-0000-0000-00001D020000}"/>
    <cellStyle name="S11 15" xfId="576" xr:uid="{00000000-0005-0000-0000-00001E020000}"/>
    <cellStyle name="S11 150" xfId="577" xr:uid="{00000000-0005-0000-0000-00001F020000}"/>
    <cellStyle name="S11 151" xfId="578" xr:uid="{00000000-0005-0000-0000-000020020000}"/>
    <cellStyle name="S11 152" xfId="579" xr:uid="{00000000-0005-0000-0000-000021020000}"/>
    <cellStyle name="S11 153" xfId="580" xr:uid="{00000000-0005-0000-0000-000022020000}"/>
    <cellStyle name="S11 154" xfId="581" xr:uid="{00000000-0005-0000-0000-000023020000}"/>
    <cellStyle name="S11 155" xfId="582" xr:uid="{00000000-0005-0000-0000-000024020000}"/>
    <cellStyle name="S11 156" xfId="583" xr:uid="{00000000-0005-0000-0000-000025020000}"/>
    <cellStyle name="S11 157" xfId="584" xr:uid="{00000000-0005-0000-0000-000026020000}"/>
    <cellStyle name="S11 158" xfId="585" xr:uid="{00000000-0005-0000-0000-000027020000}"/>
    <cellStyle name="S11 159" xfId="586" xr:uid="{00000000-0005-0000-0000-000028020000}"/>
    <cellStyle name="S11 16" xfId="587" xr:uid="{00000000-0005-0000-0000-000029020000}"/>
    <cellStyle name="S11 160" xfId="588" xr:uid="{00000000-0005-0000-0000-00002A020000}"/>
    <cellStyle name="S11 161" xfId="589" xr:uid="{00000000-0005-0000-0000-00002B020000}"/>
    <cellStyle name="S11 162" xfId="590" xr:uid="{00000000-0005-0000-0000-00002C020000}"/>
    <cellStyle name="S11 17" xfId="591" xr:uid="{00000000-0005-0000-0000-00002D020000}"/>
    <cellStyle name="S11 18" xfId="592" xr:uid="{00000000-0005-0000-0000-00002E020000}"/>
    <cellStyle name="S11 19" xfId="593" xr:uid="{00000000-0005-0000-0000-00002F020000}"/>
    <cellStyle name="S11 2" xfId="594" xr:uid="{00000000-0005-0000-0000-000030020000}"/>
    <cellStyle name="S11 20" xfId="595" xr:uid="{00000000-0005-0000-0000-000031020000}"/>
    <cellStyle name="S11 21" xfId="596" xr:uid="{00000000-0005-0000-0000-000032020000}"/>
    <cellStyle name="S11 22" xfId="597" xr:uid="{00000000-0005-0000-0000-000033020000}"/>
    <cellStyle name="S11 23" xfId="598" xr:uid="{00000000-0005-0000-0000-000034020000}"/>
    <cellStyle name="S11 24" xfId="599" xr:uid="{00000000-0005-0000-0000-000035020000}"/>
    <cellStyle name="S11 25" xfId="600" xr:uid="{00000000-0005-0000-0000-000036020000}"/>
    <cellStyle name="S11 26" xfId="601" xr:uid="{00000000-0005-0000-0000-000037020000}"/>
    <cellStyle name="S11 27" xfId="602" xr:uid="{00000000-0005-0000-0000-000038020000}"/>
    <cellStyle name="S11 28" xfId="603" xr:uid="{00000000-0005-0000-0000-000039020000}"/>
    <cellStyle name="S11 29" xfId="604" xr:uid="{00000000-0005-0000-0000-00003A020000}"/>
    <cellStyle name="S11 3" xfId="605" xr:uid="{00000000-0005-0000-0000-00003B020000}"/>
    <cellStyle name="S11 30" xfId="606" xr:uid="{00000000-0005-0000-0000-00003C020000}"/>
    <cellStyle name="S11 31" xfId="607" xr:uid="{00000000-0005-0000-0000-00003D020000}"/>
    <cellStyle name="S11 32" xfId="608" xr:uid="{00000000-0005-0000-0000-00003E020000}"/>
    <cellStyle name="S11 33" xfId="609" xr:uid="{00000000-0005-0000-0000-00003F020000}"/>
    <cellStyle name="S11 34" xfId="610" xr:uid="{00000000-0005-0000-0000-000040020000}"/>
    <cellStyle name="S11 35" xfId="611" xr:uid="{00000000-0005-0000-0000-000041020000}"/>
    <cellStyle name="S11 36" xfId="612" xr:uid="{00000000-0005-0000-0000-000042020000}"/>
    <cellStyle name="S11 37" xfId="613" xr:uid="{00000000-0005-0000-0000-000043020000}"/>
    <cellStyle name="S11 38" xfId="614" xr:uid="{00000000-0005-0000-0000-000044020000}"/>
    <cellStyle name="S11 39" xfId="615" xr:uid="{00000000-0005-0000-0000-000045020000}"/>
    <cellStyle name="S11 4" xfId="616" xr:uid="{00000000-0005-0000-0000-000046020000}"/>
    <cellStyle name="S11 40" xfId="617" xr:uid="{00000000-0005-0000-0000-000047020000}"/>
    <cellStyle name="S11 41" xfId="618" xr:uid="{00000000-0005-0000-0000-000048020000}"/>
    <cellStyle name="S11 42" xfId="619" xr:uid="{00000000-0005-0000-0000-000049020000}"/>
    <cellStyle name="S11 43" xfId="620" xr:uid="{00000000-0005-0000-0000-00004A020000}"/>
    <cellStyle name="S11 44" xfId="621" xr:uid="{00000000-0005-0000-0000-00004B020000}"/>
    <cellStyle name="S11 45" xfId="622" xr:uid="{00000000-0005-0000-0000-00004C020000}"/>
    <cellStyle name="S11 46" xfId="623" xr:uid="{00000000-0005-0000-0000-00004D020000}"/>
    <cellStyle name="S11 47" xfId="624" xr:uid="{00000000-0005-0000-0000-00004E020000}"/>
    <cellStyle name="S11 48" xfId="625" xr:uid="{00000000-0005-0000-0000-00004F020000}"/>
    <cellStyle name="S11 49" xfId="626" xr:uid="{00000000-0005-0000-0000-000050020000}"/>
    <cellStyle name="S11 5" xfId="627" xr:uid="{00000000-0005-0000-0000-000051020000}"/>
    <cellStyle name="S11 50" xfId="628" xr:uid="{00000000-0005-0000-0000-000052020000}"/>
    <cellStyle name="S11 51" xfId="629" xr:uid="{00000000-0005-0000-0000-000053020000}"/>
    <cellStyle name="S11 52" xfId="630" xr:uid="{00000000-0005-0000-0000-000054020000}"/>
    <cellStyle name="S11 53" xfId="631" xr:uid="{00000000-0005-0000-0000-000055020000}"/>
    <cellStyle name="S11 54" xfId="632" xr:uid="{00000000-0005-0000-0000-000056020000}"/>
    <cellStyle name="S11 55" xfId="633" xr:uid="{00000000-0005-0000-0000-000057020000}"/>
    <cellStyle name="S11 56" xfId="634" xr:uid="{00000000-0005-0000-0000-000058020000}"/>
    <cellStyle name="S11 57" xfId="635" xr:uid="{00000000-0005-0000-0000-000059020000}"/>
    <cellStyle name="S11 58" xfId="636" xr:uid="{00000000-0005-0000-0000-00005A020000}"/>
    <cellStyle name="S11 59" xfId="637" xr:uid="{00000000-0005-0000-0000-00005B020000}"/>
    <cellStyle name="S11 6" xfId="638" xr:uid="{00000000-0005-0000-0000-00005C020000}"/>
    <cellStyle name="S11 60" xfId="639" xr:uid="{00000000-0005-0000-0000-00005D020000}"/>
    <cellStyle name="S11 61" xfId="640" xr:uid="{00000000-0005-0000-0000-00005E020000}"/>
    <cellStyle name="S11 62" xfId="641" xr:uid="{00000000-0005-0000-0000-00005F020000}"/>
    <cellStyle name="S11 63" xfId="642" xr:uid="{00000000-0005-0000-0000-000060020000}"/>
    <cellStyle name="S11 64" xfId="643" xr:uid="{00000000-0005-0000-0000-000061020000}"/>
    <cellStyle name="S11 65" xfId="644" xr:uid="{00000000-0005-0000-0000-000062020000}"/>
    <cellStyle name="S11 66" xfId="645" xr:uid="{00000000-0005-0000-0000-000063020000}"/>
    <cellStyle name="S11 67" xfId="646" xr:uid="{00000000-0005-0000-0000-000064020000}"/>
    <cellStyle name="S11 68" xfId="647" xr:uid="{00000000-0005-0000-0000-000065020000}"/>
    <cellStyle name="S11 69" xfId="648" xr:uid="{00000000-0005-0000-0000-000066020000}"/>
    <cellStyle name="S11 7" xfId="649" xr:uid="{00000000-0005-0000-0000-000067020000}"/>
    <cellStyle name="S11 70" xfId="650" xr:uid="{00000000-0005-0000-0000-000068020000}"/>
    <cellStyle name="S11 71" xfId="651" xr:uid="{00000000-0005-0000-0000-000069020000}"/>
    <cellStyle name="S11 72" xfId="652" xr:uid="{00000000-0005-0000-0000-00006A020000}"/>
    <cellStyle name="S11 73" xfId="653" xr:uid="{00000000-0005-0000-0000-00006B020000}"/>
    <cellStyle name="S11 74" xfId="654" xr:uid="{00000000-0005-0000-0000-00006C020000}"/>
    <cellStyle name="S11 75" xfId="655" xr:uid="{00000000-0005-0000-0000-00006D020000}"/>
    <cellStyle name="S11 76" xfId="656" xr:uid="{00000000-0005-0000-0000-00006E020000}"/>
    <cellStyle name="S11 77" xfId="657" xr:uid="{00000000-0005-0000-0000-00006F020000}"/>
    <cellStyle name="S11 78" xfId="658" xr:uid="{00000000-0005-0000-0000-000070020000}"/>
    <cellStyle name="S11 79" xfId="659" xr:uid="{00000000-0005-0000-0000-000071020000}"/>
    <cellStyle name="S11 8" xfId="660" xr:uid="{00000000-0005-0000-0000-000072020000}"/>
    <cellStyle name="S11 80" xfId="661" xr:uid="{00000000-0005-0000-0000-000073020000}"/>
    <cellStyle name="S11 81" xfId="662" xr:uid="{00000000-0005-0000-0000-000074020000}"/>
    <cellStyle name="S11 82" xfId="663" xr:uid="{00000000-0005-0000-0000-000075020000}"/>
    <cellStyle name="S11 83" xfId="664" xr:uid="{00000000-0005-0000-0000-000076020000}"/>
    <cellStyle name="S11 84" xfId="665" xr:uid="{00000000-0005-0000-0000-000077020000}"/>
    <cellStyle name="S11 85" xfId="666" xr:uid="{00000000-0005-0000-0000-000078020000}"/>
    <cellStyle name="S11 86" xfId="667" xr:uid="{00000000-0005-0000-0000-000079020000}"/>
    <cellStyle name="S11 87" xfId="668" xr:uid="{00000000-0005-0000-0000-00007A020000}"/>
    <cellStyle name="S11 88" xfId="669" xr:uid="{00000000-0005-0000-0000-00007B020000}"/>
    <cellStyle name="S11 89" xfId="670" xr:uid="{00000000-0005-0000-0000-00007C020000}"/>
    <cellStyle name="S11 9" xfId="671" xr:uid="{00000000-0005-0000-0000-00007D020000}"/>
    <cellStyle name="S11 90" xfId="672" xr:uid="{00000000-0005-0000-0000-00007E020000}"/>
    <cellStyle name="S11 91" xfId="673" xr:uid="{00000000-0005-0000-0000-00007F020000}"/>
    <cellStyle name="S11 92" xfId="674" xr:uid="{00000000-0005-0000-0000-000080020000}"/>
    <cellStyle name="S11 93" xfId="675" xr:uid="{00000000-0005-0000-0000-000081020000}"/>
    <cellStyle name="S11 94" xfId="676" xr:uid="{00000000-0005-0000-0000-000082020000}"/>
    <cellStyle name="S11 95" xfId="677" xr:uid="{00000000-0005-0000-0000-000083020000}"/>
    <cellStyle name="S11 96" xfId="678" xr:uid="{00000000-0005-0000-0000-000084020000}"/>
    <cellStyle name="S11 97" xfId="679" xr:uid="{00000000-0005-0000-0000-000085020000}"/>
    <cellStyle name="S11 98" xfId="680" xr:uid="{00000000-0005-0000-0000-000086020000}"/>
    <cellStyle name="S11 99" xfId="681" xr:uid="{00000000-0005-0000-0000-000087020000}"/>
    <cellStyle name="S12" xfId="682" xr:uid="{00000000-0005-0000-0000-000088020000}"/>
    <cellStyle name="S12 10" xfId="683" xr:uid="{00000000-0005-0000-0000-000089020000}"/>
    <cellStyle name="S12 100" xfId="684" xr:uid="{00000000-0005-0000-0000-00008A020000}"/>
    <cellStyle name="S12 101" xfId="685" xr:uid="{00000000-0005-0000-0000-00008B020000}"/>
    <cellStyle name="S12 102" xfId="686" xr:uid="{00000000-0005-0000-0000-00008C020000}"/>
    <cellStyle name="S12 103" xfId="687" xr:uid="{00000000-0005-0000-0000-00008D020000}"/>
    <cellStyle name="S12 104" xfId="688" xr:uid="{00000000-0005-0000-0000-00008E020000}"/>
    <cellStyle name="S12 105" xfId="689" xr:uid="{00000000-0005-0000-0000-00008F020000}"/>
    <cellStyle name="S12 106" xfId="690" xr:uid="{00000000-0005-0000-0000-000090020000}"/>
    <cellStyle name="S12 107" xfId="691" xr:uid="{00000000-0005-0000-0000-000091020000}"/>
    <cellStyle name="S12 108" xfId="692" xr:uid="{00000000-0005-0000-0000-000092020000}"/>
    <cellStyle name="S12 109" xfId="693" xr:uid="{00000000-0005-0000-0000-000093020000}"/>
    <cellStyle name="S12 11" xfId="694" xr:uid="{00000000-0005-0000-0000-000094020000}"/>
    <cellStyle name="S12 110" xfId="695" xr:uid="{00000000-0005-0000-0000-000095020000}"/>
    <cellStyle name="S12 111" xfId="696" xr:uid="{00000000-0005-0000-0000-000096020000}"/>
    <cellStyle name="S12 112" xfId="697" xr:uid="{00000000-0005-0000-0000-000097020000}"/>
    <cellStyle name="S12 113" xfId="698" xr:uid="{00000000-0005-0000-0000-000098020000}"/>
    <cellStyle name="S12 114" xfId="699" xr:uid="{00000000-0005-0000-0000-000099020000}"/>
    <cellStyle name="S12 115" xfId="700" xr:uid="{00000000-0005-0000-0000-00009A020000}"/>
    <cellStyle name="S12 116" xfId="701" xr:uid="{00000000-0005-0000-0000-00009B020000}"/>
    <cellStyle name="S12 117" xfId="702" xr:uid="{00000000-0005-0000-0000-00009C020000}"/>
    <cellStyle name="S12 118" xfId="703" xr:uid="{00000000-0005-0000-0000-00009D020000}"/>
    <cellStyle name="S12 119" xfId="704" xr:uid="{00000000-0005-0000-0000-00009E020000}"/>
    <cellStyle name="S12 12" xfId="705" xr:uid="{00000000-0005-0000-0000-00009F020000}"/>
    <cellStyle name="S12 120" xfId="706" xr:uid="{00000000-0005-0000-0000-0000A0020000}"/>
    <cellStyle name="S12 121" xfId="707" xr:uid="{00000000-0005-0000-0000-0000A1020000}"/>
    <cellStyle name="S12 122" xfId="708" xr:uid="{00000000-0005-0000-0000-0000A2020000}"/>
    <cellStyle name="S12 123" xfId="709" xr:uid="{00000000-0005-0000-0000-0000A3020000}"/>
    <cellStyle name="S12 124" xfId="710" xr:uid="{00000000-0005-0000-0000-0000A4020000}"/>
    <cellStyle name="S12 125" xfId="711" xr:uid="{00000000-0005-0000-0000-0000A5020000}"/>
    <cellStyle name="S12 126" xfId="712" xr:uid="{00000000-0005-0000-0000-0000A6020000}"/>
    <cellStyle name="S12 127" xfId="713" xr:uid="{00000000-0005-0000-0000-0000A7020000}"/>
    <cellStyle name="S12 128" xfId="714" xr:uid="{00000000-0005-0000-0000-0000A8020000}"/>
    <cellStyle name="S12 129" xfId="715" xr:uid="{00000000-0005-0000-0000-0000A9020000}"/>
    <cellStyle name="S12 13" xfId="716" xr:uid="{00000000-0005-0000-0000-0000AA020000}"/>
    <cellStyle name="S12 130" xfId="717" xr:uid="{00000000-0005-0000-0000-0000AB020000}"/>
    <cellStyle name="S12 131" xfId="718" xr:uid="{00000000-0005-0000-0000-0000AC020000}"/>
    <cellStyle name="S12 132" xfId="719" xr:uid="{00000000-0005-0000-0000-0000AD020000}"/>
    <cellStyle name="S12 133" xfId="720" xr:uid="{00000000-0005-0000-0000-0000AE020000}"/>
    <cellStyle name="S12 134" xfId="721" xr:uid="{00000000-0005-0000-0000-0000AF020000}"/>
    <cellStyle name="S12 135" xfId="722" xr:uid="{00000000-0005-0000-0000-0000B0020000}"/>
    <cellStyle name="S12 136" xfId="723" xr:uid="{00000000-0005-0000-0000-0000B1020000}"/>
    <cellStyle name="S12 137" xfId="724" xr:uid="{00000000-0005-0000-0000-0000B2020000}"/>
    <cellStyle name="S12 138" xfId="725" xr:uid="{00000000-0005-0000-0000-0000B3020000}"/>
    <cellStyle name="S12 139" xfId="726" xr:uid="{00000000-0005-0000-0000-0000B4020000}"/>
    <cellStyle name="S12 14" xfId="727" xr:uid="{00000000-0005-0000-0000-0000B5020000}"/>
    <cellStyle name="S12 140" xfId="728" xr:uid="{00000000-0005-0000-0000-0000B6020000}"/>
    <cellStyle name="S12 141" xfId="729" xr:uid="{00000000-0005-0000-0000-0000B7020000}"/>
    <cellStyle name="S12 142" xfId="730" xr:uid="{00000000-0005-0000-0000-0000B8020000}"/>
    <cellStyle name="S12 143" xfId="731" xr:uid="{00000000-0005-0000-0000-0000B9020000}"/>
    <cellStyle name="S12 144" xfId="732" xr:uid="{00000000-0005-0000-0000-0000BA020000}"/>
    <cellStyle name="S12 145" xfId="733" xr:uid="{00000000-0005-0000-0000-0000BB020000}"/>
    <cellStyle name="S12 146" xfId="734" xr:uid="{00000000-0005-0000-0000-0000BC020000}"/>
    <cellStyle name="S12 147" xfId="735" xr:uid="{00000000-0005-0000-0000-0000BD020000}"/>
    <cellStyle name="S12 148" xfId="736" xr:uid="{00000000-0005-0000-0000-0000BE020000}"/>
    <cellStyle name="S12 149" xfId="737" xr:uid="{00000000-0005-0000-0000-0000BF020000}"/>
    <cellStyle name="S12 15" xfId="738" xr:uid="{00000000-0005-0000-0000-0000C0020000}"/>
    <cellStyle name="S12 150" xfId="739" xr:uid="{00000000-0005-0000-0000-0000C1020000}"/>
    <cellStyle name="S12 151" xfId="740" xr:uid="{00000000-0005-0000-0000-0000C2020000}"/>
    <cellStyle name="S12 152" xfId="741" xr:uid="{00000000-0005-0000-0000-0000C3020000}"/>
    <cellStyle name="S12 153" xfId="742" xr:uid="{00000000-0005-0000-0000-0000C4020000}"/>
    <cellStyle name="S12 154" xfId="743" xr:uid="{00000000-0005-0000-0000-0000C5020000}"/>
    <cellStyle name="S12 155" xfId="744" xr:uid="{00000000-0005-0000-0000-0000C6020000}"/>
    <cellStyle name="S12 156" xfId="745" xr:uid="{00000000-0005-0000-0000-0000C7020000}"/>
    <cellStyle name="S12 157" xfId="746" xr:uid="{00000000-0005-0000-0000-0000C8020000}"/>
    <cellStyle name="S12 158" xfId="747" xr:uid="{00000000-0005-0000-0000-0000C9020000}"/>
    <cellStyle name="S12 159" xfId="748" xr:uid="{00000000-0005-0000-0000-0000CA020000}"/>
    <cellStyle name="S12 16" xfId="749" xr:uid="{00000000-0005-0000-0000-0000CB020000}"/>
    <cellStyle name="S12 160" xfId="750" xr:uid="{00000000-0005-0000-0000-0000CC020000}"/>
    <cellStyle name="S12 161" xfId="751" xr:uid="{00000000-0005-0000-0000-0000CD020000}"/>
    <cellStyle name="S12 162" xfId="752" xr:uid="{00000000-0005-0000-0000-0000CE020000}"/>
    <cellStyle name="S12 17" xfId="753" xr:uid="{00000000-0005-0000-0000-0000CF020000}"/>
    <cellStyle name="S12 18" xfId="754" xr:uid="{00000000-0005-0000-0000-0000D0020000}"/>
    <cellStyle name="S12 19" xfId="755" xr:uid="{00000000-0005-0000-0000-0000D1020000}"/>
    <cellStyle name="S12 2" xfId="756" xr:uid="{00000000-0005-0000-0000-0000D2020000}"/>
    <cellStyle name="S12 20" xfId="757" xr:uid="{00000000-0005-0000-0000-0000D3020000}"/>
    <cellStyle name="S12 21" xfId="758" xr:uid="{00000000-0005-0000-0000-0000D4020000}"/>
    <cellStyle name="S12 22" xfId="759" xr:uid="{00000000-0005-0000-0000-0000D5020000}"/>
    <cellStyle name="S12 23" xfId="760" xr:uid="{00000000-0005-0000-0000-0000D6020000}"/>
    <cellStyle name="S12 24" xfId="761" xr:uid="{00000000-0005-0000-0000-0000D7020000}"/>
    <cellStyle name="S12 25" xfId="762" xr:uid="{00000000-0005-0000-0000-0000D8020000}"/>
    <cellStyle name="S12 26" xfId="763" xr:uid="{00000000-0005-0000-0000-0000D9020000}"/>
    <cellStyle name="S12 27" xfId="764" xr:uid="{00000000-0005-0000-0000-0000DA020000}"/>
    <cellStyle name="S12 28" xfId="765" xr:uid="{00000000-0005-0000-0000-0000DB020000}"/>
    <cellStyle name="S12 29" xfId="766" xr:uid="{00000000-0005-0000-0000-0000DC020000}"/>
    <cellStyle name="S12 3" xfId="767" xr:uid="{00000000-0005-0000-0000-0000DD020000}"/>
    <cellStyle name="S12 30" xfId="768" xr:uid="{00000000-0005-0000-0000-0000DE020000}"/>
    <cellStyle name="S12 31" xfId="769" xr:uid="{00000000-0005-0000-0000-0000DF020000}"/>
    <cellStyle name="S12 32" xfId="770" xr:uid="{00000000-0005-0000-0000-0000E0020000}"/>
    <cellStyle name="S12 33" xfId="771" xr:uid="{00000000-0005-0000-0000-0000E1020000}"/>
    <cellStyle name="S12 34" xfId="772" xr:uid="{00000000-0005-0000-0000-0000E2020000}"/>
    <cellStyle name="S12 35" xfId="773" xr:uid="{00000000-0005-0000-0000-0000E3020000}"/>
    <cellStyle name="S12 36" xfId="774" xr:uid="{00000000-0005-0000-0000-0000E4020000}"/>
    <cellStyle name="S12 37" xfId="775" xr:uid="{00000000-0005-0000-0000-0000E5020000}"/>
    <cellStyle name="S12 38" xfId="776" xr:uid="{00000000-0005-0000-0000-0000E6020000}"/>
    <cellStyle name="S12 39" xfId="777" xr:uid="{00000000-0005-0000-0000-0000E7020000}"/>
    <cellStyle name="S12 4" xfId="778" xr:uid="{00000000-0005-0000-0000-0000E8020000}"/>
    <cellStyle name="S12 40" xfId="779" xr:uid="{00000000-0005-0000-0000-0000E9020000}"/>
    <cellStyle name="S12 41" xfId="780" xr:uid="{00000000-0005-0000-0000-0000EA020000}"/>
    <cellStyle name="S12 42" xfId="781" xr:uid="{00000000-0005-0000-0000-0000EB020000}"/>
    <cellStyle name="S12 43" xfId="782" xr:uid="{00000000-0005-0000-0000-0000EC020000}"/>
    <cellStyle name="S12 44" xfId="783" xr:uid="{00000000-0005-0000-0000-0000ED020000}"/>
    <cellStyle name="S12 45" xfId="784" xr:uid="{00000000-0005-0000-0000-0000EE020000}"/>
    <cellStyle name="S12 46" xfId="785" xr:uid="{00000000-0005-0000-0000-0000EF020000}"/>
    <cellStyle name="S12 47" xfId="786" xr:uid="{00000000-0005-0000-0000-0000F0020000}"/>
    <cellStyle name="S12 48" xfId="787" xr:uid="{00000000-0005-0000-0000-0000F1020000}"/>
    <cellStyle name="S12 49" xfId="788" xr:uid="{00000000-0005-0000-0000-0000F2020000}"/>
    <cellStyle name="S12 5" xfId="789" xr:uid="{00000000-0005-0000-0000-0000F3020000}"/>
    <cellStyle name="S12 50" xfId="790" xr:uid="{00000000-0005-0000-0000-0000F4020000}"/>
    <cellStyle name="S12 51" xfId="791" xr:uid="{00000000-0005-0000-0000-0000F5020000}"/>
    <cellStyle name="S12 52" xfId="792" xr:uid="{00000000-0005-0000-0000-0000F6020000}"/>
    <cellStyle name="S12 53" xfId="793" xr:uid="{00000000-0005-0000-0000-0000F7020000}"/>
    <cellStyle name="S12 54" xfId="794" xr:uid="{00000000-0005-0000-0000-0000F8020000}"/>
    <cellStyle name="S12 55" xfId="795" xr:uid="{00000000-0005-0000-0000-0000F9020000}"/>
    <cellStyle name="S12 56" xfId="796" xr:uid="{00000000-0005-0000-0000-0000FA020000}"/>
    <cellStyle name="S12 57" xfId="797" xr:uid="{00000000-0005-0000-0000-0000FB020000}"/>
    <cellStyle name="S12 58" xfId="798" xr:uid="{00000000-0005-0000-0000-0000FC020000}"/>
    <cellStyle name="S12 59" xfId="799" xr:uid="{00000000-0005-0000-0000-0000FD020000}"/>
    <cellStyle name="S12 6" xfId="800" xr:uid="{00000000-0005-0000-0000-0000FE020000}"/>
    <cellStyle name="S12 60" xfId="801" xr:uid="{00000000-0005-0000-0000-0000FF020000}"/>
    <cellStyle name="S12 61" xfId="802" xr:uid="{00000000-0005-0000-0000-000000030000}"/>
    <cellStyle name="S12 62" xfId="803" xr:uid="{00000000-0005-0000-0000-000001030000}"/>
    <cellStyle name="S12 63" xfId="804" xr:uid="{00000000-0005-0000-0000-000002030000}"/>
    <cellStyle name="S12 64" xfId="805" xr:uid="{00000000-0005-0000-0000-000003030000}"/>
    <cellStyle name="S12 65" xfId="806" xr:uid="{00000000-0005-0000-0000-000004030000}"/>
    <cellStyle name="S12 66" xfId="807" xr:uid="{00000000-0005-0000-0000-000005030000}"/>
    <cellStyle name="S12 67" xfId="808" xr:uid="{00000000-0005-0000-0000-000006030000}"/>
    <cellStyle name="S12 68" xfId="809" xr:uid="{00000000-0005-0000-0000-000007030000}"/>
    <cellStyle name="S12 69" xfId="810" xr:uid="{00000000-0005-0000-0000-000008030000}"/>
    <cellStyle name="S12 7" xfId="811" xr:uid="{00000000-0005-0000-0000-000009030000}"/>
    <cellStyle name="S12 70" xfId="812" xr:uid="{00000000-0005-0000-0000-00000A030000}"/>
    <cellStyle name="S12 71" xfId="813" xr:uid="{00000000-0005-0000-0000-00000B030000}"/>
    <cellStyle name="S12 72" xfId="814" xr:uid="{00000000-0005-0000-0000-00000C030000}"/>
    <cellStyle name="S12 73" xfId="815" xr:uid="{00000000-0005-0000-0000-00000D030000}"/>
    <cellStyle name="S12 74" xfId="816" xr:uid="{00000000-0005-0000-0000-00000E030000}"/>
    <cellStyle name="S12 75" xfId="817" xr:uid="{00000000-0005-0000-0000-00000F030000}"/>
    <cellStyle name="S12 76" xfId="818" xr:uid="{00000000-0005-0000-0000-000010030000}"/>
    <cellStyle name="S12 77" xfId="819" xr:uid="{00000000-0005-0000-0000-000011030000}"/>
    <cellStyle name="S12 78" xfId="820" xr:uid="{00000000-0005-0000-0000-000012030000}"/>
    <cellStyle name="S12 79" xfId="821" xr:uid="{00000000-0005-0000-0000-000013030000}"/>
    <cellStyle name="S12 8" xfId="822" xr:uid="{00000000-0005-0000-0000-000014030000}"/>
    <cellStyle name="S12 80" xfId="823" xr:uid="{00000000-0005-0000-0000-000015030000}"/>
    <cellStyle name="S12 81" xfId="824" xr:uid="{00000000-0005-0000-0000-000016030000}"/>
    <cellStyle name="S12 82" xfId="825" xr:uid="{00000000-0005-0000-0000-000017030000}"/>
    <cellStyle name="S12 83" xfId="826" xr:uid="{00000000-0005-0000-0000-000018030000}"/>
    <cellStyle name="S12 84" xfId="827" xr:uid="{00000000-0005-0000-0000-000019030000}"/>
    <cellStyle name="S12 85" xfId="828" xr:uid="{00000000-0005-0000-0000-00001A030000}"/>
    <cellStyle name="S12 86" xfId="829" xr:uid="{00000000-0005-0000-0000-00001B030000}"/>
    <cellStyle name="S12 87" xfId="830" xr:uid="{00000000-0005-0000-0000-00001C030000}"/>
    <cellStyle name="S12 88" xfId="831" xr:uid="{00000000-0005-0000-0000-00001D030000}"/>
    <cellStyle name="S12 89" xfId="832" xr:uid="{00000000-0005-0000-0000-00001E030000}"/>
    <cellStyle name="S12 9" xfId="833" xr:uid="{00000000-0005-0000-0000-00001F030000}"/>
    <cellStyle name="S12 90" xfId="834" xr:uid="{00000000-0005-0000-0000-000020030000}"/>
    <cellStyle name="S12 91" xfId="835" xr:uid="{00000000-0005-0000-0000-000021030000}"/>
    <cellStyle name="S12 92" xfId="836" xr:uid="{00000000-0005-0000-0000-000022030000}"/>
    <cellStyle name="S12 93" xfId="837" xr:uid="{00000000-0005-0000-0000-000023030000}"/>
    <cellStyle name="S12 94" xfId="838" xr:uid="{00000000-0005-0000-0000-000024030000}"/>
    <cellStyle name="S12 95" xfId="839" xr:uid="{00000000-0005-0000-0000-000025030000}"/>
    <cellStyle name="S12 96" xfId="840" xr:uid="{00000000-0005-0000-0000-000026030000}"/>
    <cellStyle name="S12 97" xfId="841" xr:uid="{00000000-0005-0000-0000-000027030000}"/>
    <cellStyle name="S12 98" xfId="842" xr:uid="{00000000-0005-0000-0000-000028030000}"/>
    <cellStyle name="S12 99" xfId="843" xr:uid="{00000000-0005-0000-0000-000029030000}"/>
    <cellStyle name="S13" xfId="844" xr:uid="{00000000-0005-0000-0000-00002A030000}"/>
    <cellStyle name="S13 10" xfId="845" xr:uid="{00000000-0005-0000-0000-00002B030000}"/>
    <cellStyle name="S13 100" xfId="846" xr:uid="{00000000-0005-0000-0000-00002C030000}"/>
    <cellStyle name="S13 101" xfId="847" xr:uid="{00000000-0005-0000-0000-00002D030000}"/>
    <cellStyle name="S13 102" xfId="848" xr:uid="{00000000-0005-0000-0000-00002E030000}"/>
    <cellStyle name="S13 103" xfId="849" xr:uid="{00000000-0005-0000-0000-00002F030000}"/>
    <cellStyle name="S13 104" xfId="850" xr:uid="{00000000-0005-0000-0000-000030030000}"/>
    <cellStyle name="S13 105" xfId="851" xr:uid="{00000000-0005-0000-0000-000031030000}"/>
    <cellStyle name="S13 106" xfId="852" xr:uid="{00000000-0005-0000-0000-000032030000}"/>
    <cellStyle name="S13 107" xfId="853" xr:uid="{00000000-0005-0000-0000-000033030000}"/>
    <cellStyle name="S13 108" xfId="854" xr:uid="{00000000-0005-0000-0000-000034030000}"/>
    <cellStyle name="S13 109" xfId="855" xr:uid="{00000000-0005-0000-0000-000035030000}"/>
    <cellStyle name="S13 11" xfId="856" xr:uid="{00000000-0005-0000-0000-000036030000}"/>
    <cellStyle name="S13 110" xfId="857" xr:uid="{00000000-0005-0000-0000-000037030000}"/>
    <cellStyle name="S13 111" xfId="858" xr:uid="{00000000-0005-0000-0000-000038030000}"/>
    <cellStyle name="S13 112" xfId="859" xr:uid="{00000000-0005-0000-0000-000039030000}"/>
    <cellStyle name="S13 113" xfId="860" xr:uid="{00000000-0005-0000-0000-00003A030000}"/>
    <cellStyle name="S13 114" xfId="861" xr:uid="{00000000-0005-0000-0000-00003B030000}"/>
    <cellStyle name="S13 115" xfId="862" xr:uid="{00000000-0005-0000-0000-00003C030000}"/>
    <cellStyle name="S13 116" xfId="863" xr:uid="{00000000-0005-0000-0000-00003D030000}"/>
    <cellStyle name="S13 117" xfId="864" xr:uid="{00000000-0005-0000-0000-00003E030000}"/>
    <cellStyle name="S13 118" xfId="865" xr:uid="{00000000-0005-0000-0000-00003F030000}"/>
    <cellStyle name="S13 119" xfId="866" xr:uid="{00000000-0005-0000-0000-000040030000}"/>
    <cellStyle name="S13 12" xfId="867" xr:uid="{00000000-0005-0000-0000-000041030000}"/>
    <cellStyle name="S13 120" xfId="868" xr:uid="{00000000-0005-0000-0000-000042030000}"/>
    <cellStyle name="S13 121" xfId="869" xr:uid="{00000000-0005-0000-0000-000043030000}"/>
    <cellStyle name="S13 122" xfId="870" xr:uid="{00000000-0005-0000-0000-000044030000}"/>
    <cellStyle name="S13 123" xfId="871" xr:uid="{00000000-0005-0000-0000-000045030000}"/>
    <cellStyle name="S13 124" xfId="872" xr:uid="{00000000-0005-0000-0000-000046030000}"/>
    <cellStyle name="S13 125" xfId="873" xr:uid="{00000000-0005-0000-0000-000047030000}"/>
    <cellStyle name="S13 126" xfId="874" xr:uid="{00000000-0005-0000-0000-000048030000}"/>
    <cellStyle name="S13 127" xfId="875" xr:uid="{00000000-0005-0000-0000-000049030000}"/>
    <cellStyle name="S13 128" xfId="876" xr:uid="{00000000-0005-0000-0000-00004A030000}"/>
    <cellStyle name="S13 129" xfId="877" xr:uid="{00000000-0005-0000-0000-00004B030000}"/>
    <cellStyle name="S13 13" xfId="878" xr:uid="{00000000-0005-0000-0000-00004C030000}"/>
    <cellStyle name="S13 130" xfId="879" xr:uid="{00000000-0005-0000-0000-00004D030000}"/>
    <cellStyle name="S13 131" xfId="880" xr:uid="{00000000-0005-0000-0000-00004E030000}"/>
    <cellStyle name="S13 132" xfId="881" xr:uid="{00000000-0005-0000-0000-00004F030000}"/>
    <cellStyle name="S13 133" xfId="882" xr:uid="{00000000-0005-0000-0000-000050030000}"/>
    <cellStyle name="S13 134" xfId="883" xr:uid="{00000000-0005-0000-0000-000051030000}"/>
    <cellStyle name="S13 135" xfId="884" xr:uid="{00000000-0005-0000-0000-000052030000}"/>
    <cellStyle name="S13 136" xfId="885" xr:uid="{00000000-0005-0000-0000-000053030000}"/>
    <cellStyle name="S13 137" xfId="886" xr:uid="{00000000-0005-0000-0000-000054030000}"/>
    <cellStyle name="S13 138" xfId="887" xr:uid="{00000000-0005-0000-0000-000055030000}"/>
    <cellStyle name="S13 139" xfId="888" xr:uid="{00000000-0005-0000-0000-000056030000}"/>
    <cellStyle name="S13 14" xfId="889" xr:uid="{00000000-0005-0000-0000-000057030000}"/>
    <cellStyle name="S13 140" xfId="890" xr:uid="{00000000-0005-0000-0000-000058030000}"/>
    <cellStyle name="S13 141" xfId="891" xr:uid="{00000000-0005-0000-0000-000059030000}"/>
    <cellStyle name="S13 142" xfId="892" xr:uid="{00000000-0005-0000-0000-00005A030000}"/>
    <cellStyle name="S13 143" xfId="893" xr:uid="{00000000-0005-0000-0000-00005B030000}"/>
    <cellStyle name="S13 144" xfId="894" xr:uid="{00000000-0005-0000-0000-00005C030000}"/>
    <cellStyle name="S13 145" xfId="895" xr:uid="{00000000-0005-0000-0000-00005D030000}"/>
    <cellStyle name="S13 146" xfId="896" xr:uid="{00000000-0005-0000-0000-00005E030000}"/>
    <cellStyle name="S13 147" xfId="897" xr:uid="{00000000-0005-0000-0000-00005F030000}"/>
    <cellStyle name="S13 148" xfId="898" xr:uid="{00000000-0005-0000-0000-000060030000}"/>
    <cellStyle name="S13 149" xfId="899" xr:uid="{00000000-0005-0000-0000-000061030000}"/>
    <cellStyle name="S13 15" xfId="900" xr:uid="{00000000-0005-0000-0000-000062030000}"/>
    <cellStyle name="S13 150" xfId="901" xr:uid="{00000000-0005-0000-0000-000063030000}"/>
    <cellStyle name="S13 151" xfId="902" xr:uid="{00000000-0005-0000-0000-000064030000}"/>
    <cellStyle name="S13 152" xfId="903" xr:uid="{00000000-0005-0000-0000-000065030000}"/>
    <cellStyle name="S13 153" xfId="904" xr:uid="{00000000-0005-0000-0000-000066030000}"/>
    <cellStyle name="S13 154" xfId="905" xr:uid="{00000000-0005-0000-0000-000067030000}"/>
    <cellStyle name="S13 155" xfId="906" xr:uid="{00000000-0005-0000-0000-000068030000}"/>
    <cellStyle name="S13 156" xfId="907" xr:uid="{00000000-0005-0000-0000-000069030000}"/>
    <cellStyle name="S13 157" xfId="908" xr:uid="{00000000-0005-0000-0000-00006A030000}"/>
    <cellStyle name="S13 158" xfId="909" xr:uid="{00000000-0005-0000-0000-00006B030000}"/>
    <cellStyle name="S13 159" xfId="910" xr:uid="{00000000-0005-0000-0000-00006C030000}"/>
    <cellStyle name="S13 16" xfId="911" xr:uid="{00000000-0005-0000-0000-00006D030000}"/>
    <cellStyle name="S13 160" xfId="912" xr:uid="{00000000-0005-0000-0000-00006E030000}"/>
    <cellStyle name="S13 161" xfId="913" xr:uid="{00000000-0005-0000-0000-00006F030000}"/>
    <cellStyle name="S13 162" xfId="914" xr:uid="{00000000-0005-0000-0000-000070030000}"/>
    <cellStyle name="S13 17" xfId="915" xr:uid="{00000000-0005-0000-0000-000071030000}"/>
    <cellStyle name="S13 18" xfId="916" xr:uid="{00000000-0005-0000-0000-000072030000}"/>
    <cellStyle name="S13 19" xfId="917" xr:uid="{00000000-0005-0000-0000-000073030000}"/>
    <cellStyle name="S13 2" xfId="918" xr:uid="{00000000-0005-0000-0000-000074030000}"/>
    <cellStyle name="S13 20" xfId="919" xr:uid="{00000000-0005-0000-0000-000075030000}"/>
    <cellStyle name="S13 21" xfId="920" xr:uid="{00000000-0005-0000-0000-000076030000}"/>
    <cellStyle name="S13 22" xfId="921" xr:uid="{00000000-0005-0000-0000-000077030000}"/>
    <cellStyle name="S13 23" xfId="922" xr:uid="{00000000-0005-0000-0000-000078030000}"/>
    <cellStyle name="S13 24" xfId="923" xr:uid="{00000000-0005-0000-0000-000079030000}"/>
    <cellStyle name="S13 25" xfId="924" xr:uid="{00000000-0005-0000-0000-00007A030000}"/>
    <cellStyle name="S13 26" xfId="925" xr:uid="{00000000-0005-0000-0000-00007B030000}"/>
    <cellStyle name="S13 27" xfId="926" xr:uid="{00000000-0005-0000-0000-00007C030000}"/>
    <cellStyle name="S13 28" xfId="927" xr:uid="{00000000-0005-0000-0000-00007D030000}"/>
    <cellStyle name="S13 29" xfId="928" xr:uid="{00000000-0005-0000-0000-00007E030000}"/>
    <cellStyle name="S13 3" xfId="929" xr:uid="{00000000-0005-0000-0000-00007F030000}"/>
    <cellStyle name="S13 30" xfId="930" xr:uid="{00000000-0005-0000-0000-000080030000}"/>
    <cellStyle name="S13 31" xfId="931" xr:uid="{00000000-0005-0000-0000-000081030000}"/>
    <cellStyle name="S13 32" xfId="932" xr:uid="{00000000-0005-0000-0000-000082030000}"/>
    <cellStyle name="S13 33" xfId="933" xr:uid="{00000000-0005-0000-0000-000083030000}"/>
    <cellStyle name="S13 34" xfId="934" xr:uid="{00000000-0005-0000-0000-000084030000}"/>
    <cellStyle name="S13 35" xfId="935" xr:uid="{00000000-0005-0000-0000-000085030000}"/>
    <cellStyle name="S13 36" xfId="936" xr:uid="{00000000-0005-0000-0000-000086030000}"/>
    <cellStyle name="S13 37" xfId="937" xr:uid="{00000000-0005-0000-0000-000087030000}"/>
    <cellStyle name="S13 38" xfId="938" xr:uid="{00000000-0005-0000-0000-000088030000}"/>
    <cellStyle name="S13 39" xfId="939" xr:uid="{00000000-0005-0000-0000-000089030000}"/>
    <cellStyle name="S13 4" xfId="940" xr:uid="{00000000-0005-0000-0000-00008A030000}"/>
    <cellStyle name="S13 40" xfId="941" xr:uid="{00000000-0005-0000-0000-00008B030000}"/>
    <cellStyle name="S13 41" xfId="942" xr:uid="{00000000-0005-0000-0000-00008C030000}"/>
    <cellStyle name="S13 42" xfId="943" xr:uid="{00000000-0005-0000-0000-00008D030000}"/>
    <cellStyle name="S13 43" xfId="944" xr:uid="{00000000-0005-0000-0000-00008E030000}"/>
    <cellStyle name="S13 44" xfId="945" xr:uid="{00000000-0005-0000-0000-00008F030000}"/>
    <cellStyle name="S13 45" xfId="946" xr:uid="{00000000-0005-0000-0000-000090030000}"/>
    <cellStyle name="S13 46" xfId="947" xr:uid="{00000000-0005-0000-0000-000091030000}"/>
    <cellStyle name="S13 47" xfId="948" xr:uid="{00000000-0005-0000-0000-000092030000}"/>
    <cellStyle name="S13 48" xfId="949" xr:uid="{00000000-0005-0000-0000-000093030000}"/>
    <cellStyle name="S13 49" xfId="950" xr:uid="{00000000-0005-0000-0000-000094030000}"/>
    <cellStyle name="S13 5" xfId="951" xr:uid="{00000000-0005-0000-0000-000095030000}"/>
    <cellStyle name="S13 50" xfId="952" xr:uid="{00000000-0005-0000-0000-000096030000}"/>
    <cellStyle name="S13 51" xfId="953" xr:uid="{00000000-0005-0000-0000-000097030000}"/>
    <cellStyle name="S13 52" xfId="954" xr:uid="{00000000-0005-0000-0000-000098030000}"/>
    <cellStyle name="S13 53" xfId="955" xr:uid="{00000000-0005-0000-0000-000099030000}"/>
    <cellStyle name="S13 54" xfId="956" xr:uid="{00000000-0005-0000-0000-00009A030000}"/>
    <cellStyle name="S13 55" xfId="957" xr:uid="{00000000-0005-0000-0000-00009B030000}"/>
    <cellStyle name="S13 56" xfId="958" xr:uid="{00000000-0005-0000-0000-00009C030000}"/>
    <cellStyle name="S13 57" xfId="959" xr:uid="{00000000-0005-0000-0000-00009D030000}"/>
    <cellStyle name="S13 58" xfId="960" xr:uid="{00000000-0005-0000-0000-00009E030000}"/>
    <cellStyle name="S13 59" xfId="961" xr:uid="{00000000-0005-0000-0000-00009F030000}"/>
    <cellStyle name="S13 6" xfId="962" xr:uid="{00000000-0005-0000-0000-0000A0030000}"/>
    <cellStyle name="S13 60" xfId="963" xr:uid="{00000000-0005-0000-0000-0000A1030000}"/>
    <cellStyle name="S13 61" xfId="964" xr:uid="{00000000-0005-0000-0000-0000A2030000}"/>
    <cellStyle name="S13 62" xfId="965" xr:uid="{00000000-0005-0000-0000-0000A3030000}"/>
    <cellStyle name="S13 63" xfId="966" xr:uid="{00000000-0005-0000-0000-0000A4030000}"/>
    <cellStyle name="S13 64" xfId="967" xr:uid="{00000000-0005-0000-0000-0000A5030000}"/>
    <cellStyle name="S13 65" xfId="968" xr:uid="{00000000-0005-0000-0000-0000A6030000}"/>
    <cellStyle name="S13 66" xfId="969" xr:uid="{00000000-0005-0000-0000-0000A7030000}"/>
    <cellStyle name="S13 67" xfId="970" xr:uid="{00000000-0005-0000-0000-0000A8030000}"/>
    <cellStyle name="S13 68" xfId="971" xr:uid="{00000000-0005-0000-0000-0000A9030000}"/>
    <cellStyle name="S13 69" xfId="972" xr:uid="{00000000-0005-0000-0000-0000AA030000}"/>
    <cellStyle name="S13 7" xfId="973" xr:uid="{00000000-0005-0000-0000-0000AB030000}"/>
    <cellStyle name="S13 70" xfId="974" xr:uid="{00000000-0005-0000-0000-0000AC030000}"/>
    <cellStyle name="S13 71" xfId="975" xr:uid="{00000000-0005-0000-0000-0000AD030000}"/>
    <cellStyle name="S13 72" xfId="976" xr:uid="{00000000-0005-0000-0000-0000AE030000}"/>
    <cellStyle name="S13 73" xfId="977" xr:uid="{00000000-0005-0000-0000-0000AF030000}"/>
    <cellStyle name="S13 74" xfId="978" xr:uid="{00000000-0005-0000-0000-0000B0030000}"/>
    <cellStyle name="S13 75" xfId="979" xr:uid="{00000000-0005-0000-0000-0000B1030000}"/>
    <cellStyle name="S13 76" xfId="980" xr:uid="{00000000-0005-0000-0000-0000B2030000}"/>
    <cellStyle name="S13 77" xfId="981" xr:uid="{00000000-0005-0000-0000-0000B3030000}"/>
    <cellStyle name="S13 78" xfId="982" xr:uid="{00000000-0005-0000-0000-0000B4030000}"/>
    <cellStyle name="S13 79" xfId="983" xr:uid="{00000000-0005-0000-0000-0000B5030000}"/>
    <cellStyle name="S13 8" xfId="984" xr:uid="{00000000-0005-0000-0000-0000B6030000}"/>
    <cellStyle name="S13 80" xfId="985" xr:uid="{00000000-0005-0000-0000-0000B7030000}"/>
    <cellStyle name="S13 81" xfId="986" xr:uid="{00000000-0005-0000-0000-0000B8030000}"/>
    <cellStyle name="S13 82" xfId="987" xr:uid="{00000000-0005-0000-0000-0000B9030000}"/>
    <cellStyle name="S13 83" xfId="988" xr:uid="{00000000-0005-0000-0000-0000BA030000}"/>
    <cellStyle name="S13 84" xfId="989" xr:uid="{00000000-0005-0000-0000-0000BB030000}"/>
    <cellStyle name="S13 85" xfId="990" xr:uid="{00000000-0005-0000-0000-0000BC030000}"/>
    <cellStyle name="S13 86" xfId="991" xr:uid="{00000000-0005-0000-0000-0000BD030000}"/>
    <cellStyle name="S13 87" xfId="992" xr:uid="{00000000-0005-0000-0000-0000BE030000}"/>
    <cellStyle name="S13 88" xfId="993" xr:uid="{00000000-0005-0000-0000-0000BF030000}"/>
    <cellStyle name="S13 89" xfId="994" xr:uid="{00000000-0005-0000-0000-0000C0030000}"/>
    <cellStyle name="S13 9" xfId="995" xr:uid="{00000000-0005-0000-0000-0000C1030000}"/>
    <cellStyle name="S13 90" xfId="996" xr:uid="{00000000-0005-0000-0000-0000C2030000}"/>
    <cellStyle name="S13 91" xfId="997" xr:uid="{00000000-0005-0000-0000-0000C3030000}"/>
    <cellStyle name="S13 92" xfId="998" xr:uid="{00000000-0005-0000-0000-0000C4030000}"/>
    <cellStyle name="S13 93" xfId="999" xr:uid="{00000000-0005-0000-0000-0000C5030000}"/>
    <cellStyle name="S13 94" xfId="1000" xr:uid="{00000000-0005-0000-0000-0000C6030000}"/>
    <cellStyle name="S13 95" xfId="1001" xr:uid="{00000000-0005-0000-0000-0000C7030000}"/>
    <cellStyle name="S13 96" xfId="1002" xr:uid="{00000000-0005-0000-0000-0000C8030000}"/>
    <cellStyle name="S13 97" xfId="1003" xr:uid="{00000000-0005-0000-0000-0000C9030000}"/>
    <cellStyle name="S13 98" xfId="1004" xr:uid="{00000000-0005-0000-0000-0000CA030000}"/>
    <cellStyle name="S13 99" xfId="1005" xr:uid="{00000000-0005-0000-0000-0000CB030000}"/>
    <cellStyle name="S14" xfId="1006" xr:uid="{00000000-0005-0000-0000-0000CC030000}"/>
    <cellStyle name="S14 10" xfId="1007" xr:uid="{00000000-0005-0000-0000-0000CD030000}"/>
    <cellStyle name="S14 100" xfId="1008" xr:uid="{00000000-0005-0000-0000-0000CE030000}"/>
    <cellStyle name="S14 101" xfId="1009" xr:uid="{00000000-0005-0000-0000-0000CF030000}"/>
    <cellStyle name="S14 102" xfId="1010" xr:uid="{00000000-0005-0000-0000-0000D0030000}"/>
    <cellStyle name="S14 103" xfId="1011" xr:uid="{00000000-0005-0000-0000-0000D1030000}"/>
    <cellStyle name="S14 104" xfId="1012" xr:uid="{00000000-0005-0000-0000-0000D2030000}"/>
    <cellStyle name="S14 105" xfId="1013" xr:uid="{00000000-0005-0000-0000-0000D3030000}"/>
    <cellStyle name="S14 106" xfId="1014" xr:uid="{00000000-0005-0000-0000-0000D4030000}"/>
    <cellStyle name="S14 107" xfId="1015" xr:uid="{00000000-0005-0000-0000-0000D5030000}"/>
    <cellStyle name="S14 108" xfId="1016" xr:uid="{00000000-0005-0000-0000-0000D6030000}"/>
    <cellStyle name="S14 109" xfId="1017" xr:uid="{00000000-0005-0000-0000-0000D7030000}"/>
    <cellStyle name="S14 11" xfId="1018" xr:uid="{00000000-0005-0000-0000-0000D8030000}"/>
    <cellStyle name="S14 110" xfId="1019" xr:uid="{00000000-0005-0000-0000-0000D9030000}"/>
    <cellStyle name="S14 111" xfId="1020" xr:uid="{00000000-0005-0000-0000-0000DA030000}"/>
    <cellStyle name="S14 112" xfId="1021" xr:uid="{00000000-0005-0000-0000-0000DB030000}"/>
    <cellStyle name="S14 113" xfId="1022" xr:uid="{00000000-0005-0000-0000-0000DC030000}"/>
    <cellStyle name="S14 114" xfId="1023" xr:uid="{00000000-0005-0000-0000-0000DD030000}"/>
    <cellStyle name="S14 115" xfId="1024" xr:uid="{00000000-0005-0000-0000-0000DE030000}"/>
    <cellStyle name="S14 116" xfId="1025" xr:uid="{00000000-0005-0000-0000-0000DF030000}"/>
    <cellStyle name="S14 117" xfId="1026" xr:uid="{00000000-0005-0000-0000-0000E0030000}"/>
    <cellStyle name="S14 118" xfId="1027" xr:uid="{00000000-0005-0000-0000-0000E1030000}"/>
    <cellStyle name="S14 119" xfId="1028" xr:uid="{00000000-0005-0000-0000-0000E2030000}"/>
    <cellStyle name="S14 12" xfId="1029" xr:uid="{00000000-0005-0000-0000-0000E3030000}"/>
    <cellStyle name="S14 120" xfId="1030" xr:uid="{00000000-0005-0000-0000-0000E4030000}"/>
    <cellStyle name="S14 121" xfId="1031" xr:uid="{00000000-0005-0000-0000-0000E5030000}"/>
    <cellStyle name="S14 122" xfId="1032" xr:uid="{00000000-0005-0000-0000-0000E6030000}"/>
    <cellStyle name="S14 123" xfId="1033" xr:uid="{00000000-0005-0000-0000-0000E7030000}"/>
    <cellStyle name="S14 124" xfId="1034" xr:uid="{00000000-0005-0000-0000-0000E8030000}"/>
    <cellStyle name="S14 125" xfId="1035" xr:uid="{00000000-0005-0000-0000-0000E9030000}"/>
    <cellStyle name="S14 126" xfId="1036" xr:uid="{00000000-0005-0000-0000-0000EA030000}"/>
    <cellStyle name="S14 127" xfId="1037" xr:uid="{00000000-0005-0000-0000-0000EB030000}"/>
    <cellStyle name="S14 128" xfId="1038" xr:uid="{00000000-0005-0000-0000-0000EC030000}"/>
    <cellStyle name="S14 129" xfId="1039" xr:uid="{00000000-0005-0000-0000-0000ED030000}"/>
    <cellStyle name="S14 13" xfId="1040" xr:uid="{00000000-0005-0000-0000-0000EE030000}"/>
    <cellStyle name="S14 130" xfId="1041" xr:uid="{00000000-0005-0000-0000-0000EF030000}"/>
    <cellStyle name="S14 131" xfId="1042" xr:uid="{00000000-0005-0000-0000-0000F0030000}"/>
    <cellStyle name="S14 132" xfId="1043" xr:uid="{00000000-0005-0000-0000-0000F1030000}"/>
    <cellStyle name="S14 133" xfId="1044" xr:uid="{00000000-0005-0000-0000-0000F2030000}"/>
    <cellStyle name="S14 134" xfId="1045" xr:uid="{00000000-0005-0000-0000-0000F3030000}"/>
    <cellStyle name="S14 135" xfId="1046" xr:uid="{00000000-0005-0000-0000-0000F4030000}"/>
    <cellStyle name="S14 136" xfId="1047" xr:uid="{00000000-0005-0000-0000-0000F5030000}"/>
    <cellStyle name="S14 137" xfId="1048" xr:uid="{00000000-0005-0000-0000-0000F6030000}"/>
    <cellStyle name="S14 138" xfId="1049" xr:uid="{00000000-0005-0000-0000-0000F7030000}"/>
    <cellStyle name="S14 139" xfId="1050" xr:uid="{00000000-0005-0000-0000-0000F8030000}"/>
    <cellStyle name="S14 14" xfId="1051" xr:uid="{00000000-0005-0000-0000-0000F9030000}"/>
    <cellStyle name="S14 140" xfId="1052" xr:uid="{00000000-0005-0000-0000-0000FA030000}"/>
    <cellStyle name="S14 141" xfId="1053" xr:uid="{00000000-0005-0000-0000-0000FB030000}"/>
    <cellStyle name="S14 142" xfId="1054" xr:uid="{00000000-0005-0000-0000-0000FC030000}"/>
    <cellStyle name="S14 143" xfId="1055" xr:uid="{00000000-0005-0000-0000-0000FD030000}"/>
    <cellStyle name="S14 144" xfId="1056" xr:uid="{00000000-0005-0000-0000-0000FE030000}"/>
    <cellStyle name="S14 145" xfId="1057" xr:uid="{00000000-0005-0000-0000-0000FF030000}"/>
    <cellStyle name="S14 146" xfId="1058" xr:uid="{00000000-0005-0000-0000-000000040000}"/>
    <cellStyle name="S14 147" xfId="1059" xr:uid="{00000000-0005-0000-0000-000001040000}"/>
    <cellStyle name="S14 148" xfId="1060" xr:uid="{00000000-0005-0000-0000-000002040000}"/>
    <cellStyle name="S14 149" xfId="1061" xr:uid="{00000000-0005-0000-0000-000003040000}"/>
    <cellStyle name="S14 15" xfId="1062" xr:uid="{00000000-0005-0000-0000-000004040000}"/>
    <cellStyle name="S14 150" xfId="1063" xr:uid="{00000000-0005-0000-0000-000005040000}"/>
    <cellStyle name="S14 151" xfId="1064" xr:uid="{00000000-0005-0000-0000-000006040000}"/>
    <cellStyle name="S14 152" xfId="1065" xr:uid="{00000000-0005-0000-0000-000007040000}"/>
    <cellStyle name="S14 153" xfId="1066" xr:uid="{00000000-0005-0000-0000-000008040000}"/>
    <cellStyle name="S14 154" xfId="1067" xr:uid="{00000000-0005-0000-0000-000009040000}"/>
    <cellStyle name="S14 155" xfId="1068" xr:uid="{00000000-0005-0000-0000-00000A040000}"/>
    <cellStyle name="S14 156" xfId="1069" xr:uid="{00000000-0005-0000-0000-00000B040000}"/>
    <cellStyle name="S14 157" xfId="1070" xr:uid="{00000000-0005-0000-0000-00000C040000}"/>
    <cellStyle name="S14 158" xfId="1071" xr:uid="{00000000-0005-0000-0000-00000D040000}"/>
    <cellStyle name="S14 159" xfId="1072" xr:uid="{00000000-0005-0000-0000-00000E040000}"/>
    <cellStyle name="S14 16" xfId="1073" xr:uid="{00000000-0005-0000-0000-00000F040000}"/>
    <cellStyle name="S14 160" xfId="1074" xr:uid="{00000000-0005-0000-0000-000010040000}"/>
    <cellStyle name="S14 161" xfId="1075" xr:uid="{00000000-0005-0000-0000-000011040000}"/>
    <cellStyle name="S14 162" xfId="1076" xr:uid="{00000000-0005-0000-0000-000012040000}"/>
    <cellStyle name="S14 17" xfId="1077" xr:uid="{00000000-0005-0000-0000-000013040000}"/>
    <cellStyle name="S14 18" xfId="1078" xr:uid="{00000000-0005-0000-0000-000014040000}"/>
    <cellStyle name="S14 19" xfId="1079" xr:uid="{00000000-0005-0000-0000-000015040000}"/>
    <cellStyle name="S14 2" xfId="1080" xr:uid="{00000000-0005-0000-0000-000016040000}"/>
    <cellStyle name="S14 20" xfId="1081" xr:uid="{00000000-0005-0000-0000-000017040000}"/>
    <cellStyle name="S14 21" xfId="1082" xr:uid="{00000000-0005-0000-0000-000018040000}"/>
    <cellStyle name="S14 22" xfId="1083" xr:uid="{00000000-0005-0000-0000-000019040000}"/>
    <cellStyle name="S14 23" xfId="1084" xr:uid="{00000000-0005-0000-0000-00001A040000}"/>
    <cellStyle name="S14 24" xfId="1085" xr:uid="{00000000-0005-0000-0000-00001B040000}"/>
    <cellStyle name="S14 25" xfId="1086" xr:uid="{00000000-0005-0000-0000-00001C040000}"/>
    <cellStyle name="S14 26" xfId="1087" xr:uid="{00000000-0005-0000-0000-00001D040000}"/>
    <cellStyle name="S14 27" xfId="1088" xr:uid="{00000000-0005-0000-0000-00001E040000}"/>
    <cellStyle name="S14 28" xfId="1089" xr:uid="{00000000-0005-0000-0000-00001F040000}"/>
    <cellStyle name="S14 29" xfId="1090" xr:uid="{00000000-0005-0000-0000-000020040000}"/>
    <cellStyle name="S14 3" xfId="1091" xr:uid="{00000000-0005-0000-0000-000021040000}"/>
    <cellStyle name="S14 30" xfId="1092" xr:uid="{00000000-0005-0000-0000-000022040000}"/>
    <cellStyle name="S14 31" xfId="1093" xr:uid="{00000000-0005-0000-0000-000023040000}"/>
    <cellStyle name="S14 32" xfId="1094" xr:uid="{00000000-0005-0000-0000-000024040000}"/>
    <cellStyle name="S14 33" xfId="1095" xr:uid="{00000000-0005-0000-0000-000025040000}"/>
    <cellStyle name="S14 34" xfId="1096" xr:uid="{00000000-0005-0000-0000-000026040000}"/>
    <cellStyle name="S14 35" xfId="1097" xr:uid="{00000000-0005-0000-0000-000027040000}"/>
    <cellStyle name="S14 36" xfId="1098" xr:uid="{00000000-0005-0000-0000-000028040000}"/>
    <cellStyle name="S14 37" xfId="1099" xr:uid="{00000000-0005-0000-0000-000029040000}"/>
    <cellStyle name="S14 38" xfId="1100" xr:uid="{00000000-0005-0000-0000-00002A040000}"/>
    <cellStyle name="S14 39" xfId="1101" xr:uid="{00000000-0005-0000-0000-00002B040000}"/>
    <cellStyle name="S14 4" xfId="1102" xr:uid="{00000000-0005-0000-0000-00002C040000}"/>
    <cellStyle name="S14 40" xfId="1103" xr:uid="{00000000-0005-0000-0000-00002D040000}"/>
    <cellStyle name="S14 41" xfId="1104" xr:uid="{00000000-0005-0000-0000-00002E040000}"/>
    <cellStyle name="S14 42" xfId="1105" xr:uid="{00000000-0005-0000-0000-00002F040000}"/>
    <cellStyle name="S14 43" xfId="1106" xr:uid="{00000000-0005-0000-0000-000030040000}"/>
    <cellStyle name="S14 44" xfId="1107" xr:uid="{00000000-0005-0000-0000-000031040000}"/>
    <cellStyle name="S14 45" xfId="1108" xr:uid="{00000000-0005-0000-0000-000032040000}"/>
    <cellStyle name="S14 46" xfId="1109" xr:uid="{00000000-0005-0000-0000-000033040000}"/>
    <cellStyle name="S14 47" xfId="1110" xr:uid="{00000000-0005-0000-0000-000034040000}"/>
    <cellStyle name="S14 48" xfId="1111" xr:uid="{00000000-0005-0000-0000-000035040000}"/>
    <cellStyle name="S14 49" xfId="1112" xr:uid="{00000000-0005-0000-0000-000036040000}"/>
    <cellStyle name="S14 5" xfId="1113" xr:uid="{00000000-0005-0000-0000-000037040000}"/>
    <cellStyle name="S14 50" xfId="1114" xr:uid="{00000000-0005-0000-0000-000038040000}"/>
    <cellStyle name="S14 51" xfId="1115" xr:uid="{00000000-0005-0000-0000-000039040000}"/>
    <cellStyle name="S14 52" xfId="1116" xr:uid="{00000000-0005-0000-0000-00003A040000}"/>
    <cellStyle name="S14 53" xfId="1117" xr:uid="{00000000-0005-0000-0000-00003B040000}"/>
    <cellStyle name="S14 54" xfId="1118" xr:uid="{00000000-0005-0000-0000-00003C040000}"/>
    <cellStyle name="S14 55" xfId="1119" xr:uid="{00000000-0005-0000-0000-00003D040000}"/>
    <cellStyle name="S14 56" xfId="1120" xr:uid="{00000000-0005-0000-0000-00003E040000}"/>
    <cellStyle name="S14 57" xfId="1121" xr:uid="{00000000-0005-0000-0000-00003F040000}"/>
    <cellStyle name="S14 58" xfId="1122" xr:uid="{00000000-0005-0000-0000-000040040000}"/>
    <cellStyle name="S14 59" xfId="1123" xr:uid="{00000000-0005-0000-0000-000041040000}"/>
    <cellStyle name="S14 6" xfId="1124" xr:uid="{00000000-0005-0000-0000-000042040000}"/>
    <cellStyle name="S14 60" xfId="1125" xr:uid="{00000000-0005-0000-0000-000043040000}"/>
    <cellStyle name="S14 61" xfId="1126" xr:uid="{00000000-0005-0000-0000-000044040000}"/>
    <cellStyle name="S14 62" xfId="1127" xr:uid="{00000000-0005-0000-0000-000045040000}"/>
    <cellStyle name="S14 63" xfId="1128" xr:uid="{00000000-0005-0000-0000-000046040000}"/>
    <cellStyle name="S14 64" xfId="1129" xr:uid="{00000000-0005-0000-0000-000047040000}"/>
    <cellStyle name="S14 65" xfId="1130" xr:uid="{00000000-0005-0000-0000-000048040000}"/>
    <cellStyle name="S14 66" xfId="1131" xr:uid="{00000000-0005-0000-0000-000049040000}"/>
    <cellStyle name="S14 67" xfId="1132" xr:uid="{00000000-0005-0000-0000-00004A040000}"/>
    <cellStyle name="S14 68" xfId="1133" xr:uid="{00000000-0005-0000-0000-00004B040000}"/>
    <cellStyle name="S14 69" xfId="1134" xr:uid="{00000000-0005-0000-0000-00004C040000}"/>
    <cellStyle name="S14 7" xfId="1135" xr:uid="{00000000-0005-0000-0000-00004D040000}"/>
    <cellStyle name="S14 70" xfId="1136" xr:uid="{00000000-0005-0000-0000-00004E040000}"/>
    <cellStyle name="S14 71" xfId="1137" xr:uid="{00000000-0005-0000-0000-00004F040000}"/>
    <cellStyle name="S14 72" xfId="1138" xr:uid="{00000000-0005-0000-0000-000050040000}"/>
    <cellStyle name="S14 73" xfId="1139" xr:uid="{00000000-0005-0000-0000-000051040000}"/>
    <cellStyle name="S14 74" xfId="1140" xr:uid="{00000000-0005-0000-0000-000052040000}"/>
    <cellStyle name="S14 75" xfId="1141" xr:uid="{00000000-0005-0000-0000-000053040000}"/>
    <cellStyle name="S14 76" xfId="1142" xr:uid="{00000000-0005-0000-0000-000054040000}"/>
    <cellStyle name="S14 77" xfId="1143" xr:uid="{00000000-0005-0000-0000-000055040000}"/>
    <cellStyle name="S14 78" xfId="1144" xr:uid="{00000000-0005-0000-0000-000056040000}"/>
    <cellStyle name="S14 79" xfId="1145" xr:uid="{00000000-0005-0000-0000-000057040000}"/>
    <cellStyle name="S14 8" xfId="1146" xr:uid="{00000000-0005-0000-0000-000058040000}"/>
    <cellStyle name="S14 80" xfId="1147" xr:uid="{00000000-0005-0000-0000-000059040000}"/>
    <cellStyle name="S14 81" xfId="1148" xr:uid="{00000000-0005-0000-0000-00005A040000}"/>
    <cellStyle name="S14 82" xfId="1149" xr:uid="{00000000-0005-0000-0000-00005B040000}"/>
    <cellStyle name="S14 83" xfId="1150" xr:uid="{00000000-0005-0000-0000-00005C040000}"/>
    <cellStyle name="S14 84" xfId="1151" xr:uid="{00000000-0005-0000-0000-00005D040000}"/>
    <cellStyle name="S14 85" xfId="1152" xr:uid="{00000000-0005-0000-0000-00005E040000}"/>
    <cellStyle name="S14 86" xfId="1153" xr:uid="{00000000-0005-0000-0000-00005F040000}"/>
    <cellStyle name="S14 87" xfId="1154" xr:uid="{00000000-0005-0000-0000-000060040000}"/>
    <cellStyle name="S14 88" xfId="1155" xr:uid="{00000000-0005-0000-0000-000061040000}"/>
    <cellStyle name="S14 89" xfId="1156" xr:uid="{00000000-0005-0000-0000-000062040000}"/>
    <cellStyle name="S14 9" xfId="1157" xr:uid="{00000000-0005-0000-0000-000063040000}"/>
    <cellStyle name="S14 90" xfId="1158" xr:uid="{00000000-0005-0000-0000-000064040000}"/>
    <cellStyle name="S14 91" xfId="1159" xr:uid="{00000000-0005-0000-0000-000065040000}"/>
    <cellStyle name="S14 92" xfId="1160" xr:uid="{00000000-0005-0000-0000-000066040000}"/>
    <cellStyle name="S14 93" xfId="1161" xr:uid="{00000000-0005-0000-0000-000067040000}"/>
    <cellStyle name="S14 94" xfId="1162" xr:uid="{00000000-0005-0000-0000-000068040000}"/>
    <cellStyle name="S14 95" xfId="1163" xr:uid="{00000000-0005-0000-0000-000069040000}"/>
    <cellStyle name="S14 96" xfId="1164" xr:uid="{00000000-0005-0000-0000-00006A040000}"/>
    <cellStyle name="S14 97" xfId="1165" xr:uid="{00000000-0005-0000-0000-00006B040000}"/>
    <cellStyle name="S14 98" xfId="1166" xr:uid="{00000000-0005-0000-0000-00006C040000}"/>
    <cellStyle name="S14 99" xfId="1167" xr:uid="{00000000-0005-0000-0000-00006D040000}"/>
    <cellStyle name="S15" xfId="1168" xr:uid="{00000000-0005-0000-0000-00006E040000}"/>
    <cellStyle name="S15 10" xfId="1169" xr:uid="{00000000-0005-0000-0000-00006F040000}"/>
    <cellStyle name="S15 100" xfId="1170" xr:uid="{00000000-0005-0000-0000-000070040000}"/>
    <cellStyle name="S15 101" xfId="1171" xr:uid="{00000000-0005-0000-0000-000071040000}"/>
    <cellStyle name="S15 102" xfId="1172" xr:uid="{00000000-0005-0000-0000-000072040000}"/>
    <cellStyle name="S15 103" xfId="1173" xr:uid="{00000000-0005-0000-0000-000073040000}"/>
    <cellStyle name="S15 104" xfId="1174" xr:uid="{00000000-0005-0000-0000-000074040000}"/>
    <cellStyle name="S15 105" xfId="1175" xr:uid="{00000000-0005-0000-0000-000075040000}"/>
    <cellStyle name="S15 106" xfId="1176" xr:uid="{00000000-0005-0000-0000-000076040000}"/>
    <cellStyle name="S15 107" xfId="1177" xr:uid="{00000000-0005-0000-0000-000077040000}"/>
    <cellStyle name="S15 108" xfId="1178" xr:uid="{00000000-0005-0000-0000-000078040000}"/>
    <cellStyle name="S15 109" xfId="1179" xr:uid="{00000000-0005-0000-0000-000079040000}"/>
    <cellStyle name="S15 11" xfId="1180" xr:uid="{00000000-0005-0000-0000-00007A040000}"/>
    <cellStyle name="S15 110" xfId="1181" xr:uid="{00000000-0005-0000-0000-00007B040000}"/>
    <cellStyle name="S15 111" xfId="1182" xr:uid="{00000000-0005-0000-0000-00007C040000}"/>
    <cellStyle name="S15 112" xfId="1183" xr:uid="{00000000-0005-0000-0000-00007D040000}"/>
    <cellStyle name="S15 113" xfId="1184" xr:uid="{00000000-0005-0000-0000-00007E040000}"/>
    <cellStyle name="S15 114" xfId="1185" xr:uid="{00000000-0005-0000-0000-00007F040000}"/>
    <cellStyle name="S15 115" xfId="1186" xr:uid="{00000000-0005-0000-0000-000080040000}"/>
    <cellStyle name="S15 116" xfId="1187" xr:uid="{00000000-0005-0000-0000-000081040000}"/>
    <cellStyle name="S15 117" xfId="1188" xr:uid="{00000000-0005-0000-0000-000082040000}"/>
    <cellStyle name="S15 118" xfId="1189" xr:uid="{00000000-0005-0000-0000-000083040000}"/>
    <cellStyle name="S15 119" xfId="1190" xr:uid="{00000000-0005-0000-0000-000084040000}"/>
    <cellStyle name="S15 12" xfId="1191" xr:uid="{00000000-0005-0000-0000-000085040000}"/>
    <cellStyle name="S15 120" xfId="1192" xr:uid="{00000000-0005-0000-0000-000086040000}"/>
    <cellStyle name="S15 121" xfId="1193" xr:uid="{00000000-0005-0000-0000-000087040000}"/>
    <cellStyle name="S15 122" xfId="1194" xr:uid="{00000000-0005-0000-0000-000088040000}"/>
    <cellStyle name="S15 123" xfId="1195" xr:uid="{00000000-0005-0000-0000-000089040000}"/>
    <cellStyle name="S15 124" xfId="1196" xr:uid="{00000000-0005-0000-0000-00008A040000}"/>
    <cellStyle name="S15 125" xfId="1197" xr:uid="{00000000-0005-0000-0000-00008B040000}"/>
    <cellStyle name="S15 126" xfId="1198" xr:uid="{00000000-0005-0000-0000-00008C040000}"/>
    <cellStyle name="S15 127" xfId="1199" xr:uid="{00000000-0005-0000-0000-00008D040000}"/>
    <cellStyle name="S15 128" xfId="1200" xr:uid="{00000000-0005-0000-0000-00008E040000}"/>
    <cellStyle name="S15 129" xfId="1201" xr:uid="{00000000-0005-0000-0000-00008F040000}"/>
    <cellStyle name="S15 13" xfId="1202" xr:uid="{00000000-0005-0000-0000-000090040000}"/>
    <cellStyle name="S15 130" xfId="1203" xr:uid="{00000000-0005-0000-0000-000091040000}"/>
    <cellStyle name="S15 131" xfId="1204" xr:uid="{00000000-0005-0000-0000-000092040000}"/>
    <cellStyle name="S15 132" xfId="1205" xr:uid="{00000000-0005-0000-0000-000093040000}"/>
    <cellStyle name="S15 133" xfId="1206" xr:uid="{00000000-0005-0000-0000-000094040000}"/>
    <cellStyle name="S15 134" xfId="1207" xr:uid="{00000000-0005-0000-0000-000095040000}"/>
    <cellStyle name="S15 135" xfId="1208" xr:uid="{00000000-0005-0000-0000-000096040000}"/>
    <cellStyle name="S15 136" xfId="1209" xr:uid="{00000000-0005-0000-0000-000097040000}"/>
    <cellStyle name="S15 137" xfId="1210" xr:uid="{00000000-0005-0000-0000-000098040000}"/>
    <cellStyle name="S15 138" xfId="1211" xr:uid="{00000000-0005-0000-0000-000099040000}"/>
    <cellStyle name="S15 139" xfId="1212" xr:uid="{00000000-0005-0000-0000-00009A040000}"/>
    <cellStyle name="S15 14" xfId="1213" xr:uid="{00000000-0005-0000-0000-00009B040000}"/>
    <cellStyle name="S15 140" xfId="1214" xr:uid="{00000000-0005-0000-0000-00009C040000}"/>
    <cellStyle name="S15 141" xfId="1215" xr:uid="{00000000-0005-0000-0000-00009D040000}"/>
    <cellStyle name="S15 142" xfId="1216" xr:uid="{00000000-0005-0000-0000-00009E040000}"/>
    <cellStyle name="S15 143" xfId="1217" xr:uid="{00000000-0005-0000-0000-00009F040000}"/>
    <cellStyle name="S15 144" xfId="1218" xr:uid="{00000000-0005-0000-0000-0000A0040000}"/>
    <cellStyle name="S15 145" xfId="1219" xr:uid="{00000000-0005-0000-0000-0000A1040000}"/>
    <cellStyle name="S15 146" xfId="1220" xr:uid="{00000000-0005-0000-0000-0000A2040000}"/>
    <cellStyle name="S15 147" xfId="1221" xr:uid="{00000000-0005-0000-0000-0000A3040000}"/>
    <cellStyle name="S15 148" xfId="1222" xr:uid="{00000000-0005-0000-0000-0000A4040000}"/>
    <cellStyle name="S15 149" xfId="1223" xr:uid="{00000000-0005-0000-0000-0000A5040000}"/>
    <cellStyle name="S15 15" xfId="1224" xr:uid="{00000000-0005-0000-0000-0000A6040000}"/>
    <cellStyle name="S15 150" xfId="1225" xr:uid="{00000000-0005-0000-0000-0000A7040000}"/>
    <cellStyle name="S15 151" xfId="1226" xr:uid="{00000000-0005-0000-0000-0000A8040000}"/>
    <cellStyle name="S15 152" xfId="1227" xr:uid="{00000000-0005-0000-0000-0000A9040000}"/>
    <cellStyle name="S15 153" xfId="1228" xr:uid="{00000000-0005-0000-0000-0000AA040000}"/>
    <cellStyle name="S15 154" xfId="1229" xr:uid="{00000000-0005-0000-0000-0000AB040000}"/>
    <cellStyle name="S15 155" xfId="1230" xr:uid="{00000000-0005-0000-0000-0000AC040000}"/>
    <cellStyle name="S15 156" xfId="1231" xr:uid="{00000000-0005-0000-0000-0000AD040000}"/>
    <cellStyle name="S15 157" xfId="1232" xr:uid="{00000000-0005-0000-0000-0000AE040000}"/>
    <cellStyle name="S15 158" xfId="1233" xr:uid="{00000000-0005-0000-0000-0000AF040000}"/>
    <cellStyle name="S15 159" xfId="1234" xr:uid="{00000000-0005-0000-0000-0000B0040000}"/>
    <cellStyle name="S15 16" xfId="1235" xr:uid="{00000000-0005-0000-0000-0000B1040000}"/>
    <cellStyle name="S15 160" xfId="1236" xr:uid="{00000000-0005-0000-0000-0000B2040000}"/>
    <cellStyle name="S15 161" xfId="1237" xr:uid="{00000000-0005-0000-0000-0000B3040000}"/>
    <cellStyle name="S15 162" xfId="1238" xr:uid="{00000000-0005-0000-0000-0000B4040000}"/>
    <cellStyle name="S15 17" xfId="1239" xr:uid="{00000000-0005-0000-0000-0000B5040000}"/>
    <cellStyle name="S15 18" xfId="1240" xr:uid="{00000000-0005-0000-0000-0000B6040000}"/>
    <cellStyle name="S15 19" xfId="1241" xr:uid="{00000000-0005-0000-0000-0000B7040000}"/>
    <cellStyle name="S15 2" xfId="1242" xr:uid="{00000000-0005-0000-0000-0000B8040000}"/>
    <cellStyle name="S15 20" xfId="1243" xr:uid="{00000000-0005-0000-0000-0000B9040000}"/>
    <cellStyle name="S15 21" xfId="1244" xr:uid="{00000000-0005-0000-0000-0000BA040000}"/>
    <cellStyle name="S15 22" xfId="1245" xr:uid="{00000000-0005-0000-0000-0000BB040000}"/>
    <cellStyle name="S15 23" xfId="1246" xr:uid="{00000000-0005-0000-0000-0000BC040000}"/>
    <cellStyle name="S15 24" xfId="1247" xr:uid="{00000000-0005-0000-0000-0000BD040000}"/>
    <cellStyle name="S15 25" xfId="1248" xr:uid="{00000000-0005-0000-0000-0000BE040000}"/>
    <cellStyle name="S15 26" xfId="1249" xr:uid="{00000000-0005-0000-0000-0000BF040000}"/>
    <cellStyle name="S15 27" xfId="1250" xr:uid="{00000000-0005-0000-0000-0000C0040000}"/>
    <cellStyle name="S15 28" xfId="1251" xr:uid="{00000000-0005-0000-0000-0000C1040000}"/>
    <cellStyle name="S15 29" xfId="1252" xr:uid="{00000000-0005-0000-0000-0000C2040000}"/>
    <cellStyle name="S15 3" xfId="1253" xr:uid="{00000000-0005-0000-0000-0000C3040000}"/>
    <cellStyle name="S15 30" xfId="1254" xr:uid="{00000000-0005-0000-0000-0000C4040000}"/>
    <cellStyle name="S15 31" xfId="1255" xr:uid="{00000000-0005-0000-0000-0000C5040000}"/>
    <cellStyle name="S15 32" xfId="1256" xr:uid="{00000000-0005-0000-0000-0000C6040000}"/>
    <cellStyle name="S15 33" xfId="1257" xr:uid="{00000000-0005-0000-0000-0000C7040000}"/>
    <cellStyle name="S15 34" xfId="1258" xr:uid="{00000000-0005-0000-0000-0000C8040000}"/>
    <cellStyle name="S15 35" xfId="1259" xr:uid="{00000000-0005-0000-0000-0000C9040000}"/>
    <cellStyle name="S15 36" xfId="1260" xr:uid="{00000000-0005-0000-0000-0000CA040000}"/>
    <cellStyle name="S15 37" xfId="1261" xr:uid="{00000000-0005-0000-0000-0000CB040000}"/>
    <cellStyle name="S15 38" xfId="1262" xr:uid="{00000000-0005-0000-0000-0000CC040000}"/>
    <cellStyle name="S15 39" xfId="1263" xr:uid="{00000000-0005-0000-0000-0000CD040000}"/>
    <cellStyle name="S15 4" xfId="1264" xr:uid="{00000000-0005-0000-0000-0000CE040000}"/>
    <cellStyle name="S15 40" xfId="1265" xr:uid="{00000000-0005-0000-0000-0000CF040000}"/>
    <cellStyle name="S15 41" xfId="1266" xr:uid="{00000000-0005-0000-0000-0000D0040000}"/>
    <cellStyle name="S15 42" xfId="1267" xr:uid="{00000000-0005-0000-0000-0000D1040000}"/>
    <cellStyle name="S15 43" xfId="1268" xr:uid="{00000000-0005-0000-0000-0000D2040000}"/>
    <cellStyle name="S15 44" xfId="1269" xr:uid="{00000000-0005-0000-0000-0000D3040000}"/>
    <cellStyle name="S15 45" xfId="1270" xr:uid="{00000000-0005-0000-0000-0000D4040000}"/>
    <cellStyle name="S15 46" xfId="1271" xr:uid="{00000000-0005-0000-0000-0000D5040000}"/>
    <cellStyle name="S15 47" xfId="1272" xr:uid="{00000000-0005-0000-0000-0000D6040000}"/>
    <cellStyle name="S15 48" xfId="1273" xr:uid="{00000000-0005-0000-0000-0000D7040000}"/>
    <cellStyle name="S15 49" xfId="1274" xr:uid="{00000000-0005-0000-0000-0000D8040000}"/>
    <cellStyle name="S15 5" xfId="1275" xr:uid="{00000000-0005-0000-0000-0000D9040000}"/>
    <cellStyle name="S15 50" xfId="1276" xr:uid="{00000000-0005-0000-0000-0000DA040000}"/>
    <cellStyle name="S15 51" xfId="1277" xr:uid="{00000000-0005-0000-0000-0000DB040000}"/>
    <cellStyle name="S15 52" xfId="1278" xr:uid="{00000000-0005-0000-0000-0000DC040000}"/>
    <cellStyle name="S15 53" xfId="1279" xr:uid="{00000000-0005-0000-0000-0000DD040000}"/>
    <cellStyle name="S15 54" xfId="1280" xr:uid="{00000000-0005-0000-0000-0000DE040000}"/>
    <cellStyle name="S15 55" xfId="1281" xr:uid="{00000000-0005-0000-0000-0000DF040000}"/>
    <cellStyle name="S15 56" xfId="1282" xr:uid="{00000000-0005-0000-0000-0000E0040000}"/>
    <cellStyle name="S15 57" xfId="1283" xr:uid="{00000000-0005-0000-0000-0000E1040000}"/>
    <cellStyle name="S15 58" xfId="1284" xr:uid="{00000000-0005-0000-0000-0000E2040000}"/>
    <cellStyle name="S15 59" xfId="1285" xr:uid="{00000000-0005-0000-0000-0000E3040000}"/>
    <cellStyle name="S15 6" xfId="1286" xr:uid="{00000000-0005-0000-0000-0000E4040000}"/>
    <cellStyle name="S15 60" xfId="1287" xr:uid="{00000000-0005-0000-0000-0000E5040000}"/>
    <cellStyle name="S15 61" xfId="1288" xr:uid="{00000000-0005-0000-0000-0000E6040000}"/>
    <cellStyle name="S15 62" xfId="1289" xr:uid="{00000000-0005-0000-0000-0000E7040000}"/>
    <cellStyle name="S15 63" xfId="1290" xr:uid="{00000000-0005-0000-0000-0000E8040000}"/>
    <cellStyle name="S15 64" xfId="1291" xr:uid="{00000000-0005-0000-0000-0000E9040000}"/>
    <cellStyle name="S15 65" xfId="1292" xr:uid="{00000000-0005-0000-0000-0000EA040000}"/>
    <cellStyle name="S15 66" xfId="1293" xr:uid="{00000000-0005-0000-0000-0000EB040000}"/>
    <cellStyle name="S15 67" xfId="1294" xr:uid="{00000000-0005-0000-0000-0000EC040000}"/>
    <cellStyle name="S15 68" xfId="1295" xr:uid="{00000000-0005-0000-0000-0000ED040000}"/>
    <cellStyle name="S15 69" xfId="1296" xr:uid="{00000000-0005-0000-0000-0000EE040000}"/>
    <cellStyle name="S15 7" xfId="1297" xr:uid="{00000000-0005-0000-0000-0000EF040000}"/>
    <cellStyle name="S15 70" xfId="1298" xr:uid="{00000000-0005-0000-0000-0000F0040000}"/>
    <cellStyle name="S15 71" xfId="1299" xr:uid="{00000000-0005-0000-0000-0000F1040000}"/>
    <cellStyle name="S15 72" xfId="1300" xr:uid="{00000000-0005-0000-0000-0000F2040000}"/>
    <cellStyle name="S15 73" xfId="1301" xr:uid="{00000000-0005-0000-0000-0000F3040000}"/>
    <cellStyle name="S15 74" xfId="1302" xr:uid="{00000000-0005-0000-0000-0000F4040000}"/>
    <cellStyle name="S15 75" xfId="1303" xr:uid="{00000000-0005-0000-0000-0000F5040000}"/>
    <cellStyle name="S15 76" xfId="1304" xr:uid="{00000000-0005-0000-0000-0000F6040000}"/>
    <cellStyle name="S15 77" xfId="1305" xr:uid="{00000000-0005-0000-0000-0000F7040000}"/>
    <cellStyle name="S15 78" xfId="1306" xr:uid="{00000000-0005-0000-0000-0000F8040000}"/>
    <cellStyle name="S15 79" xfId="1307" xr:uid="{00000000-0005-0000-0000-0000F9040000}"/>
    <cellStyle name="S15 8" xfId="1308" xr:uid="{00000000-0005-0000-0000-0000FA040000}"/>
    <cellStyle name="S15 80" xfId="1309" xr:uid="{00000000-0005-0000-0000-0000FB040000}"/>
    <cellStyle name="S15 81" xfId="1310" xr:uid="{00000000-0005-0000-0000-0000FC040000}"/>
    <cellStyle name="S15 82" xfId="1311" xr:uid="{00000000-0005-0000-0000-0000FD040000}"/>
    <cellStyle name="S15 83" xfId="1312" xr:uid="{00000000-0005-0000-0000-0000FE040000}"/>
    <cellStyle name="S15 84" xfId="1313" xr:uid="{00000000-0005-0000-0000-0000FF040000}"/>
    <cellStyle name="S15 85" xfId="1314" xr:uid="{00000000-0005-0000-0000-000000050000}"/>
    <cellStyle name="S15 86" xfId="1315" xr:uid="{00000000-0005-0000-0000-000001050000}"/>
    <cellStyle name="S15 87" xfId="1316" xr:uid="{00000000-0005-0000-0000-000002050000}"/>
    <cellStyle name="S15 88" xfId="1317" xr:uid="{00000000-0005-0000-0000-000003050000}"/>
    <cellStyle name="S15 89" xfId="1318" xr:uid="{00000000-0005-0000-0000-000004050000}"/>
    <cellStyle name="S15 9" xfId="1319" xr:uid="{00000000-0005-0000-0000-000005050000}"/>
    <cellStyle name="S15 90" xfId="1320" xr:uid="{00000000-0005-0000-0000-000006050000}"/>
    <cellStyle name="S15 91" xfId="1321" xr:uid="{00000000-0005-0000-0000-000007050000}"/>
    <cellStyle name="S15 92" xfId="1322" xr:uid="{00000000-0005-0000-0000-000008050000}"/>
    <cellStyle name="S15 93" xfId="1323" xr:uid="{00000000-0005-0000-0000-000009050000}"/>
    <cellStyle name="S15 94" xfId="1324" xr:uid="{00000000-0005-0000-0000-00000A050000}"/>
    <cellStyle name="S15 95" xfId="1325" xr:uid="{00000000-0005-0000-0000-00000B050000}"/>
    <cellStyle name="S15 96" xfId="1326" xr:uid="{00000000-0005-0000-0000-00000C050000}"/>
    <cellStyle name="S15 97" xfId="1327" xr:uid="{00000000-0005-0000-0000-00000D050000}"/>
    <cellStyle name="S15 98" xfId="1328" xr:uid="{00000000-0005-0000-0000-00000E050000}"/>
    <cellStyle name="S15 99" xfId="1329" xr:uid="{00000000-0005-0000-0000-00000F050000}"/>
    <cellStyle name="S16" xfId="1330" xr:uid="{00000000-0005-0000-0000-000010050000}"/>
    <cellStyle name="S16 10" xfId="1331" xr:uid="{00000000-0005-0000-0000-000011050000}"/>
    <cellStyle name="S16 100" xfId="1332" xr:uid="{00000000-0005-0000-0000-000012050000}"/>
    <cellStyle name="S16 101" xfId="1333" xr:uid="{00000000-0005-0000-0000-000013050000}"/>
    <cellStyle name="S16 102" xfId="1334" xr:uid="{00000000-0005-0000-0000-000014050000}"/>
    <cellStyle name="S16 103" xfId="1335" xr:uid="{00000000-0005-0000-0000-000015050000}"/>
    <cellStyle name="S16 104" xfId="1336" xr:uid="{00000000-0005-0000-0000-000016050000}"/>
    <cellStyle name="S16 105" xfId="1337" xr:uid="{00000000-0005-0000-0000-000017050000}"/>
    <cellStyle name="S16 106" xfId="1338" xr:uid="{00000000-0005-0000-0000-000018050000}"/>
    <cellStyle name="S16 107" xfId="1339" xr:uid="{00000000-0005-0000-0000-000019050000}"/>
    <cellStyle name="S16 108" xfId="1340" xr:uid="{00000000-0005-0000-0000-00001A050000}"/>
    <cellStyle name="S16 109" xfId="1341" xr:uid="{00000000-0005-0000-0000-00001B050000}"/>
    <cellStyle name="S16 11" xfId="1342" xr:uid="{00000000-0005-0000-0000-00001C050000}"/>
    <cellStyle name="S16 110" xfId="1343" xr:uid="{00000000-0005-0000-0000-00001D050000}"/>
    <cellStyle name="S16 111" xfId="1344" xr:uid="{00000000-0005-0000-0000-00001E050000}"/>
    <cellStyle name="S16 112" xfId="1345" xr:uid="{00000000-0005-0000-0000-00001F050000}"/>
    <cellStyle name="S16 113" xfId="1346" xr:uid="{00000000-0005-0000-0000-000020050000}"/>
    <cellStyle name="S16 114" xfId="1347" xr:uid="{00000000-0005-0000-0000-000021050000}"/>
    <cellStyle name="S16 115" xfId="1348" xr:uid="{00000000-0005-0000-0000-000022050000}"/>
    <cellStyle name="S16 116" xfId="1349" xr:uid="{00000000-0005-0000-0000-000023050000}"/>
    <cellStyle name="S16 117" xfId="1350" xr:uid="{00000000-0005-0000-0000-000024050000}"/>
    <cellStyle name="S16 118" xfId="1351" xr:uid="{00000000-0005-0000-0000-000025050000}"/>
    <cellStyle name="S16 119" xfId="1352" xr:uid="{00000000-0005-0000-0000-000026050000}"/>
    <cellStyle name="S16 12" xfId="1353" xr:uid="{00000000-0005-0000-0000-000027050000}"/>
    <cellStyle name="S16 120" xfId="1354" xr:uid="{00000000-0005-0000-0000-000028050000}"/>
    <cellStyle name="S16 121" xfId="1355" xr:uid="{00000000-0005-0000-0000-000029050000}"/>
    <cellStyle name="S16 122" xfId="1356" xr:uid="{00000000-0005-0000-0000-00002A050000}"/>
    <cellStyle name="S16 123" xfId="1357" xr:uid="{00000000-0005-0000-0000-00002B050000}"/>
    <cellStyle name="S16 124" xfId="1358" xr:uid="{00000000-0005-0000-0000-00002C050000}"/>
    <cellStyle name="S16 125" xfId="1359" xr:uid="{00000000-0005-0000-0000-00002D050000}"/>
    <cellStyle name="S16 126" xfId="1360" xr:uid="{00000000-0005-0000-0000-00002E050000}"/>
    <cellStyle name="S16 127" xfId="1361" xr:uid="{00000000-0005-0000-0000-00002F050000}"/>
    <cellStyle name="S16 128" xfId="1362" xr:uid="{00000000-0005-0000-0000-000030050000}"/>
    <cellStyle name="S16 129" xfId="1363" xr:uid="{00000000-0005-0000-0000-000031050000}"/>
    <cellStyle name="S16 13" xfId="1364" xr:uid="{00000000-0005-0000-0000-000032050000}"/>
    <cellStyle name="S16 130" xfId="1365" xr:uid="{00000000-0005-0000-0000-000033050000}"/>
    <cellStyle name="S16 131" xfId="1366" xr:uid="{00000000-0005-0000-0000-000034050000}"/>
    <cellStyle name="S16 132" xfId="1367" xr:uid="{00000000-0005-0000-0000-000035050000}"/>
    <cellStyle name="S16 133" xfId="1368" xr:uid="{00000000-0005-0000-0000-000036050000}"/>
    <cellStyle name="S16 134" xfId="1369" xr:uid="{00000000-0005-0000-0000-000037050000}"/>
    <cellStyle name="S16 135" xfId="1370" xr:uid="{00000000-0005-0000-0000-000038050000}"/>
    <cellStyle name="S16 136" xfId="1371" xr:uid="{00000000-0005-0000-0000-000039050000}"/>
    <cellStyle name="S16 137" xfId="1372" xr:uid="{00000000-0005-0000-0000-00003A050000}"/>
    <cellStyle name="S16 138" xfId="1373" xr:uid="{00000000-0005-0000-0000-00003B050000}"/>
    <cellStyle name="S16 139" xfId="1374" xr:uid="{00000000-0005-0000-0000-00003C050000}"/>
    <cellStyle name="S16 14" xfId="1375" xr:uid="{00000000-0005-0000-0000-00003D050000}"/>
    <cellStyle name="S16 140" xfId="1376" xr:uid="{00000000-0005-0000-0000-00003E050000}"/>
    <cellStyle name="S16 141" xfId="1377" xr:uid="{00000000-0005-0000-0000-00003F050000}"/>
    <cellStyle name="S16 142" xfId="1378" xr:uid="{00000000-0005-0000-0000-000040050000}"/>
    <cellStyle name="S16 143" xfId="1379" xr:uid="{00000000-0005-0000-0000-000041050000}"/>
    <cellStyle name="S16 144" xfId="1380" xr:uid="{00000000-0005-0000-0000-000042050000}"/>
    <cellStyle name="S16 145" xfId="1381" xr:uid="{00000000-0005-0000-0000-000043050000}"/>
    <cellStyle name="S16 146" xfId="1382" xr:uid="{00000000-0005-0000-0000-000044050000}"/>
    <cellStyle name="S16 147" xfId="1383" xr:uid="{00000000-0005-0000-0000-000045050000}"/>
    <cellStyle name="S16 148" xfId="1384" xr:uid="{00000000-0005-0000-0000-000046050000}"/>
    <cellStyle name="S16 149" xfId="1385" xr:uid="{00000000-0005-0000-0000-000047050000}"/>
    <cellStyle name="S16 15" xfId="1386" xr:uid="{00000000-0005-0000-0000-000048050000}"/>
    <cellStyle name="S16 150" xfId="1387" xr:uid="{00000000-0005-0000-0000-000049050000}"/>
    <cellStyle name="S16 151" xfId="1388" xr:uid="{00000000-0005-0000-0000-00004A050000}"/>
    <cellStyle name="S16 152" xfId="1389" xr:uid="{00000000-0005-0000-0000-00004B050000}"/>
    <cellStyle name="S16 153" xfId="1390" xr:uid="{00000000-0005-0000-0000-00004C050000}"/>
    <cellStyle name="S16 154" xfId="1391" xr:uid="{00000000-0005-0000-0000-00004D050000}"/>
    <cellStyle name="S16 155" xfId="1392" xr:uid="{00000000-0005-0000-0000-00004E050000}"/>
    <cellStyle name="S16 156" xfId="1393" xr:uid="{00000000-0005-0000-0000-00004F050000}"/>
    <cellStyle name="S16 157" xfId="1394" xr:uid="{00000000-0005-0000-0000-000050050000}"/>
    <cellStyle name="S16 158" xfId="1395" xr:uid="{00000000-0005-0000-0000-000051050000}"/>
    <cellStyle name="S16 159" xfId="1396" xr:uid="{00000000-0005-0000-0000-000052050000}"/>
    <cellStyle name="S16 16" xfId="1397" xr:uid="{00000000-0005-0000-0000-000053050000}"/>
    <cellStyle name="S16 160" xfId="1398" xr:uid="{00000000-0005-0000-0000-000054050000}"/>
    <cellStyle name="S16 161" xfId="1399" xr:uid="{00000000-0005-0000-0000-000055050000}"/>
    <cellStyle name="S16 162" xfId="1400" xr:uid="{00000000-0005-0000-0000-000056050000}"/>
    <cellStyle name="S16 17" xfId="1401" xr:uid="{00000000-0005-0000-0000-000057050000}"/>
    <cellStyle name="S16 18" xfId="1402" xr:uid="{00000000-0005-0000-0000-000058050000}"/>
    <cellStyle name="S16 19" xfId="1403" xr:uid="{00000000-0005-0000-0000-000059050000}"/>
    <cellStyle name="S16 2" xfId="1404" xr:uid="{00000000-0005-0000-0000-00005A050000}"/>
    <cellStyle name="S16 20" xfId="1405" xr:uid="{00000000-0005-0000-0000-00005B050000}"/>
    <cellStyle name="S16 21" xfId="1406" xr:uid="{00000000-0005-0000-0000-00005C050000}"/>
    <cellStyle name="S16 22" xfId="1407" xr:uid="{00000000-0005-0000-0000-00005D050000}"/>
    <cellStyle name="S16 23" xfId="1408" xr:uid="{00000000-0005-0000-0000-00005E050000}"/>
    <cellStyle name="S16 24" xfId="1409" xr:uid="{00000000-0005-0000-0000-00005F050000}"/>
    <cellStyle name="S16 25" xfId="1410" xr:uid="{00000000-0005-0000-0000-000060050000}"/>
    <cellStyle name="S16 26" xfId="1411" xr:uid="{00000000-0005-0000-0000-000061050000}"/>
    <cellStyle name="S16 27" xfId="1412" xr:uid="{00000000-0005-0000-0000-000062050000}"/>
    <cellStyle name="S16 28" xfId="1413" xr:uid="{00000000-0005-0000-0000-000063050000}"/>
    <cellStyle name="S16 29" xfId="1414" xr:uid="{00000000-0005-0000-0000-000064050000}"/>
    <cellStyle name="S16 3" xfId="1415" xr:uid="{00000000-0005-0000-0000-000065050000}"/>
    <cellStyle name="S16 30" xfId="1416" xr:uid="{00000000-0005-0000-0000-000066050000}"/>
    <cellStyle name="S16 31" xfId="1417" xr:uid="{00000000-0005-0000-0000-000067050000}"/>
    <cellStyle name="S16 32" xfId="1418" xr:uid="{00000000-0005-0000-0000-000068050000}"/>
    <cellStyle name="S16 33" xfId="1419" xr:uid="{00000000-0005-0000-0000-000069050000}"/>
    <cellStyle name="S16 34" xfId="1420" xr:uid="{00000000-0005-0000-0000-00006A050000}"/>
    <cellStyle name="S16 35" xfId="1421" xr:uid="{00000000-0005-0000-0000-00006B050000}"/>
    <cellStyle name="S16 36" xfId="1422" xr:uid="{00000000-0005-0000-0000-00006C050000}"/>
    <cellStyle name="S16 37" xfId="1423" xr:uid="{00000000-0005-0000-0000-00006D050000}"/>
    <cellStyle name="S16 38" xfId="1424" xr:uid="{00000000-0005-0000-0000-00006E050000}"/>
    <cellStyle name="S16 39" xfId="1425" xr:uid="{00000000-0005-0000-0000-00006F050000}"/>
    <cellStyle name="S16 4" xfId="1426" xr:uid="{00000000-0005-0000-0000-000070050000}"/>
    <cellStyle name="S16 40" xfId="1427" xr:uid="{00000000-0005-0000-0000-000071050000}"/>
    <cellStyle name="S16 41" xfId="1428" xr:uid="{00000000-0005-0000-0000-000072050000}"/>
    <cellStyle name="S16 42" xfId="1429" xr:uid="{00000000-0005-0000-0000-000073050000}"/>
    <cellStyle name="S16 43" xfId="1430" xr:uid="{00000000-0005-0000-0000-000074050000}"/>
    <cellStyle name="S16 44" xfId="1431" xr:uid="{00000000-0005-0000-0000-000075050000}"/>
    <cellStyle name="S16 45" xfId="1432" xr:uid="{00000000-0005-0000-0000-000076050000}"/>
    <cellStyle name="S16 46" xfId="1433" xr:uid="{00000000-0005-0000-0000-000077050000}"/>
    <cellStyle name="S16 47" xfId="1434" xr:uid="{00000000-0005-0000-0000-000078050000}"/>
    <cellStyle name="S16 48" xfId="1435" xr:uid="{00000000-0005-0000-0000-000079050000}"/>
    <cellStyle name="S16 49" xfId="1436" xr:uid="{00000000-0005-0000-0000-00007A050000}"/>
    <cellStyle name="S16 5" xfId="1437" xr:uid="{00000000-0005-0000-0000-00007B050000}"/>
    <cellStyle name="S16 50" xfId="1438" xr:uid="{00000000-0005-0000-0000-00007C050000}"/>
    <cellStyle name="S16 51" xfId="1439" xr:uid="{00000000-0005-0000-0000-00007D050000}"/>
    <cellStyle name="S16 52" xfId="1440" xr:uid="{00000000-0005-0000-0000-00007E050000}"/>
    <cellStyle name="S16 53" xfId="1441" xr:uid="{00000000-0005-0000-0000-00007F050000}"/>
    <cellStyle name="S16 54" xfId="1442" xr:uid="{00000000-0005-0000-0000-000080050000}"/>
    <cellStyle name="S16 55" xfId="1443" xr:uid="{00000000-0005-0000-0000-000081050000}"/>
    <cellStyle name="S16 56" xfId="1444" xr:uid="{00000000-0005-0000-0000-000082050000}"/>
    <cellStyle name="S16 57" xfId="1445" xr:uid="{00000000-0005-0000-0000-000083050000}"/>
    <cellStyle name="S16 58" xfId="1446" xr:uid="{00000000-0005-0000-0000-000084050000}"/>
    <cellStyle name="S16 59" xfId="1447" xr:uid="{00000000-0005-0000-0000-000085050000}"/>
    <cellStyle name="S16 6" xfId="1448" xr:uid="{00000000-0005-0000-0000-000086050000}"/>
    <cellStyle name="S16 60" xfId="1449" xr:uid="{00000000-0005-0000-0000-000087050000}"/>
    <cellStyle name="S16 61" xfId="1450" xr:uid="{00000000-0005-0000-0000-000088050000}"/>
    <cellStyle name="S16 62" xfId="1451" xr:uid="{00000000-0005-0000-0000-000089050000}"/>
    <cellStyle name="S16 63" xfId="1452" xr:uid="{00000000-0005-0000-0000-00008A050000}"/>
    <cellStyle name="S16 64" xfId="1453" xr:uid="{00000000-0005-0000-0000-00008B050000}"/>
    <cellStyle name="S16 65" xfId="1454" xr:uid="{00000000-0005-0000-0000-00008C050000}"/>
    <cellStyle name="S16 66" xfId="1455" xr:uid="{00000000-0005-0000-0000-00008D050000}"/>
    <cellStyle name="S16 67" xfId="1456" xr:uid="{00000000-0005-0000-0000-00008E050000}"/>
    <cellStyle name="S16 68" xfId="1457" xr:uid="{00000000-0005-0000-0000-00008F050000}"/>
    <cellStyle name="S16 69" xfId="1458" xr:uid="{00000000-0005-0000-0000-000090050000}"/>
    <cellStyle name="S16 7" xfId="1459" xr:uid="{00000000-0005-0000-0000-000091050000}"/>
    <cellStyle name="S16 70" xfId="1460" xr:uid="{00000000-0005-0000-0000-000092050000}"/>
    <cellStyle name="S16 71" xfId="1461" xr:uid="{00000000-0005-0000-0000-000093050000}"/>
    <cellStyle name="S16 72" xfId="1462" xr:uid="{00000000-0005-0000-0000-000094050000}"/>
    <cellStyle name="S16 73" xfId="1463" xr:uid="{00000000-0005-0000-0000-000095050000}"/>
    <cellStyle name="S16 74" xfId="1464" xr:uid="{00000000-0005-0000-0000-000096050000}"/>
    <cellStyle name="S16 75" xfId="1465" xr:uid="{00000000-0005-0000-0000-000097050000}"/>
    <cellStyle name="S16 76" xfId="1466" xr:uid="{00000000-0005-0000-0000-000098050000}"/>
    <cellStyle name="S16 77" xfId="1467" xr:uid="{00000000-0005-0000-0000-000099050000}"/>
    <cellStyle name="S16 78" xfId="1468" xr:uid="{00000000-0005-0000-0000-00009A050000}"/>
    <cellStyle name="S16 79" xfId="1469" xr:uid="{00000000-0005-0000-0000-00009B050000}"/>
    <cellStyle name="S16 8" xfId="1470" xr:uid="{00000000-0005-0000-0000-00009C050000}"/>
    <cellStyle name="S16 80" xfId="1471" xr:uid="{00000000-0005-0000-0000-00009D050000}"/>
    <cellStyle name="S16 81" xfId="1472" xr:uid="{00000000-0005-0000-0000-00009E050000}"/>
    <cellStyle name="S16 82" xfId="1473" xr:uid="{00000000-0005-0000-0000-00009F050000}"/>
    <cellStyle name="S16 83" xfId="1474" xr:uid="{00000000-0005-0000-0000-0000A0050000}"/>
    <cellStyle name="S16 84" xfId="1475" xr:uid="{00000000-0005-0000-0000-0000A1050000}"/>
    <cellStyle name="S16 85" xfId="1476" xr:uid="{00000000-0005-0000-0000-0000A2050000}"/>
    <cellStyle name="S16 86" xfId="1477" xr:uid="{00000000-0005-0000-0000-0000A3050000}"/>
    <cellStyle name="S16 87" xfId="1478" xr:uid="{00000000-0005-0000-0000-0000A4050000}"/>
    <cellStyle name="S16 88" xfId="1479" xr:uid="{00000000-0005-0000-0000-0000A5050000}"/>
    <cellStyle name="S16 89" xfId="1480" xr:uid="{00000000-0005-0000-0000-0000A6050000}"/>
    <cellStyle name="S16 9" xfId="1481" xr:uid="{00000000-0005-0000-0000-0000A7050000}"/>
    <cellStyle name="S16 90" xfId="1482" xr:uid="{00000000-0005-0000-0000-0000A8050000}"/>
    <cellStyle name="S16 91" xfId="1483" xr:uid="{00000000-0005-0000-0000-0000A9050000}"/>
    <cellStyle name="S16 92" xfId="1484" xr:uid="{00000000-0005-0000-0000-0000AA050000}"/>
    <cellStyle name="S16 93" xfId="1485" xr:uid="{00000000-0005-0000-0000-0000AB050000}"/>
    <cellStyle name="S16 94" xfId="1486" xr:uid="{00000000-0005-0000-0000-0000AC050000}"/>
    <cellStyle name="S16 95" xfId="1487" xr:uid="{00000000-0005-0000-0000-0000AD050000}"/>
    <cellStyle name="S16 96" xfId="1488" xr:uid="{00000000-0005-0000-0000-0000AE050000}"/>
    <cellStyle name="S16 97" xfId="1489" xr:uid="{00000000-0005-0000-0000-0000AF050000}"/>
    <cellStyle name="S16 98" xfId="1490" xr:uid="{00000000-0005-0000-0000-0000B0050000}"/>
    <cellStyle name="S16 99" xfId="1491" xr:uid="{00000000-0005-0000-0000-0000B1050000}"/>
    <cellStyle name="S17" xfId="1492" xr:uid="{00000000-0005-0000-0000-0000B2050000}"/>
    <cellStyle name="S17 10" xfId="1493" xr:uid="{00000000-0005-0000-0000-0000B3050000}"/>
    <cellStyle name="S17 100" xfId="1494" xr:uid="{00000000-0005-0000-0000-0000B4050000}"/>
    <cellStyle name="S17 101" xfId="1495" xr:uid="{00000000-0005-0000-0000-0000B5050000}"/>
    <cellStyle name="S17 102" xfId="1496" xr:uid="{00000000-0005-0000-0000-0000B6050000}"/>
    <cellStyle name="S17 103" xfId="1497" xr:uid="{00000000-0005-0000-0000-0000B7050000}"/>
    <cellStyle name="S17 104" xfId="1498" xr:uid="{00000000-0005-0000-0000-0000B8050000}"/>
    <cellStyle name="S17 105" xfId="1499" xr:uid="{00000000-0005-0000-0000-0000B9050000}"/>
    <cellStyle name="S17 106" xfId="1500" xr:uid="{00000000-0005-0000-0000-0000BA050000}"/>
    <cellStyle name="S17 107" xfId="1501" xr:uid="{00000000-0005-0000-0000-0000BB050000}"/>
    <cellStyle name="S17 108" xfId="1502" xr:uid="{00000000-0005-0000-0000-0000BC050000}"/>
    <cellStyle name="S17 109" xfId="1503" xr:uid="{00000000-0005-0000-0000-0000BD050000}"/>
    <cellStyle name="S17 11" xfId="1504" xr:uid="{00000000-0005-0000-0000-0000BE050000}"/>
    <cellStyle name="S17 110" xfId="1505" xr:uid="{00000000-0005-0000-0000-0000BF050000}"/>
    <cellStyle name="S17 111" xfId="1506" xr:uid="{00000000-0005-0000-0000-0000C0050000}"/>
    <cellStyle name="S17 112" xfId="1507" xr:uid="{00000000-0005-0000-0000-0000C1050000}"/>
    <cellStyle name="S17 113" xfId="1508" xr:uid="{00000000-0005-0000-0000-0000C2050000}"/>
    <cellStyle name="S17 114" xfId="1509" xr:uid="{00000000-0005-0000-0000-0000C3050000}"/>
    <cellStyle name="S17 115" xfId="1510" xr:uid="{00000000-0005-0000-0000-0000C4050000}"/>
    <cellStyle name="S17 116" xfId="1511" xr:uid="{00000000-0005-0000-0000-0000C5050000}"/>
    <cellStyle name="S17 117" xfId="1512" xr:uid="{00000000-0005-0000-0000-0000C6050000}"/>
    <cellStyle name="S17 118" xfId="1513" xr:uid="{00000000-0005-0000-0000-0000C7050000}"/>
    <cellStyle name="S17 119" xfId="1514" xr:uid="{00000000-0005-0000-0000-0000C8050000}"/>
    <cellStyle name="S17 12" xfId="1515" xr:uid="{00000000-0005-0000-0000-0000C9050000}"/>
    <cellStyle name="S17 120" xfId="1516" xr:uid="{00000000-0005-0000-0000-0000CA050000}"/>
    <cellStyle name="S17 121" xfId="1517" xr:uid="{00000000-0005-0000-0000-0000CB050000}"/>
    <cellStyle name="S17 122" xfId="1518" xr:uid="{00000000-0005-0000-0000-0000CC050000}"/>
    <cellStyle name="S17 123" xfId="1519" xr:uid="{00000000-0005-0000-0000-0000CD050000}"/>
    <cellStyle name="S17 124" xfId="1520" xr:uid="{00000000-0005-0000-0000-0000CE050000}"/>
    <cellStyle name="S17 125" xfId="1521" xr:uid="{00000000-0005-0000-0000-0000CF050000}"/>
    <cellStyle name="S17 126" xfId="1522" xr:uid="{00000000-0005-0000-0000-0000D0050000}"/>
    <cellStyle name="S17 127" xfId="1523" xr:uid="{00000000-0005-0000-0000-0000D1050000}"/>
    <cellStyle name="S17 128" xfId="1524" xr:uid="{00000000-0005-0000-0000-0000D2050000}"/>
    <cellStyle name="S17 129" xfId="1525" xr:uid="{00000000-0005-0000-0000-0000D3050000}"/>
    <cellStyle name="S17 13" xfId="1526" xr:uid="{00000000-0005-0000-0000-0000D4050000}"/>
    <cellStyle name="S17 130" xfId="1527" xr:uid="{00000000-0005-0000-0000-0000D5050000}"/>
    <cellStyle name="S17 131" xfId="1528" xr:uid="{00000000-0005-0000-0000-0000D6050000}"/>
    <cellStyle name="S17 132" xfId="1529" xr:uid="{00000000-0005-0000-0000-0000D7050000}"/>
    <cellStyle name="S17 133" xfId="1530" xr:uid="{00000000-0005-0000-0000-0000D8050000}"/>
    <cellStyle name="S17 134" xfId="1531" xr:uid="{00000000-0005-0000-0000-0000D9050000}"/>
    <cellStyle name="S17 135" xfId="1532" xr:uid="{00000000-0005-0000-0000-0000DA050000}"/>
    <cellStyle name="S17 136" xfId="1533" xr:uid="{00000000-0005-0000-0000-0000DB050000}"/>
    <cellStyle name="S17 137" xfId="1534" xr:uid="{00000000-0005-0000-0000-0000DC050000}"/>
    <cellStyle name="S17 138" xfId="1535" xr:uid="{00000000-0005-0000-0000-0000DD050000}"/>
    <cellStyle name="S17 139" xfId="1536" xr:uid="{00000000-0005-0000-0000-0000DE050000}"/>
    <cellStyle name="S17 14" xfId="1537" xr:uid="{00000000-0005-0000-0000-0000DF050000}"/>
    <cellStyle name="S17 140" xfId="1538" xr:uid="{00000000-0005-0000-0000-0000E0050000}"/>
    <cellStyle name="S17 141" xfId="1539" xr:uid="{00000000-0005-0000-0000-0000E1050000}"/>
    <cellStyle name="S17 142" xfId="1540" xr:uid="{00000000-0005-0000-0000-0000E2050000}"/>
    <cellStyle name="S17 143" xfId="1541" xr:uid="{00000000-0005-0000-0000-0000E3050000}"/>
    <cellStyle name="S17 144" xfId="1542" xr:uid="{00000000-0005-0000-0000-0000E4050000}"/>
    <cellStyle name="S17 145" xfId="1543" xr:uid="{00000000-0005-0000-0000-0000E5050000}"/>
    <cellStyle name="S17 146" xfId="1544" xr:uid="{00000000-0005-0000-0000-0000E6050000}"/>
    <cellStyle name="S17 147" xfId="1545" xr:uid="{00000000-0005-0000-0000-0000E7050000}"/>
    <cellStyle name="S17 148" xfId="1546" xr:uid="{00000000-0005-0000-0000-0000E8050000}"/>
    <cellStyle name="S17 149" xfId="1547" xr:uid="{00000000-0005-0000-0000-0000E9050000}"/>
    <cellStyle name="S17 15" xfId="1548" xr:uid="{00000000-0005-0000-0000-0000EA050000}"/>
    <cellStyle name="S17 150" xfId="1549" xr:uid="{00000000-0005-0000-0000-0000EB050000}"/>
    <cellStyle name="S17 151" xfId="1550" xr:uid="{00000000-0005-0000-0000-0000EC050000}"/>
    <cellStyle name="S17 152" xfId="1551" xr:uid="{00000000-0005-0000-0000-0000ED050000}"/>
    <cellStyle name="S17 153" xfId="1552" xr:uid="{00000000-0005-0000-0000-0000EE050000}"/>
    <cellStyle name="S17 154" xfId="1553" xr:uid="{00000000-0005-0000-0000-0000EF050000}"/>
    <cellStyle name="S17 155" xfId="1554" xr:uid="{00000000-0005-0000-0000-0000F0050000}"/>
    <cellStyle name="S17 156" xfId="1555" xr:uid="{00000000-0005-0000-0000-0000F1050000}"/>
    <cellStyle name="S17 157" xfId="1556" xr:uid="{00000000-0005-0000-0000-0000F2050000}"/>
    <cellStyle name="S17 158" xfId="1557" xr:uid="{00000000-0005-0000-0000-0000F3050000}"/>
    <cellStyle name="S17 159" xfId="1558" xr:uid="{00000000-0005-0000-0000-0000F4050000}"/>
    <cellStyle name="S17 16" xfId="1559" xr:uid="{00000000-0005-0000-0000-0000F5050000}"/>
    <cellStyle name="S17 160" xfId="1560" xr:uid="{00000000-0005-0000-0000-0000F6050000}"/>
    <cellStyle name="S17 161" xfId="1561" xr:uid="{00000000-0005-0000-0000-0000F7050000}"/>
    <cellStyle name="S17 162" xfId="1562" xr:uid="{00000000-0005-0000-0000-0000F8050000}"/>
    <cellStyle name="S17 17" xfId="1563" xr:uid="{00000000-0005-0000-0000-0000F9050000}"/>
    <cellStyle name="S17 18" xfId="1564" xr:uid="{00000000-0005-0000-0000-0000FA050000}"/>
    <cellStyle name="S17 19" xfId="1565" xr:uid="{00000000-0005-0000-0000-0000FB050000}"/>
    <cellStyle name="S17 2" xfId="1566" xr:uid="{00000000-0005-0000-0000-0000FC050000}"/>
    <cellStyle name="S17 20" xfId="1567" xr:uid="{00000000-0005-0000-0000-0000FD050000}"/>
    <cellStyle name="S17 21" xfId="1568" xr:uid="{00000000-0005-0000-0000-0000FE050000}"/>
    <cellStyle name="S17 22" xfId="1569" xr:uid="{00000000-0005-0000-0000-0000FF050000}"/>
    <cellStyle name="S17 23" xfId="1570" xr:uid="{00000000-0005-0000-0000-000000060000}"/>
    <cellStyle name="S17 24" xfId="1571" xr:uid="{00000000-0005-0000-0000-000001060000}"/>
    <cellStyle name="S17 25" xfId="1572" xr:uid="{00000000-0005-0000-0000-000002060000}"/>
    <cellStyle name="S17 26" xfId="1573" xr:uid="{00000000-0005-0000-0000-000003060000}"/>
    <cellStyle name="S17 27" xfId="1574" xr:uid="{00000000-0005-0000-0000-000004060000}"/>
    <cellStyle name="S17 28" xfId="1575" xr:uid="{00000000-0005-0000-0000-000005060000}"/>
    <cellStyle name="S17 29" xfId="1576" xr:uid="{00000000-0005-0000-0000-000006060000}"/>
    <cellStyle name="S17 3" xfId="1577" xr:uid="{00000000-0005-0000-0000-000007060000}"/>
    <cellStyle name="S17 30" xfId="1578" xr:uid="{00000000-0005-0000-0000-000008060000}"/>
    <cellStyle name="S17 31" xfId="1579" xr:uid="{00000000-0005-0000-0000-000009060000}"/>
    <cellStyle name="S17 32" xfId="1580" xr:uid="{00000000-0005-0000-0000-00000A060000}"/>
    <cellStyle name="S17 33" xfId="1581" xr:uid="{00000000-0005-0000-0000-00000B060000}"/>
    <cellStyle name="S17 34" xfId="1582" xr:uid="{00000000-0005-0000-0000-00000C060000}"/>
    <cellStyle name="S17 35" xfId="1583" xr:uid="{00000000-0005-0000-0000-00000D060000}"/>
    <cellStyle name="S17 36" xfId="1584" xr:uid="{00000000-0005-0000-0000-00000E060000}"/>
    <cellStyle name="S17 37" xfId="1585" xr:uid="{00000000-0005-0000-0000-00000F060000}"/>
    <cellStyle name="S17 38" xfId="1586" xr:uid="{00000000-0005-0000-0000-000010060000}"/>
    <cellStyle name="S17 39" xfId="1587" xr:uid="{00000000-0005-0000-0000-000011060000}"/>
    <cellStyle name="S17 4" xfId="1588" xr:uid="{00000000-0005-0000-0000-000012060000}"/>
    <cellStyle name="S17 40" xfId="1589" xr:uid="{00000000-0005-0000-0000-000013060000}"/>
    <cellStyle name="S17 41" xfId="1590" xr:uid="{00000000-0005-0000-0000-000014060000}"/>
    <cellStyle name="S17 42" xfId="1591" xr:uid="{00000000-0005-0000-0000-000015060000}"/>
    <cellStyle name="S17 43" xfId="1592" xr:uid="{00000000-0005-0000-0000-000016060000}"/>
    <cellStyle name="S17 44" xfId="1593" xr:uid="{00000000-0005-0000-0000-000017060000}"/>
    <cellStyle name="S17 45" xfId="1594" xr:uid="{00000000-0005-0000-0000-000018060000}"/>
    <cellStyle name="S17 46" xfId="1595" xr:uid="{00000000-0005-0000-0000-000019060000}"/>
    <cellStyle name="S17 47" xfId="1596" xr:uid="{00000000-0005-0000-0000-00001A060000}"/>
    <cellStyle name="S17 48" xfId="1597" xr:uid="{00000000-0005-0000-0000-00001B060000}"/>
    <cellStyle name="S17 49" xfId="1598" xr:uid="{00000000-0005-0000-0000-00001C060000}"/>
    <cellStyle name="S17 5" xfId="1599" xr:uid="{00000000-0005-0000-0000-00001D060000}"/>
    <cellStyle name="S17 50" xfId="1600" xr:uid="{00000000-0005-0000-0000-00001E060000}"/>
    <cellStyle name="S17 51" xfId="1601" xr:uid="{00000000-0005-0000-0000-00001F060000}"/>
    <cellStyle name="S17 52" xfId="1602" xr:uid="{00000000-0005-0000-0000-000020060000}"/>
    <cellStyle name="S17 53" xfId="1603" xr:uid="{00000000-0005-0000-0000-000021060000}"/>
    <cellStyle name="S17 54" xfId="1604" xr:uid="{00000000-0005-0000-0000-000022060000}"/>
    <cellStyle name="S17 55" xfId="1605" xr:uid="{00000000-0005-0000-0000-000023060000}"/>
    <cellStyle name="S17 56" xfId="1606" xr:uid="{00000000-0005-0000-0000-000024060000}"/>
    <cellStyle name="S17 57" xfId="1607" xr:uid="{00000000-0005-0000-0000-000025060000}"/>
    <cellStyle name="S17 58" xfId="1608" xr:uid="{00000000-0005-0000-0000-000026060000}"/>
    <cellStyle name="S17 59" xfId="1609" xr:uid="{00000000-0005-0000-0000-000027060000}"/>
    <cellStyle name="S17 6" xfId="1610" xr:uid="{00000000-0005-0000-0000-000028060000}"/>
    <cellStyle name="S17 60" xfId="1611" xr:uid="{00000000-0005-0000-0000-000029060000}"/>
    <cellStyle name="S17 61" xfId="1612" xr:uid="{00000000-0005-0000-0000-00002A060000}"/>
    <cellStyle name="S17 62" xfId="1613" xr:uid="{00000000-0005-0000-0000-00002B060000}"/>
    <cellStyle name="S17 63" xfId="1614" xr:uid="{00000000-0005-0000-0000-00002C060000}"/>
    <cellStyle name="S17 64" xfId="1615" xr:uid="{00000000-0005-0000-0000-00002D060000}"/>
    <cellStyle name="S17 65" xfId="1616" xr:uid="{00000000-0005-0000-0000-00002E060000}"/>
    <cellStyle name="S17 66" xfId="1617" xr:uid="{00000000-0005-0000-0000-00002F060000}"/>
    <cellStyle name="S17 67" xfId="1618" xr:uid="{00000000-0005-0000-0000-000030060000}"/>
    <cellStyle name="S17 68" xfId="1619" xr:uid="{00000000-0005-0000-0000-000031060000}"/>
    <cellStyle name="S17 69" xfId="1620" xr:uid="{00000000-0005-0000-0000-000032060000}"/>
    <cellStyle name="S17 7" xfId="1621" xr:uid="{00000000-0005-0000-0000-000033060000}"/>
    <cellStyle name="S17 70" xfId="1622" xr:uid="{00000000-0005-0000-0000-000034060000}"/>
    <cellStyle name="S17 71" xfId="1623" xr:uid="{00000000-0005-0000-0000-000035060000}"/>
    <cellStyle name="S17 72" xfId="1624" xr:uid="{00000000-0005-0000-0000-000036060000}"/>
    <cellStyle name="S17 73" xfId="1625" xr:uid="{00000000-0005-0000-0000-000037060000}"/>
    <cellStyle name="S17 74" xfId="1626" xr:uid="{00000000-0005-0000-0000-000038060000}"/>
    <cellStyle name="S17 75" xfId="1627" xr:uid="{00000000-0005-0000-0000-000039060000}"/>
    <cellStyle name="S17 76" xfId="1628" xr:uid="{00000000-0005-0000-0000-00003A060000}"/>
    <cellStyle name="S17 77" xfId="1629" xr:uid="{00000000-0005-0000-0000-00003B060000}"/>
    <cellStyle name="S17 78" xfId="1630" xr:uid="{00000000-0005-0000-0000-00003C060000}"/>
    <cellStyle name="S17 79" xfId="1631" xr:uid="{00000000-0005-0000-0000-00003D060000}"/>
    <cellStyle name="S17 8" xfId="1632" xr:uid="{00000000-0005-0000-0000-00003E060000}"/>
    <cellStyle name="S17 80" xfId="1633" xr:uid="{00000000-0005-0000-0000-00003F060000}"/>
    <cellStyle name="S17 81" xfId="1634" xr:uid="{00000000-0005-0000-0000-000040060000}"/>
    <cellStyle name="S17 82" xfId="1635" xr:uid="{00000000-0005-0000-0000-000041060000}"/>
    <cellStyle name="S17 83" xfId="1636" xr:uid="{00000000-0005-0000-0000-000042060000}"/>
    <cellStyle name="S17 84" xfId="1637" xr:uid="{00000000-0005-0000-0000-000043060000}"/>
    <cellStyle name="S17 85" xfId="1638" xr:uid="{00000000-0005-0000-0000-000044060000}"/>
    <cellStyle name="S17 86" xfId="1639" xr:uid="{00000000-0005-0000-0000-000045060000}"/>
    <cellStyle name="S17 87" xfId="1640" xr:uid="{00000000-0005-0000-0000-000046060000}"/>
    <cellStyle name="S17 88" xfId="1641" xr:uid="{00000000-0005-0000-0000-000047060000}"/>
    <cellStyle name="S17 89" xfId="1642" xr:uid="{00000000-0005-0000-0000-000048060000}"/>
    <cellStyle name="S17 9" xfId="1643" xr:uid="{00000000-0005-0000-0000-000049060000}"/>
    <cellStyle name="S17 90" xfId="1644" xr:uid="{00000000-0005-0000-0000-00004A060000}"/>
    <cellStyle name="S17 91" xfId="1645" xr:uid="{00000000-0005-0000-0000-00004B060000}"/>
    <cellStyle name="S17 92" xfId="1646" xr:uid="{00000000-0005-0000-0000-00004C060000}"/>
    <cellStyle name="S17 93" xfId="1647" xr:uid="{00000000-0005-0000-0000-00004D060000}"/>
    <cellStyle name="S17 94" xfId="1648" xr:uid="{00000000-0005-0000-0000-00004E060000}"/>
    <cellStyle name="S17 95" xfId="1649" xr:uid="{00000000-0005-0000-0000-00004F060000}"/>
    <cellStyle name="S17 96" xfId="1650" xr:uid="{00000000-0005-0000-0000-000050060000}"/>
    <cellStyle name="S17 97" xfId="1651" xr:uid="{00000000-0005-0000-0000-000051060000}"/>
    <cellStyle name="S17 98" xfId="1652" xr:uid="{00000000-0005-0000-0000-000052060000}"/>
    <cellStyle name="S17 99" xfId="1653" xr:uid="{00000000-0005-0000-0000-000053060000}"/>
    <cellStyle name="S18" xfId="1654" xr:uid="{00000000-0005-0000-0000-000054060000}"/>
    <cellStyle name="S18 10" xfId="1655" xr:uid="{00000000-0005-0000-0000-000055060000}"/>
    <cellStyle name="S18 100" xfId="1656" xr:uid="{00000000-0005-0000-0000-000056060000}"/>
    <cellStyle name="S18 101" xfId="1657" xr:uid="{00000000-0005-0000-0000-000057060000}"/>
    <cellStyle name="S18 102" xfId="1658" xr:uid="{00000000-0005-0000-0000-000058060000}"/>
    <cellStyle name="S18 103" xfId="1659" xr:uid="{00000000-0005-0000-0000-000059060000}"/>
    <cellStyle name="S18 104" xfId="1660" xr:uid="{00000000-0005-0000-0000-00005A060000}"/>
    <cellStyle name="S18 105" xfId="1661" xr:uid="{00000000-0005-0000-0000-00005B060000}"/>
    <cellStyle name="S18 106" xfId="1662" xr:uid="{00000000-0005-0000-0000-00005C060000}"/>
    <cellStyle name="S18 107" xfId="1663" xr:uid="{00000000-0005-0000-0000-00005D060000}"/>
    <cellStyle name="S18 108" xfId="1664" xr:uid="{00000000-0005-0000-0000-00005E060000}"/>
    <cellStyle name="S18 109" xfId="1665" xr:uid="{00000000-0005-0000-0000-00005F060000}"/>
    <cellStyle name="S18 11" xfId="1666" xr:uid="{00000000-0005-0000-0000-000060060000}"/>
    <cellStyle name="S18 110" xfId="1667" xr:uid="{00000000-0005-0000-0000-000061060000}"/>
    <cellStyle name="S18 111" xfId="1668" xr:uid="{00000000-0005-0000-0000-000062060000}"/>
    <cellStyle name="S18 112" xfId="1669" xr:uid="{00000000-0005-0000-0000-000063060000}"/>
    <cellStyle name="S18 113" xfId="1670" xr:uid="{00000000-0005-0000-0000-000064060000}"/>
    <cellStyle name="S18 114" xfId="1671" xr:uid="{00000000-0005-0000-0000-000065060000}"/>
    <cellStyle name="S18 115" xfId="1672" xr:uid="{00000000-0005-0000-0000-000066060000}"/>
    <cellStyle name="S18 116" xfId="1673" xr:uid="{00000000-0005-0000-0000-000067060000}"/>
    <cellStyle name="S18 117" xfId="1674" xr:uid="{00000000-0005-0000-0000-000068060000}"/>
    <cellStyle name="S18 118" xfId="1675" xr:uid="{00000000-0005-0000-0000-000069060000}"/>
    <cellStyle name="S18 119" xfId="1676" xr:uid="{00000000-0005-0000-0000-00006A060000}"/>
    <cellStyle name="S18 12" xfId="1677" xr:uid="{00000000-0005-0000-0000-00006B060000}"/>
    <cellStyle name="S18 120" xfId="1678" xr:uid="{00000000-0005-0000-0000-00006C060000}"/>
    <cellStyle name="S18 121" xfId="1679" xr:uid="{00000000-0005-0000-0000-00006D060000}"/>
    <cellStyle name="S18 122" xfId="1680" xr:uid="{00000000-0005-0000-0000-00006E060000}"/>
    <cellStyle name="S18 123" xfId="1681" xr:uid="{00000000-0005-0000-0000-00006F060000}"/>
    <cellStyle name="S18 124" xfId="1682" xr:uid="{00000000-0005-0000-0000-000070060000}"/>
    <cellStyle name="S18 125" xfId="1683" xr:uid="{00000000-0005-0000-0000-000071060000}"/>
    <cellStyle name="S18 126" xfId="1684" xr:uid="{00000000-0005-0000-0000-000072060000}"/>
    <cellStyle name="S18 127" xfId="1685" xr:uid="{00000000-0005-0000-0000-000073060000}"/>
    <cellStyle name="S18 128" xfId="1686" xr:uid="{00000000-0005-0000-0000-000074060000}"/>
    <cellStyle name="S18 129" xfId="1687" xr:uid="{00000000-0005-0000-0000-000075060000}"/>
    <cellStyle name="S18 13" xfId="1688" xr:uid="{00000000-0005-0000-0000-000076060000}"/>
    <cellStyle name="S18 130" xfId="1689" xr:uid="{00000000-0005-0000-0000-000077060000}"/>
    <cellStyle name="S18 131" xfId="1690" xr:uid="{00000000-0005-0000-0000-000078060000}"/>
    <cellStyle name="S18 132" xfId="1691" xr:uid="{00000000-0005-0000-0000-000079060000}"/>
    <cellStyle name="S18 133" xfId="1692" xr:uid="{00000000-0005-0000-0000-00007A060000}"/>
    <cellStyle name="S18 134" xfId="1693" xr:uid="{00000000-0005-0000-0000-00007B060000}"/>
    <cellStyle name="S18 135" xfId="1694" xr:uid="{00000000-0005-0000-0000-00007C060000}"/>
    <cellStyle name="S18 136" xfId="1695" xr:uid="{00000000-0005-0000-0000-00007D060000}"/>
    <cellStyle name="S18 137" xfId="1696" xr:uid="{00000000-0005-0000-0000-00007E060000}"/>
    <cellStyle name="S18 138" xfId="1697" xr:uid="{00000000-0005-0000-0000-00007F060000}"/>
    <cellStyle name="S18 139" xfId="1698" xr:uid="{00000000-0005-0000-0000-000080060000}"/>
    <cellStyle name="S18 14" xfId="1699" xr:uid="{00000000-0005-0000-0000-000081060000}"/>
    <cellStyle name="S18 140" xfId="1700" xr:uid="{00000000-0005-0000-0000-000082060000}"/>
    <cellStyle name="S18 141" xfId="1701" xr:uid="{00000000-0005-0000-0000-000083060000}"/>
    <cellStyle name="S18 142" xfId="1702" xr:uid="{00000000-0005-0000-0000-000084060000}"/>
    <cellStyle name="S18 143" xfId="1703" xr:uid="{00000000-0005-0000-0000-000085060000}"/>
    <cellStyle name="S18 144" xfId="1704" xr:uid="{00000000-0005-0000-0000-000086060000}"/>
    <cellStyle name="S18 145" xfId="1705" xr:uid="{00000000-0005-0000-0000-000087060000}"/>
    <cellStyle name="S18 146" xfId="1706" xr:uid="{00000000-0005-0000-0000-000088060000}"/>
    <cellStyle name="S18 147" xfId="1707" xr:uid="{00000000-0005-0000-0000-000089060000}"/>
    <cellStyle name="S18 148" xfId="1708" xr:uid="{00000000-0005-0000-0000-00008A060000}"/>
    <cellStyle name="S18 149" xfId="1709" xr:uid="{00000000-0005-0000-0000-00008B060000}"/>
    <cellStyle name="S18 15" xfId="1710" xr:uid="{00000000-0005-0000-0000-00008C060000}"/>
    <cellStyle name="S18 150" xfId="1711" xr:uid="{00000000-0005-0000-0000-00008D060000}"/>
    <cellStyle name="S18 151" xfId="1712" xr:uid="{00000000-0005-0000-0000-00008E060000}"/>
    <cellStyle name="S18 152" xfId="1713" xr:uid="{00000000-0005-0000-0000-00008F060000}"/>
    <cellStyle name="S18 153" xfId="1714" xr:uid="{00000000-0005-0000-0000-000090060000}"/>
    <cellStyle name="S18 154" xfId="1715" xr:uid="{00000000-0005-0000-0000-000091060000}"/>
    <cellStyle name="S18 155" xfId="1716" xr:uid="{00000000-0005-0000-0000-000092060000}"/>
    <cellStyle name="S18 156" xfId="1717" xr:uid="{00000000-0005-0000-0000-000093060000}"/>
    <cellStyle name="S18 157" xfId="1718" xr:uid="{00000000-0005-0000-0000-000094060000}"/>
    <cellStyle name="S18 158" xfId="1719" xr:uid="{00000000-0005-0000-0000-000095060000}"/>
    <cellStyle name="S18 159" xfId="1720" xr:uid="{00000000-0005-0000-0000-000096060000}"/>
    <cellStyle name="S18 16" xfId="1721" xr:uid="{00000000-0005-0000-0000-000097060000}"/>
    <cellStyle name="S18 160" xfId="1722" xr:uid="{00000000-0005-0000-0000-000098060000}"/>
    <cellStyle name="S18 161" xfId="1723" xr:uid="{00000000-0005-0000-0000-000099060000}"/>
    <cellStyle name="S18 162" xfId="1724" xr:uid="{00000000-0005-0000-0000-00009A060000}"/>
    <cellStyle name="S18 17" xfId="1725" xr:uid="{00000000-0005-0000-0000-00009B060000}"/>
    <cellStyle name="S18 18" xfId="1726" xr:uid="{00000000-0005-0000-0000-00009C060000}"/>
    <cellStyle name="S18 19" xfId="1727" xr:uid="{00000000-0005-0000-0000-00009D060000}"/>
    <cellStyle name="S18 2" xfId="1728" xr:uid="{00000000-0005-0000-0000-00009E060000}"/>
    <cellStyle name="S18 20" xfId="1729" xr:uid="{00000000-0005-0000-0000-00009F060000}"/>
    <cellStyle name="S18 21" xfId="1730" xr:uid="{00000000-0005-0000-0000-0000A0060000}"/>
    <cellStyle name="S18 22" xfId="1731" xr:uid="{00000000-0005-0000-0000-0000A1060000}"/>
    <cellStyle name="S18 23" xfId="1732" xr:uid="{00000000-0005-0000-0000-0000A2060000}"/>
    <cellStyle name="S18 24" xfId="1733" xr:uid="{00000000-0005-0000-0000-0000A3060000}"/>
    <cellStyle name="S18 25" xfId="1734" xr:uid="{00000000-0005-0000-0000-0000A4060000}"/>
    <cellStyle name="S18 26" xfId="1735" xr:uid="{00000000-0005-0000-0000-0000A5060000}"/>
    <cellStyle name="S18 27" xfId="1736" xr:uid="{00000000-0005-0000-0000-0000A6060000}"/>
    <cellStyle name="S18 28" xfId="1737" xr:uid="{00000000-0005-0000-0000-0000A7060000}"/>
    <cellStyle name="S18 29" xfId="1738" xr:uid="{00000000-0005-0000-0000-0000A8060000}"/>
    <cellStyle name="S18 3" xfId="1739" xr:uid="{00000000-0005-0000-0000-0000A9060000}"/>
    <cellStyle name="S18 30" xfId="1740" xr:uid="{00000000-0005-0000-0000-0000AA060000}"/>
    <cellStyle name="S18 31" xfId="1741" xr:uid="{00000000-0005-0000-0000-0000AB060000}"/>
    <cellStyle name="S18 32" xfId="1742" xr:uid="{00000000-0005-0000-0000-0000AC060000}"/>
    <cellStyle name="S18 33" xfId="1743" xr:uid="{00000000-0005-0000-0000-0000AD060000}"/>
    <cellStyle name="S18 34" xfId="1744" xr:uid="{00000000-0005-0000-0000-0000AE060000}"/>
    <cellStyle name="S18 35" xfId="1745" xr:uid="{00000000-0005-0000-0000-0000AF060000}"/>
    <cellStyle name="S18 36" xfId="1746" xr:uid="{00000000-0005-0000-0000-0000B0060000}"/>
    <cellStyle name="S18 37" xfId="1747" xr:uid="{00000000-0005-0000-0000-0000B1060000}"/>
    <cellStyle name="S18 38" xfId="1748" xr:uid="{00000000-0005-0000-0000-0000B2060000}"/>
    <cellStyle name="S18 39" xfId="1749" xr:uid="{00000000-0005-0000-0000-0000B3060000}"/>
    <cellStyle name="S18 4" xfId="1750" xr:uid="{00000000-0005-0000-0000-0000B4060000}"/>
    <cellStyle name="S18 40" xfId="1751" xr:uid="{00000000-0005-0000-0000-0000B5060000}"/>
    <cellStyle name="S18 41" xfId="1752" xr:uid="{00000000-0005-0000-0000-0000B6060000}"/>
    <cellStyle name="S18 42" xfId="1753" xr:uid="{00000000-0005-0000-0000-0000B7060000}"/>
    <cellStyle name="S18 43" xfId="1754" xr:uid="{00000000-0005-0000-0000-0000B8060000}"/>
    <cellStyle name="S18 44" xfId="1755" xr:uid="{00000000-0005-0000-0000-0000B9060000}"/>
    <cellStyle name="S18 45" xfId="1756" xr:uid="{00000000-0005-0000-0000-0000BA060000}"/>
    <cellStyle name="S18 46" xfId="1757" xr:uid="{00000000-0005-0000-0000-0000BB060000}"/>
    <cellStyle name="S18 47" xfId="1758" xr:uid="{00000000-0005-0000-0000-0000BC060000}"/>
    <cellStyle name="S18 48" xfId="1759" xr:uid="{00000000-0005-0000-0000-0000BD060000}"/>
    <cellStyle name="S18 49" xfId="1760" xr:uid="{00000000-0005-0000-0000-0000BE060000}"/>
    <cellStyle name="S18 5" xfId="1761" xr:uid="{00000000-0005-0000-0000-0000BF060000}"/>
    <cellStyle name="S18 50" xfId="1762" xr:uid="{00000000-0005-0000-0000-0000C0060000}"/>
    <cellStyle name="S18 51" xfId="1763" xr:uid="{00000000-0005-0000-0000-0000C1060000}"/>
    <cellStyle name="S18 52" xfId="1764" xr:uid="{00000000-0005-0000-0000-0000C2060000}"/>
    <cellStyle name="S18 53" xfId="1765" xr:uid="{00000000-0005-0000-0000-0000C3060000}"/>
    <cellStyle name="S18 54" xfId="1766" xr:uid="{00000000-0005-0000-0000-0000C4060000}"/>
    <cellStyle name="S18 55" xfId="1767" xr:uid="{00000000-0005-0000-0000-0000C5060000}"/>
    <cellStyle name="S18 56" xfId="1768" xr:uid="{00000000-0005-0000-0000-0000C6060000}"/>
    <cellStyle name="S18 57" xfId="1769" xr:uid="{00000000-0005-0000-0000-0000C7060000}"/>
    <cellStyle name="S18 58" xfId="1770" xr:uid="{00000000-0005-0000-0000-0000C8060000}"/>
    <cellStyle name="S18 59" xfId="1771" xr:uid="{00000000-0005-0000-0000-0000C9060000}"/>
    <cellStyle name="S18 6" xfId="1772" xr:uid="{00000000-0005-0000-0000-0000CA060000}"/>
    <cellStyle name="S18 60" xfId="1773" xr:uid="{00000000-0005-0000-0000-0000CB060000}"/>
    <cellStyle name="S18 61" xfId="1774" xr:uid="{00000000-0005-0000-0000-0000CC060000}"/>
    <cellStyle name="S18 62" xfId="1775" xr:uid="{00000000-0005-0000-0000-0000CD060000}"/>
    <cellStyle name="S18 63" xfId="1776" xr:uid="{00000000-0005-0000-0000-0000CE060000}"/>
    <cellStyle name="S18 64" xfId="1777" xr:uid="{00000000-0005-0000-0000-0000CF060000}"/>
    <cellStyle name="S18 65" xfId="1778" xr:uid="{00000000-0005-0000-0000-0000D0060000}"/>
    <cellStyle name="S18 66" xfId="1779" xr:uid="{00000000-0005-0000-0000-0000D1060000}"/>
    <cellStyle name="S18 67" xfId="1780" xr:uid="{00000000-0005-0000-0000-0000D2060000}"/>
    <cellStyle name="S18 68" xfId="1781" xr:uid="{00000000-0005-0000-0000-0000D3060000}"/>
    <cellStyle name="S18 69" xfId="1782" xr:uid="{00000000-0005-0000-0000-0000D4060000}"/>
    <cellStyle name="S18 7" xfId="1783" xr:uid="{00000000-0005-0000-0000-0000D5060000}"/>
    <cellStyle name="S18 70" xfId="1784" xr:uid="{00000000-0005-0000-0000-0000D6060000}"/>
    <cellStyle name="S18 71" xfId="1785" xr:uid="{00000000-0005-0000-0000-0000D7060000}"/>
    <cellStyle name="S18 72" xfId="1786" xr:uid="{00000000-0005-0000-0000-0000D8060000}"/>
    <cellStyle name="S18 73" xfId="1787" xr:uid="{00000000-0005-0000-0000-0000D9060000}"/>
    <cellStyle name="S18 74" xfId="1788" xr:uid="{00000000-0005-0000-0000-0000DA060000}"/>
    <cellStyle name="S18 75" xfId="1789" xr:uid="{00000000-0005-0000-0000-0000DB060000}"/>
    <cellStyle name="S18 76" xfId="1790" xr:uid="{00000000-0005-0000-0000-0000DC060000}"/>
    <cellStyle name="S18 77" xfId="1791" xr:uid="{00000000-0005-0000-0000-0000DD060000}"/>
    <cellStyle name="S18 78" xfId="1792" xr:uid="{00000000-0005-0000-0000-0000DE060000}"/>
    <cellStyle name="S18 79" xfId="1793" xr:uid="{00000000-0005-0000-0000-0000DF060000}"/>
    <cellStyle name="S18 8" xfId="1794" xr:uid="{00000000-0005-0000-0000-0000E0060000}"/>
    <cellStyle name="S18 80" xfId="1795" xr:uid="{00000000-0005-0000-0000-0000E1060000}"/>
    <cellStyle name="S18 81" xfId="1796" xr:uid="{00000000-0005-0000-0000-0000E2060000}"/>
    <cellStyle name="S18 82" xfId="1797" xr:uid="{00000000-0005-0000-0000-0000E3060000}"/>
    <cellStyle name="S18 83" xfId="1798" xr:uid="{00000000-0005-0000-0000-0000E4060000}"/>
    <cellStyle name="S18 84" xfId="1799" xr:uid="{00000000-0005-0000-0000-0000E5060000}"/>
    <cellStyle name="S18 85" xfId="1800" xr:uid="{00000000-0005-0000-0000-0000E6060000}"/>
    <cellStyle name="S18 86" xfId="1801" xr:uid="{00000000-0005-0000-0000-0000E7060000}"/>
    <cellStyle name="S18 87" xfId="1802" xr:uid="{00000000-0005-0000-0000-0000E8060000}"/>
    <cellStyle name="S18 88" xfId="1803" xr:uid="{00000000-0005-0000-0000-0000E9060000}"/>
    <cellStyle name="S18 89" xfId="1804" xr:uid="{00000000-0005-0000-0000-0000EA060000}"/>
    <cellStyle name="S18 9" xfId="1805" xr:uid="{00000000-0005-0000-0000-0000EB060000}"/>
    <cellStyle name="S18 90" xfId="1806" xr:uid="{00000000-0005-0000-0000-0000EC060000}"/>
    <cellStyle name="S18 91" xfId="1807" xr:uid="{00000000-0005-0000-0000-0000ED060000}"/>
    <cellStyle name="S18 92" xfId="1808" xr:uid="{00000000-0005-0000-0000-0000EE060000}"/>
    <cellStyle name="S18 93" xfId="1809" xr:uid="{00000000-0005-0000-0000-0000EF060000}"/>
    <cellStyle name="S18 94" xfId="1810" xr:uid="{00000000-0005-0000-0000-0000F0060000}"/>
    <cellStyle name="S18 95" xfId="1811" xr:uid="{00000000-0005-0000-0000-0000F1060000}"/>
    <cellStyle name="S18 96" xfId="1812" xr:uid="{00000000-0005-0000-0000-0000F2060000}"/>
    <cellStyle name="S18 97" xfId="1813" xr:uid="{00000000-0005-0000-0000-0000F3060000}"/>
    <cellStyle name="S18 98" xfId="1814" xr:uid="{00000000-0005-0000-0000-0000F4060000}"/>
    <cellStyle name="S18 99" xfId="1815" xr:uid="{00000000-0005-0000-0000-0000F5060000}"/>
    <cellStyle name="S19" xfId="1816" xr:uid="{00000000-0005-0000-0000-0000F6060000}"/>
    <cellStyle name="S19 10" xfId="1817" xr:uid="{00000000-0005-0000-0000-0000F7060000}"/>
    <cellStyle name="S19 100" xfId="1818" xr:uid="{00000000-0005-0000-0000-0000F8060000}"/>
    <cellStyle name="S19 101" xfId="1819" xr:uid="{00000000-0005-0000-0000-0000F9060000}"/>
    <cellStyle name="S19 102" xfId="1820" xr:uid="{00000000-0005-0000-0000-0000FA060000}"/>
    <cellStyle name="S19 103" xfId="1821" xr:uid="{00000000-0005-0000-0000-0000FB060000}"/>
    <cellStyle name="S19 104" xfId="1822" xr:uid="{00000000-0005-0000-0000-0000FC060000}"/>
    <cellStyle name="S19 105" xfId="1823" xr:uid="{00000000-0005-0000-0000-0000FD060000}"/>
    <cellStyle name="S19 106" xfId="1824" xr:uid="{00000000-0005-0000-0000-0000FE060000}"/>
    <cellStyle name="S19 107" xfId="1825" xr:uid="{00000000-0005-0000-0000-0000FF060000}"/>
    <cellStyle name="S19 108" xfId="1826" xr:uid="{00000000-0005-0000-0000-000000070000}"/>
    <cellStyle name="S19 109" xfId="1827" xr:uid="{00000000-0005-0000-0000-000001070000}"/>
    <cellStyle name="S19 11" xfId="1828" xr:uid="{00000000-0005-0000-0000-000002070000}"/>
    <cellStyle name="S19 110" xfId="1829" xr:uid="{00000000-0005-0000-0000-000003070000}"/>
    <cellStyle name="S19 111" xfId="1830" xr:uid="{00000000-0005-0000-0000-000004070000}"/>
    <cellStyle name="S19 112" xfId="1831" xr:uid="{00000000-0005-0000-0000-000005070000}"/>
    <cellStyle name="S19 113" xfId="1832" xr:uid="{00000000-0005-0000-0000-000006070000}"/>
    <cellStyle name="S19 114" xfId="1833" xr:uid="{00000000-0005-0000-0000-000007070000}"/>
    <cellStyle name="S19 115" xfId="1834" xr:uid="{00000000-0005-0000-0000-000008070000}"/>
    <cellStyle name="S19 116" xfId="1835" xr:uid="{00000000-0005-0000-0000-000009070000}"/>
    <cellStyle name="S19 117" xfId="1836" xr:uid="{00000000-0005-0000-0000-00000A070000}"/>
    <cellStyle name="S19 118" xfId="1837" xr:uid="{00000000-0005-0000-0000-00000B070000}"/>
    <cellStyle name="S19 119" xfId="1838" xr:uid="{00000000-0005-0000-0000-00000C070000}"/>
    <cellStyle name="S19 12" xfId="1839" xr:uid="{00000000-0005-0000-0000-00000D070000}"/>
    <cellStyle name="S19 120" xfId="1840" xr:uid="{00000000-0005-0000-0000-00000E070000}"/>
    <cellStyle name="S19 121" xfId="1841" xr:uid="{00000000-0005-0000-0000-00000F070000}"/>
    <cellStyle name="S19 122" xfId="1842" xr:uid="{00000000-0005-0000-0000-000010070000}"/>
    <cellStyle name="S19 123" xfId="1843" xr:uid="{00000000-0005-0000-0000-000011070000}"/>
    <cellStyle name="S19 124" xfId="1844" xr:uid="{00000000-0005-0000-0000-000012070000}"/>
    <cellStyle name="S19 125" xfId="1845" xr:uid="{00000000-0005-0000-0000-000013070000}"/>
    <cellStyle name="S19 126" xfId="1846" xr:uid="{00000000-0005-0000-0000-000014070000}"/>
    <cellStyle name="S19 127" xfId="1847" xr:uid="{00000000-0005-0000-0000-000015070000}"/>
    <cellStyle name="S19 128" xfId="1848" xr:uid="{00000000-0005-0000-0000-000016070000}"/>
    <cellStyle name="S19 129" xfId="1849" xr:uid="{00000000-0005-0000-0000-000017070000}"/>
    <cellStyle name="S19 13" xfId="1850" xr:uid="{00000000-0005-0000-0000-000018070000}"/>
    <cellStyle name="S19 130" xfId="1851" xr:uid="{00000000-0005-0000-0000-000019070000}"/>
    <cellStyle name="S19 131" xfId="1852" xr:uid="{00000000-0005-0000-0000-00001A070000}"/>
    <cellStyle name="S19 132" xfId="1853" xr:uid="{00000000-0005-0000-0000-00001B070000}"/>
    <cellStyle name="S19 133" xfId="1854" xr:uid="{00000000-0005-0000-0000-00001C070000}"/>
    <cellStyle name="S19 134" xfId="1855" xr:uid="{00000000-0005-0000-0000-00001D070000}"/>
    <cellStyle name="S19 135" xfId="1856" xr:uid="{00000000-0005-0000-0000-00001E070000}"/>
    <cellStyle name="S19 136" xfId="1857" xr:uid="{00000000-0005-0000-0000-00001F070000}"/>
    <cellStyle name="S19 137" xfId="1858" xr:uid="{00000000-0005-0000-0000-000020070000}"/>
    <cellStyle name="S19 138" xfId="1859" xr:uid="{00000000-0005-0000-0000-000021070000}"/>
    <cellStyle name="S19 139" xfId="1860" xr:uid="{00000000-0005-0000-0000-000022070000}"/>
    <cellStyle name="S19 14" xfId="1861" xr:uid="{00000000-0005-0000-0000-000023070000}"/>
    <cellStyle name="S19 140" xfId="1862" xr:uid="{00000000-0005-0000-0000-000024070000}"/>
    <cellStyle name="S19 141" xfId="1863" xr:uid="{00000000-0005-0000-0000-000025070000}"/>
    <cellStyle name="S19 142" xfId="1864" xr:uid="{00000000-0005-0000-0000-000026070000}"/>
    <cellStyle name="S19 143" xfId="1865" xr:uid="{00000000-0005-0000-0000-000027070000}"/>
    <cellStyle name="S19 144" xfId="1866" xr:uid="{00000000-0005-0000-0000-000028070000}"/>
    <cellStyle name="S19 145" xfId="1867" xr:uid="{00000000-0005-0000-0000-000029070000}"/>
    <cellStyle name="S19 146" xfId="1868" xr:uid="{00000000-0005-0000-0000-00002A070000}"/>
    <cellStyle name="S19 147" xfId="1869" xr:uid="{00000000-0005-0000-0000-00002B070000}"/>
    <cellStyle name="S19 148" xfId="1870" xr:uid="{00000000-0005-0000-0000-00002C070000}"/>
    <cellStyle name="S19 149" xfId="1871" xr:uid="{00000000-0005-0000-0000-00002D070000}"/>
    <cellStyle name="S19 15" xfId="1872" xr:uid="{00000000-0005-0000-0000-00002E070000}"/>
    <cellStyle name="S19 150" xfId="1873" xr:uid="{00000000-0005-0000-0000-00002F070000}"/>
    <cellStyle name="S19 151" xfId="1874" xr:uid="{00000000-0005-0000-0000-000030070000}"/>
    <cellStyle name="S19 152" xfId="1875" xr:uid="{00000000-0005-0000-0000-000031070000}"/>
    <cellStyle name="S19 153" xfId="1876" xr:uid="{00000000-0005-0000-0000-000032070000}"/>
    <cellStyle name="S19 154" xfId="1877" xr:uid="{00000000-0005-0000-0000-000033070000}"/>
    <cellStyle name="S19 155" xfId="1878" xr:uid="{00000000-0005-0000-0000-000034070000}"/>
    <cellStyle name="S19 156" xfId="1879" xr:uid="{00000000-0005-0000-0000-000035070000}"/>
    <cellStyle name="S19 157" xfId="1880" xr:uid="{00000000-0005-0000-0000-000036070000}"/>
    <cellStyle name="S19 158" xfId="1881" xr:uid="{00000000-0005-0000-0000-000037070000}"/>
    <cellStyle name="S19 159" xfId="1882" xr:uid="{00000000-0005-0000-0000-000038070000}"/>
    <cellStyle name="S19 16" xfId="1883" xr:uid="{00000000-0005-0000-0000-000039070000}"/>
    <cellStyle name="S19 160" xfId="1884" xr:uid="{00000000-0005-0000-0000-00003A070000}"/>
    <cellStyle name="S19 161" xfId="1885" xr:uid="{00000000-0005-0000-0000-00003B070000}"/>
    <cellStyle name="S19 162" xfId="1886" xr:uid="{00000000-0005-0000-0000-00003C070000}"/>
    <cellStyle name="S19 17" xfId="1887" xr:uid="{00000000-0005-0000-0000-00003D070000}"/>
    <cellStyle name="S19 18" xfId="1888" xr:uid="{00000000-0005-0000-0000-00003E070000}"/>
    <cellStyle name="S19 19" xfId="1889" xr:uid="{00000000-0005-0000-0000-00003F070000}"/>
    <cellStyle name="S19 2" xfId="1890" xr:uid="{00000000-0005-0000-0000-000040070000}"/>
    <cellStyle name="S19 20" xfId="1891" xr:uid="{00000000-0005-0000-0000-000041070000}"/>
    <cellStyle name="S19 21" xfId="1892" xr:uid="{00000000-0005-0000-0000-000042070000}"/>
    <cellStyle name="S19 22" xfId="1893" xr:uid="{00000000-0005-0000-0000-000043070000}"/>
    <cellStyle name="S19 23" xfId="1894" xr:uid="{00000000-0005-0000-0000-000044070000}"/>
    <cellStyle name="S19 24" xfId="1895" xr:uid="{00000000-0005-0000-0000-000045070000}"/>
    <cellStyle name="S19 25" xfId="1896" xr:uid="{00000000-0005-0000-0000-000046070000}"/>
    <cellStyle name="S19 26" xfId="1897" xr:uid="{00000000-0005-0000-0000-000047070000}"/>
    <cellStyle name="S19 27" xfId="1898" xr:uid="{00000000-0005-0000-0000-000048070000}"/>
    <cellStyle name="S19 28" xfId="1899" xr:uid="{00000000-0005-0000-0000-000049070000}"/>
    <cellStyle name="S19 29" xfId="1900" xr:uid="{00000000-0005-0000-0000-00004A070000}"/>
    <cellStyle name="S19 3" xfId="1901" xr:uid="{00000000-0005-0000-0000-00004B070000}"/>
    <cellStyle name="S19 30" xfId="1902" xr:uid="{00000000-0005-0000-0000-00004C070000}"/>
    <cellStyle name="S19 31" xfId="1903" xr:uid="{00000000-0005-0000-0000-00004D070000}"/>
    <cellStyle name="S19 32" xfId="1904" xr:uid="{00000000-0005-0000-0000-00004E070000}"/>
    <cellStyle name="S19 33" xfId="1905" xr:uid="{00000000-0005-0000-0000-00004F070000}"/>
    <cellStyle name="S19 34" xfId="1906" xr:uid="{00000000-0005-0000-0000-000050070000}"/>
    <cellStyle name="S19 35" xfId="1907" xr:uid="{00000000-0005-0000-0000-000051070000}"/>
    <cellStyle name="S19 36" xfId="1908" xr:uid="{00000000-0005-0000-0000-000052070000}"/>
    <cellStyle name="S19 37" xfId="1909" xr:uid="{00000000-0005-0000-0000-000053070000}"/>
    <cellStyle name="S19 38" xfId="1910" xr:uid="{00000000-0005-0000-0000-000054070000}"/>
    <cellStyle name="S19 39" xfId="1911" xr:uid="{00000000-0005-0000-0000-000055070000}"/>
    <cellStyle name="S19 4" xfId="1912" xr:uid="{00000000-0005-0000-0000-000056070000}"/>
    <cellStyle name="S19 40" xfId="1913" xr:uid="{00000000-0005-0000-0000-000057070000}"/>
    <cellStyle name="S19 41" xfId="1914" xr:uid="{00000000-0005-0000-0000-000058070000}"/>
    <cellStyle name="S19 42" xfId="1915" xr:uid="{00000000-0005-0000-0000-000059070000}"/>
    <cellStyle name="S19 43" xfId="1916" xr:uid="{00000000-0005-0000-0000-00005A070000}"/>
    <cellStyle name="S19 44" xfId="1917" xr:uid="{00000000-0005-0000-0000-00005B070000}"/>
    <cellStyle name="S19 45" xfId="1918" xr:uid="{00000000-0005-0000-0000-00005C070000}"/>
    <cellStyle name="S19 46" xfId="1919" xr:uid="{00000000-0005-0000-0000-00005D070000}"/>
    <cellStyle name="S19 47" xfId="1920" xr:uid="{00000000-0005-0000-0000-00005E070000}"/>
    <cellStyle name="S19 48" xfId="1921" xr:uid="{00000000-0005-0000-0000-00005F070000}"/>
    <cellStyle name="S19 49" xfId="1922" xr:uid="{00000000-0005-0000-0000-000060070000}"/>
    <cellStyle name="S19 5" xfId="1923" xr:uid="{00000000-0005-0000-0000-000061070000}"/>
    <cellStyle name="S19 50" xfId="1924" xr:uid="{00000000-0005-0000-0000-000062070000}"/>
    <cellStyle name="S19 51" xfId="1925" xr:uid="{00000000-0005-0000-0000-000063070000}"/>
    <cellStyle name="S19 52" xfId="1926" xr:uid="{00000000-0005-0000-0000-000064070000}"/>
    <cellStyle name="S19 53" xfId="1927" xr:uid="{00000000-0005-0000-0000-000065070000}"/>
    <cellStyle name="S19 54" xfId="1928" xr:uid="{00000000-0005-0000-0000-000066070000}"/>
    <cellStyle name="S19 55" xfId="1929" xr:uid="{00000000-0005-0000-0000-000067070000}"/>
    <cellStyle name="S19 56" xfId="1930" xr:uid="{00000000-0005-0000-0000-000068070000}"/>
    <cellStyle name="S19 57" xfId="1931" xr:uid="{00000000-0005-0000-0000-000069070000}"/>
    <cellStyle name="S19 58" xfId="1932" xr:uid="{00000000-0005-0000-0000-00006A070000}"/>
    <cellStyle name="S19 59" xfId="1933" xr:uid="{00000000-0005-0000-0000-00006B070000}"/>
    <cellStyle name="S19 6" xfId="1934" xr:uid="{00000000-0005-0000-0000-00006C070000}"/>
    <cellStyle name="S19 60" xfId="1935" xr:uid="{00000000-0005-0000-0000-00006D070000}"/>
    <cellStyle name="S19 61" xfId="1936" xr:uid="{00000000-0005-0000-0000-00006E070000}"/>
    <cellStyle name="S19 62" xfId="1937" xr:uid="{00000000-0005-0000-0000-00006F070000}"/>
    <cellStyle name="S19 63" xfId="1938" xr:uid="{00000000-0005-0000-0000-000070070000}"/>
    <cellStyle name="S19 64" xfId="1939" xr:uid="{00000000-0005-0000-0000-000071070000}"/>
    <cellStyle name="S19 65" xfId="1940" xr:uid="{00000000-0005-0000-0000-000072070000}"/>
    <cellStyle name="S19 66" xfId="1941" xr:uid="{00000000-0005-0000-0000-000073070000}"/>
    <cellStyle name="S19 67" xfId="1942" xr:uid="{00000000-0005-0000-0000-000074070000}"/>
    <cellStyle name="S19 68" xfId="1943" xr:uid="{00000000-0005-0000-0000-000075070000}"/>
    <cellStyle name="S19 69" xfId="1944" xr:uid="{00000000-0005-0000-0000-000076070000}"/>
    <cellStyle name="S19 7" xfId="1945" xr:uid="{00000000-0005-0000-0000-000077070000}"/>
    <cellStyle name="S19 70" xfId="1946" xr:uid="{00000000-0005-0000-0000-000078070000}"/>
    <cellStyle name="S19 71" xfId="1947" xr:uid="{00000000-0005-0000-0000-000079070000}"/>
    <cellStyle name="S19 72" xfId="1948" xr:uid="{00000000-0005-0000-0000-00007A070000}"/>
    <cellStyle name="S19 73" xfId="1949" xr:uid="{00000000-0005-0000-0000-00007B070000}"/>
    <cellStyle name="S19 74" xfId="1950" xr:uid="{00000000-0005-0000-0000-00007C070000}"/>
    <cellStyle name="S19 75" xfId="1951" xr:uid="{00000000-0005-0000-0000-00007D070000}"/>
    <cellStyle name="S19 76" xfId="1952" xr:uid="{00000000-0005-0000-0000-00007E070000}"/>
    <cellStyle name="S19 77" xfId="1953" xr:uid="{00000000-0005-0000-0000-00007F070000}"/>
    <cellStyle name="S19 78" xfId="1954" xr:uid="{00000000-0005-0000-0000-000080070000}"/>
    <cellStyle name="S19 79" xfId="1955" xr:uid="{00000000-0005-0000-0000-000081070000}"/>
    <cellStyle name="S19 8" xfId="1956" xr:uid="{00000000-0005-0000-0000-000082070000}"/>
    <cellStyle name="S19 80" xfId="1957" xr:uid="{00000000-0005-0000-0000-000083070000}"/>
    <cellStyle name="S19 81" xfId="1958" xr:uid="{00000000-0005-0000-0000-000084070000}"/>
    <cellStyle name="S19 82" xfId="1959" xr:uid="{00000000-0005-0000-0000-000085070000}"/>
    <cellStyle name="S19 83" xfId="1960" xr:uid="{00000000-0005-0000-0000-000086070000}"/>
    <cellStyle name="S19 84" xfId="1961" xr:uid="{00000000-0005-0000-0000-000087070000}"/>
    <cellStyle name="S19 85" xfId="1962" xr:uid="{00000000-0005-0000-0000-000088070000}"/>
    <cellStyle name="S19 86" xfId="1963" xr:uid="{00000000-0005-0000-0000-000089070000}"/>
    <cellStyle name="S19 87" xfId="1964" xr:uid="{00000000-0005-0000-0000-00008A070000}"/>
    <cellStyle name="S19 88" xfId="1965" xr:uid="{00000000-0005-0000-0000-00008B070000}"/>
    <cellStyle name="S19 89" xfId="1966" xr:uid="{00000000-0005-0000-0000-00008C070000}"/>
    <cellStyle name="S19 9" xfId="1967" xr:uid="{00000000-0005-0000-0000-00008D070000}"/>
    <cellStyle name="S19 90" xfId="1968" xr:uid="{00000000-0005-0000-0000-00008E070000}"/>
    <cellStyle name="S19 91" xfId="1969" xr:uid="{00000000-0005-0000-0000-00008F070000}"/>
    <cellStyle name="S19 92" xfId="1970" xr:uid="{00000000-0005-0000-0000-000090070000}"/>
    <cellStyle name="S19 93" xfId="1971" xr:uid="{00000000-0005-0000-0000-000091070000}"/>
    <cellStyle name="S19 94" xfId="1972" xr:uid="{00000000-0005-0000-0000-000092070000}"/>
    <cellStyle name="S19 95" xfId="1973" xr:uid="{00000000-0005-0000-0000-000093070000}"/>
    <cellStyle name="S19 96" xfId="1974" xr:uid="{00000000-0005-0000-0000-000094070000}"/>
    <cellStyle name="S19 97" xfId="1975" xr:uid="{00000000-0005-0000-0000-000095070000}"/>
    <cellStyle name="S19 98" xfId="1976" xr:uid="{00000000-0005-0000-0000-000096070000}"/>
    <cellStyle name="S19 99" xfId="1977" xr:uid="{00000000-0005-0000-0000-000097070000}"/>
    <cellStyle name="S19_Отчет АИП  2011" xfId="1978" xr:uid="{00000000-0005-0000-0000-000098070000}"/>
    <cellStyle name="S2" xfId="1979" xr:uid="{00000000-0005-0000-0000-000099070000}"/>
    <cellStyle name="S2 10" xfId="1980" xr:uid="{00000000-0005-0000-0000-00009A070000}"/>
    <cellStyle name="S2 100" xfId="1981" xr:uid="{00000000-0005-0000-0000-00009B070000}"/>
    <cellStyle name="S2 101" xfId="1982" xr:uid="{00000000-0005-0000-0000-00009C070000}"/>
    <cellStyle name="S2 102" xfId="1983" xr:uid="{00000000-0005-0000-0000-00009D070000}"/>
    <cellStyle name="S2 103" xfId="1984" xr:uid="{00000000-0005-0000-0000-00009E070000}"/>
    <cellStyle name="S2 104" xfId="1985" xr:uid="{00000000-0005-0000-0000-00009F070000}"/>
    <cellStyle name="S2 105" xfId="1986" xr:uid="{00000000-0005-0000-0000-0000A0070000}"/>
    <cellStyle name="S2 106" xfId="1987" xr:uid="{00000000-0005-0000-0000-0000A1070000}"/>
    <cellStyle name="S2 107" xfId="1988" xr:uid="{00000000-0005-0000-0000-0000A2070000}"/>
    <cellStyle name="S2 108" xfId="1989" xr:uid="{00000000-0005-0000-0000-0000A3070000}"/>
    <cellStyle name="S2 109" xfId="1990" xr:uid="{00000000-0005-0000-0000-0000A4070000}"/>
    <cellStyle name="S2 11" xfId="1991" xr:uid="{00000000-0005-0000-0000-0000A5070000}"/>
    <cellStyle name="S2 110" xfId="1992" xr:uid="{00000000-0005-0000-0000-0000A6070000}"/>
    <cellStyle name="S2 111" xfId="1993" xr:uid="{00000000-0005-0000-0000-0000A7070000}"/>
    <cellStyle name="S2 112" xfId="1994" xr:uid="{00000000-0005-0000-0000-0000A8070000}"/>
    <cellStyle name="S2 113" xfId="1995" xr:uid="{00000000-0005-0000-0000-0000A9070000}"/>
    <cellStyle name="S2 114" xfId="1996" xr:uid="{00000000-0005-0000-0000-0000AA070000}"/>
    <cellStyle name="S2 115" xfId="1997" xr:uid="{00000000-0005-0000-0000-0000AB070000}"/>
    <cellStyle name="S2 116" xfId="1998" xr:uid="{00000000-0005-0000-0000-0000AC070000}"/>
    <cellStyle name="S2 117" xfId="1999" xr:uid="{00000000-0005-0000-0000-0000AD070000}"/>
    <cellStyle name="S2 118" xfId="2000" xr:uid="{00000000-0005-0000-0000-0000AE070000}"/>
    <cellStyle name="S2 119" xfId="2001" xr:uid="{00000000-0005-0000-0000-0000AF070000}"/>
    <cellStyle name="S2 12" xfId="2002" xr:uid="{00000000-0005-0000-0000-0000B0070000}"/>
    <cellStyle name="S2 120" xfId="2003" xr:uid="{00000000-0005-0000-0000-0000B1070000}"/>
    <cellStyle name="S2 121" xfId="2004" xr:uid="{00000000-0005-0000-0000-0000B2070000}"/>
    <cellStyle name="S2 122" xfId="2005" xr:uid="{00000000-0005-0000-0000-0000B3070000}"/>
    <cellStyle name="S2 123" xfId="2006" xr:uid="{00000000-0005-0000-0000-0000B4070000}"/>
    <cellStyle name="S2 124" xfId="2007" xr:uid="{00000000-0005-0000-0000-0000B5070000}"/>
    <cellStyle name="S2 125" xfId="2008" xr:uid="{00000000-0005-0000-0000-0000B6070000}"/>
    <cellStyle name="S2 126" xfId="2009" xr:uid="{00000000-0005-0000-0000-0000B7070000}"/>
    <cellStyle name="S2 127" xfId="2010" xr:uid="{00000000-0005-0000-0000-0000B8070000}"/>
    <cellStyle name="S2 128" xfId="2011" xr:uid="{00000000-0005-0000-0000-0000B9070000}"/>
    <cellStyle name="S2 129" xfId="2012" xr:uid="{00000000-0005-0000-0000-0000BA070000}"/>
    <cellStyle name="S2 13" xfId="2013" xr:uid="{00000000-0005-0000-0000-0000BB070000}"/>
    <cellStyle name="S2 130" xfId="2014" xr:uid="{00000000-0005-0000-0000-0000BC070000}"/>
    <cellStyle name="S2 131" xfId="2015" xr:uid="{00000000-0005-0000-0000-0000BD070000}"/>
    <cellStyle name="S2 132" xfId="2016" xr:uid="{00000000-0005-0000-0000-0000BE070000}"/>
    <cellStyle name="S2 133" xfId="2017" xr:uid="{00000000-0005-0000-0000-0000BF070000}"/>
    <cellStyle name="S2 134" xfId="2018" xr:uid="{00000000-0005-0000-0000-0000C0070000}"/>
    <cellStyle name="S2 135" xfId="2019" xr:uid="{00000000-0005-0000-0000-0000C1070000}"/>
    <cellStyle name="S2 136" xfId="2020" xr:uid="{00000000-0005-0000-0000-0000C2070000}"/>
    <cellStyle name="S2 137" xfId="2021" xr:uid="{00000000-0005-0000-0000-0000C3070000}"/>
    <cellStyle name="S2 138" xfId="2022" xr:uid="{00000000-0005-0000-0000-0000C4070000}"/>
    <cellStyle name="S2 139" xfId="2023" xr:uid="{00000000-0005-0000-0000-0000C5070000}"/>
    <cellStyle name="S2 14" xfId="2024" xr:uid="{00000000-0005-0000-0000-0000C6070000}"/>
    <cellStyle name="S2 140" xfId="2025" xr:uid="{00000000-0005-0000-0000-0000C7070000}"/>
    <cellStyle name="S2 141" xfId="2026" xr:uid="{00000000-0005-0000-0000-0000C8070000}"/>
    <cellStyle name="S2 142" xfId="2027" xr:uid="{00000000-0005-0000-0000-0000C9070000}"/>
    <cellStyle name="S2 143" xfId="2028" xr:uid="{00000000-0005-0000-0000-0000CA070000}"/>
    <cellStyle name="S2 144" xfId="2029" xr:uid="{00000000-0005-0000-0000-0000CB070000}"/>
    <cellStyle name="S2 145" xfId="2030" xr:uid="{00000000-0005-0000-0000-0000CC070000}"/>
    <cellStyle name="S2 146" xfId="2031" xr:uid="{00000000-0005-0000-0000-0000CD070000}"/>
    <cellStyle name="S2 147" xfId="2032" xr:uid="{00000000-0005-0000-0000-0000CE070000}"/>
    <cellStyle name="S2 148" xfId="2033" xr:uid="{00000000-0005-0000-0000-0000CF070000}"/>
    <cellStyle name="S2 149" xfId="2034" xr:uid="{00000000-0005-0000-0000-0000D0070000}"/>
    <cellStyle name="S2 15" xfId="2035" xr:uid="{00000000-0005-0000-0000-0000D1070000}"/>
    <cellStyle name="S2 150" xfId="2036" xr:uid="{00000000-0005-0000-0000-0000D2070000}"/>
    <cellStyle name="S2 151" xfId="2037" xr:uid="{00000000-0005-0000-0000-0000D3070000}"/>
    <cellStyle name="S2 152" xfId="2038" xr:uid="{00000000-0005-0000-0000-0000D4070000}"/>
    <cellStyle name="S2 153" xfId="2039" xr:uid="{00000000-0005-0000-0000-0000D5070000}"/>
    <cellStyle name="S2 154" xfId="2040" xr:uid="{00000000-0005-0000-0000-0000D6070000}"/>
    <cellStyle name="S2 155" xfId="2041" xr:uid="{00000000-0005-0000-0000-0000D7070000}"/>
    <cellStyle name="S2 156" xfId="2042" xr:uid="{00000000-0005-0000-0000-0000D8070000}"/>
    <cellStyle name="S2 157" xfId="2043" xr:uid="{00000000-0005-0000-0000-0000D9070000}"/>
    <cellStyle name="S2 158" xfId="2044" xr:uid="{00000000-0005-0000-0000-0000DA070000}"/>
    <cellStyle name="S2 159" xfId="2045" xr:uid="{00000000-0005-0000-0000-0000DB070000}"/>
    <cellStyle name="S2 16" xfId="2046" xr:uid="{00000000-0005-0000-0000-0000DC070000}"/>
    <cellStyle name="S2 160" xfId="2047" xr:uid="{00000000-0005-0000-0000-0000DD070000}"/>
    <cellStyle name="S2 161" xfId="2048" xr:uid="{00000000-0005-0000-0000-0000DE070000}"/>
    <cellStyle name="S2 162" xfId="2049" xr:uid="{00000000-0005-0000-0000-0000DF070000}"/>
    <cellStyle name="S2 17" xfId="2050" xr:uid="{00000000-0005-0000-0000-0000E0070000}"/>
    <cellStyle name="S2 18" xfId="2051" xr:uid="{00000000-0005-0000-0000-0000E1070000}"/>
    <cellStyle name="S2 19" xfId="2052" xr:uid="{00000000-0005-0000-0000-0000E2070000}"/>
    <cellStyle name="S2 2" xfId="2053" xr:uid="{00000000-0005-0000-0000-0000E3070000}"/>
    <cellStyle name="S2 20" xfId="2054" xr:uid="{00000000-0005-0000-0000-0000E4070000}"/>
    <cellStyle name="S2 21" xfId="2055" xr:uid="{00000000-0005-0000-0000-0000E5070000}"/>
    <cellStyle name="S2 22" xfId="2056" xr:uid="{00000000-0005-0000-0000-0000E6070000}"/>
    <cellStyle name="S2 23" xfId="2057" xr:uid="{00000000-0005-0000-0000-0000E7070000}"/>
    <cellStyle name="S2 24" xfId="2058" xr:uid="{00000000-0005-0000-0000-0000E8070000}"/>
    <cellStyle name="S2 25" xfId="2059" xr:uid="{00000000-0005-0000-0000-0000E9070000}"/>
    <cellStyle name="S2 26" xfId="2060" xr:uid="{00000000-0005-0000-0000-0000EA070000}"/>
    <cellStyle name="S2 27" xfId="2061" xr:uid="{00000000-0005-0000-0000-0000EB070000}"/>
    <cellStyle name="S2 28" xfId="2062" xr:uid="{00000000-0005-0000-0000-0000EC070000}"/>
    <cellStyle name="S2 29" xfId="2063" xr:uid="{00000000-0005-0000-0000-0000ED070000}"/>
    <cellStyle name="S2 3" xfId="2064" xr:uid="{00000000-0005-0000-0000-0000EE070000}"/>
    <cellStyle name="S2 30" xfId="2065" xr:uid="{00000000-0005-0000-0000-0000EF070000}"/>
    <cellStyle name="S2 31" xfId="2066" xr:uid="{00000000-0005-0000-0000-0000F0070000}"/>
    <cellStyle name="S2 32" xfId="2067" xr:uid="{00000000-0005-0000-0000-0000F1070000}"/>
    <cellStyle name="S2 33" xfId="2068" xr:uid="{00000000-0005-0000-0000-0000F2070000}"/>
    <cellStyle name="S2 34" xfId="2069" xr:uid="{00000000-0005-0000-0000-0000F3070000}"/>
    <cellStyle name="S2 35" xfId="2070" xr:uid="{00000000-0005-0000-0000-0000F4070000}"/>
    <cellStyle name="S2 36" xfId="2071" xr:uid="{00000000-0005-0000-0000-0000F5070000}"/>
    <cellStyle name="S2 37" xfId="2072" xr:uid="{00000000-0005-0000-0000-0000F6070000}"/>
    <cellStyle name="S2 38" xfId="2073" xr:uid="{00000000-0005-0000-0000-0000F7070000}"/>
    <cellStyle name="S2 39" xfId="2074" xr:uid="{00000000-0005-0000-0000-0000F8070000}"/>
    <cellStyle name="S2 4" xfId="2075" xr:uid="{00000000-0005-0000-0000-0000F9070000}"/>
    <cellStyle name="S2 40" xfId="2076" xr:uid="{00000000-0005-0000-0000-0000FA070000}"/>
    <cellStyle name="S2 41" xfId="2077" xr:uid="{00000000-0005-0000-0000-0000FB070000}"/>
    <cellStyle name="S2 42" xfId="2078" xr:uid="{00000000-0005-0000-0000-0000FC070000}"/>
    <cellStyle name="S2 43" xfId="2079" xr:uid="{00000000-0005-0000-0000-0000FD070000}"/>
    <cellStyle name="S2 44" xfId="2080" xr:uid="{00000000-0005-0000-0000-0000FE070000}"/>
    <cellStyle name="S2 45" xfId="2081" xr:uid="{00000000-0005-0000-0000-0000FF070000}"/>
    <cellStyle name="S2 46" xfId="2082" xr:uid="{00000000-0005-0000-0000-000000080000}"/>
    <cellStyle name="S2 47" xfId="2083" xr:uid="{00000000-0005-0000-0000-000001080000}"/>
    <cellStyle name="S2 48" xfId="2084" xr:uid="{00000000-0005-0000-0000-000002080000}"/>
    <cellStyle name="S2 49" xfId="2085" xr:uid="{00000000-0005-0000-0000-000003080000}"/>
    <cellStyle name="S2 5" xfId="2086" xr:uid="{00000000-0005-0000-0000-000004080000}"/>
    <cellStyle name="S2 50" xfId="2087" xr:uid="{00000000-0005-0000-0000-000005080000}"/>
    <cellStyle name="S2 51" xfId="2088" xr:uid="{00000000-0005-0000-0000-000006080000}"/>
    <cellStyle name="S2 52" xfId="2089" xr:uid="{00000000-0005-0000-0000-000007080000}"/>
    <cellStyle name="S2 53" xfId="2090" xr:uid="{00000000-0005-0000-0000-000008080000}"/>
    <cellStyle name="S2 54" xfId="2091" xr:uid="{00000000-0005-0000-0000-000009080000}"/>
    <cellStyle name="S2 55" xfId="2092" xr:uid="{00000000-0005-0000-0000-00000A080000}"/>
    <cellStyle name="S2 56" xfId="2093" xr:uid="{00000000-0005-0000-0000-00000B080000}"/>
    <cellStyle name="S2 57" xfId="2094" xr:uid="{00000000-0005-0000-0000-00000C080000}"/>
    <cellStyle name="S2 58" xfId="2095" xr:uid="{00000000-0005-0000-0000-00000D080000}"/>
    <cellStyle name="S2 59" xfId="2096" xr:uid="{00000000-0005-0000-0000-00000E080000}"/>
    <cellStyle name="S2 6" xfId="2097" xr:uid="{00000000-0005-0000-0000-00000F080000}"/>
    <cellStyle name="S2 60" xfId="2098" xr:uid="{00000000-0005-0000-0000-000010080000}"/>
    <cellStyle name="S2 61" xfId="2099" xr:uid="{00000000-0005-0000-0000-000011080000}"/>
    <cellStyle name="S2 62" xfId="2100" xr:uid="{00000000-0005-0000-0000-000012080000}"/>
    <cellStyle name="S2 63" xfId="2101" xr:uid="{00000000-0005-0000-0000-000013080000}"/>
    <cellStyle name="S2 64" xfId="2102" xr:uid="{00000000-0005-0000-0000-000014080000}"/>
    <cellStyle name="S2 65" xfId="2103" xr:uid="{00000000-0005-0000-0000-000015080000}"/>
    <cellStyle name="S2 66" xfId="2104" xr:uid="{00000000-0005-0000-0000-000016080000}"/>
    <cellStyle name="S2 67" xfId="2105" xr:uid="{00000000-0005-0000-0000-000017080000}"/>
    <cellStyle name="S2 68" xfId="2106" xr:uid="{00000000-0005-0000-0000-000018080000}"/>
    <cellStyle name="S2 69" xfId="2107" xr:uid="{00000000-0005-0000-0000-000019080000}"/>
    <cellStyle name="S2 7" xfId="2108" xr:uid="{00000000-0005-0000-0000-00001A080000}"/>
    <cellStyle name="S2 70" xfId="2109" xr:uid="{00000000-0005-0000-0000-00001B080000}"/>
    <cellStyle name="S2 71" xfId="2110" xr:uid="{00000000-0005-0000-0000-00001C080000}"/>
    <cellStyle name="S2 72" xfId="2111" xr:uid="{00000000-0005-0000-0000-00001D080000}"/>
    <cellStyle name="S2 73" xfId="2112" xr:uid="{00000000-0005-0000-0000-00001E080000}"/>
    <cellStyle name="S2 74" xfId="2113" xr:uid="{00000000-0005-0000-0000-00001F080000}"/>
    <cellStyle name="S2 75" xfId="2114" xr:uid="{00000000-0005-0000-0000-000020080000}"/>
    <cellStyle name="S2 76" xfId="2115" xr:uid="{00000000-0005-0000-0000-000021080000}"/>
    <cellStyle name="S2 77" xfId="2116" xr:uid="{00000000-0005-0000-0000-000022080000}"/>
    <cellStyle name="S2 78" xfId="2117" xr:uid="{00000000-0005-0000-0000-000023080000}"/>
    <cellStyle name="S2 79" xfId="2118" xr:uid="{00000000-0005-0000-0000-000024080000}"/>
    <cellStyle name="S2 8" xfId="2119" xr:uid="{00000000-0005-0000-0000-000025080000}"/>
    <cellStyle name="S2 80" xfId="2120" xr:uid="{00000000-0005-0000-0000-000026080000}"/>
    <cellStyle name="S2 81" xfId="2121" xr:uid="{00000000-0005-0000-0000-000027080000}"/>
    <cellStyle name="S2 82" xfId="2122" xr:uid="{00000000-0005-0000-0000-000028080000}"/>
    <cellStyle name="S2 83" xfId="2123" xr:uid="{00000000-0005-0000-0000-000029080000}"/>
    <cellStyle name="S2 84" xfId="2124" xr:uid="{00000000-0005-0000-0000-00002A080000}"/>
    <cellStyle name="S2 85" xfId="2125" xr:uid="{00000000-0005-0000-0000-00002B080000}"/>
    <cellStyle name="S2 86" xfId="2126" xr:uid="{00000000-0005-0000-0000-00002C080000}"/>
    <cellStyle name="S2 87" xfId="2127" xr:uid="{00000000-0005-0000-0000-00002D080000}"/>
    <cellStyle name="S2 88" xfId="2128" xr:uid="{00000000-0005-0000-0000-00002E080000}"/>
    <cellStyle name="S2 89" xfId="2129" xr:uid="{00000000-0005-0000-0000-00002F080000}"/>
    <cellStyle name="S2 9" xfId="2130" xr:uid="{00000000-0005-0000-0000-000030080000}"/>
    <cellStyle name="S2 90" xfId="2131" xr:uid="{00000000-0005-0000-0000-000031080000}"/>
    <cellStyle name="S2 91" xfId="2132" xr:uid="{00000000-0005-0000-0000-000032080000}"/>
    <cellStyle name="S2 92" xfId="2133" xr:uid="{00000000-0005-0000-0000-000033080000}"/>
    <cellStyle name="S2 93" xfId="2134" xr:uid="{00000000-0005-0000-0000-000034080000}"/>
    <cellStyle name="S2 94" xfId="2135" xr:uid="{00000000-0005-0000-0000-000035080000}"/>
    <cellStyle name="S2 95" xfId="2136" xr:uid="{00000000-0005-0000-0000-000036080000}"/>
    <cellStyle name="S2 96" xfId="2137" xr:uid="{00000000-0005-0000-0000-000037080000}"/>
    <cellStyle name="S2 97" xfId="2138" xr:uid="{00000000-0005-0000-0000-000038080000}"/>
    <cellStyle name="S2 98" xfId="2139" xr:uid="{00000000-0005-0000-0000-000039080000}"/>
    <cellStyle name="S2 99" xfId="2140" xr:uid="{00000000-0005-0000-0000-00003A080000}"/>
    <cellStyle name="S20" xfId="2141" xr:uid="{00000000-0005-0000-0000-00003B080000}"/>
    <cellStyle name="S20 10" xfId="2142" xr:uid="{00000000-0005-0000-0000-00003C080000}"/>
    <cellStyle name="S20 100" xfId="2143" xr:uid="{00000000-0005-0000-0000-00003D080000}"/>
    <cellStyle name="S20 101" xfId="2144" xr:uid="{00000000-0005-0000-0000-00003E080000}"/>
    <cellStyle name="S20 102" xfId="2145" xr:uid="{00000000-0005-0000-0000-00003F080000}"/>
    <cellStyle name="S20 103" xfId="2146" xr:uid="{00000000-0005-0000-0000-000040080000}"/>
    <cellStyle name="S20 104" xfId="2147" xr:uid="{00000000-0005-0000-0000-000041080000}"/>
    <cellStyle name="S20 105" xfId="2148" xr:uid="{00000000-0005-0000-0000-000042080000}"/>
    <cellStyle name="S20 106" xfId="2149" xr:uid="{00000000-0005-0000-0000-000043080000}"/>
    <cellStyle name="S20 107" xfId="2150" xr:uid="{00000000-0005-0000-0000-000044080000}"/>
    <cellStyle name="S20 108" xfId="2151" xr:uid="{00000000-0005-0000-0000-000045080000}"/>
    <cellStyle name="S20 109" xfId="2152" xr:uid="{00000000-0005-0000-0000-000046080000}"/>
    <cellStyle name="S20 11" xfId="2153" xr:uid="{00000000-0005-0000-0000-000047080000}"/>
    <cellStyle name="S20 110" xfId="2154" xr:uid="{00000000-0005-0000-0000-000048080000}"/>
    <cellStyle name="S20 111" xfId="2155" xr:uid="{00000000-0005-0000-0000-000049080000}"/>
    <cellStyle name="S20 112" xfId="2156" xr:uid="{00000000-0005-0000-0000-00004A080000}"/>
    <cellStyle name="S20 113" xfId="2157" xr:uid="{00000000-0005-0000-0000-00004B080000}"/>
    <cellStyle name="S20 114" xfId="2158" xr:uid="{00000000-0005-0000-0000-00004C080000}"/>
    <cellStyle name="S20 115" xfId="2159" xr:uid="{00000000-0005-0000-0000-00004D080000}"/>
    <cellStyle name="S20 116" xfId="2160" xr:uid="{00000000-0005-0000-0000-00004E080000}"/>
    <cellStyle name="S20 117" xfId="2161" xr:uid="{00000000-0005-0000-0000-00004F080000}"/>
    <cellStyle name="S20 118" xfId="2162" xr:uid="{00000000-0005-0000-0000-000050080000}"/>
    <cellStyle name="S20 119" xfId="2163" xr:uid="{00000000-0005-0000-0000-000051080000}"/>
    <cellStyle name="S20 12" xfId="2164" xr:uid="{00000000-0005-0000-0000-000052080000}"/>
    <cellStyle name="S20 120" xfId="2165" xr:uid="{00000000-0005-0000-0000-000053080000}"/>
    <cellStyle name="S20 121" xfId="2166" xr:uid="{00000000-0005-0000-0000-000054080000}"/>
    <cellStyle name="S20 122" xfId="2167" xr:uid="{00000000-0005-0000-0000-000055080000}"/>
    <cellStyle name="S20 123" xfId="2168" xr:uid="{00000000-0005-0000-0000-000056080000}"/>
    <cellStyle name="S20 124" xfId="2169" xr:uid="{00000000-0005-0000-0000-000057080000}"/>
    <cellStyle name="S20 125" xfId="2170" xr:uid="{00000000-0005-0000-0000-000058080000}"/>
    <cellStyle name="S20 126" xfId="2171" xr:uid="{00000000-0005-0000-0000-000059080000}"/>
    <cellStyle name="S20 127" xfId="2172" xr:uid="{00000000-0005-0000-0000-00005A080000}"/>
    <cellStyle name="S20 128" xfId="2173" xr:uid="{00000000-0005-0000-0000-00005B080000}"/>
    <cellStyle name="S20 129" xfId="2174" xr:uid="{00000000-0005-0000-0000-00005C080000}"/>
    <cellStyle name="S20 13" xfId="2175" xr:uid="{00000000-0005-0000-0000-00005D080000}"/>
    <cellStyle name="S20 130" xfId="2176" xr:uid="{00000000-0005-0000-0000-00005E080000}"/>
    <cellStyle name="S20 131" xfId="2177" xr:uid="{00000000-0005-0000-0000-00005F080000}"/>
    <cellStyle name="S20 132" xfId="2178" xr:uid="{00000000-0005-0000-0000-000060080000}"/>
    <cellStyle name="S20 133" xfId="2179" xr:uid="{00000000-0005-0000-0000-000061080000}"/>
    <cellStyle name="S20 134" xfId="2180" xr:uid="{00000000-0005-0000-0000-000062080000}"/>
    <cellStyle name="S20 135" xfId="2181" xr:uid="{00000000-0005-0000-0000-000063080000}"/>
    <cellStyle name="S20 136" xfId="2182" xr:uid="{00000000-0005-0000-0000-000064080000}"/>
    <cellStyle name="S20 137" xfId="2183" xr:uid="{00000000-0005-0000-0000-000065080000}"/>
    <cellStyle name="S20 138" xfId="2184" xr:uid="{00000000-0005-0000-0000-000066080000}"/>
    <cellStyle name="S20 139" xfId="2185" xr:uid="{00000000-0005-0000-0000-000067080000}"/>
    <cellStyle name="S20 14" xfId="2186" xr:uid="{00000000-0005-0000-0000-000068080000}"/>
    <cellStyle name="S20 140" xfId="2187" xr:uid="{00000000-0005-0000-0000-000069080000}"/>
    <cellStyle name="S20 141" xfId="2188" xr:uid="{00000000-0005-0000-0000-00006A080000}"/>
    <cellStyle name="S20 142" xfId="2189" xr:uid="{00000000-0005-0000-0000-00006B080000}"/>
    <cellStyle name="S20 143" xfId="2190" xr:uid="{00000000-0005-0000-0000-00006C080000}"/>
    <cellStyle name="S20 144" xfId="2191" xr:uid="{00000000-0005-0000-0000-00006D080000}"/>
    <cellStyle name="S20 145" xfId="2192" xr:uid="{00000000-0005-0000-0000-00006E080000}"/>
    <cellStyle name="S20 146" xfId="2193" xr:uid="{00000000-0005-0000-0000-00006F080000}"/>
    <cellStyle name="S20 147" xfId="2194" xr:uid="{00000000-0005-0000-0000-000070080000}"/>
    <cellStyle name="S20 148" xfId="2195" xr:uid="{00000000-0005-0000-0000-000071080000}"/>
    <cellStyle name="S20 149" xfId="2196" xr:uid="{00000000-0005-0000-0000-000072080000}"/>
    <cellStyle name="S20 15" xfId="2197" xr:uid="{00000000-0005-0000-0000-000073080000}"/>
    <cellStyle name="S20 150" xfId="2198" xr:uid="{00000000-0005-0000-0000-000074080000}"/>
    <cellStyle name="S20 151" xfId="2199" xr:uid="{00000000-0005-0000-0000-000075080000}"/>
    <cellStyle name="S20 152" xfId="2200" xr:uid="{00000000-0005-0000-0000-000076080000}"/>
    <cellStyle name="S20 153" xfId="2201" xr:uid="{00000000-0005-0000-0000-000077080000}"/>
    <cellStyle name="S20 154" xfId="2202" xr:uid="{00000000-0005-0000-0000-000078080000}"/>
    <cellStyle name="S20 155" xfId="2203" xr:uid="{00000000-0005-0000-0000-000079080000}"/>
    <cellStyle name="S20 156" xfId="2204" xr:uid="{00000000-0005-0000-0000-00007A080000}"/>
    <cellStyle name="S20 157" xfId="2205" xr:uid="{00000000-0005-0000-0000-00007B080000}"/>
    <cellStyle name="S20 158" xfId="2206" xr:uid="{00000000-0005-0000-0000-00007C080000}"/>
    <cellStyle name="S20 159" xfId="2207" xr:uid="{00000000-0005-0000-0000-00007D080000}"/>
    <cellStyle name="S20 16" xfId="2208" xr:uid="{00000000-0005-0000-0000-00007E080000}"/>
    <cellStyle name="S20 160" xfId="2209" xr:uid="{00000000-0005-0000-0000-00007F080000}"/>
    <cellStyle name="S20 161" xfId="2210" xr:uid="{00000000-0005-0000-0000-000080080000}"/>
    <cellStyle name="S20 162" xfId="2211" xr:uid="{00000000-0005-0000-0000-000081080000}"/>
    <cellStyle name="S20 17" xfId="2212" xr:uid="{00000000-0005-0000-0000-000082080000}"/>
    <cellStyle name="S20 18" xfId="2213" xr:uid="{00000000-0005-0000-0000-000083080000}"/>
    <cellStyle name="S20 19" xfId="2214" xr:uid="{00000000-0005-0000-0000-000084080000}"/>
    <cellStyle name="S20 2" xfId="2215" xr:uid="{00000000-0005-0000-0000-000085080000}"/>
    <cellStyle name="S20 20" xfId="2216" xr:uid="{00000000-0005-0000-0000-000086080000}"/>
    <cellStyle name="S20 21" xfId="2217" xr:uid="{00000000-0005-0000-0000-000087080000}"/>
    <cellStyle name="S20 22" xfId="2218" xr:uid="{00000000-0005-0000-0000-000088080000}"/>
    <cellStyle name="S20 23" xfId="2219" xr:uid="{00000000-0005-0000-0000-000089080000}"/>
    <cellStyle name="S20 24" xfId="2220" xr:uid="{00000000-0005-0000-0000-00008A080000}"/>
    <cellStyle name="S20 25" xfId="2221" xr:uid="{00000000-0005-0000-0000-00008B080000}"/>
    <cellStyle name="S20 26" xfId="2222" xr:uid="{00000000-0005-0000-0000-00008C080000}"/>
    <cellStyle name="S20 27" xfId="2223" xr:uid="{00000000-0005-0000-0000-00008D080000}"/>
    <cellStyle name="S20 28" xfId="2224" xr:uid="{00000000-0005-0000-0000-00008E080000}"/>
    <cellStyle name="S20 29" xfId="2225" xr:uid="{00000000-0005-0000-0000-00008F080000}"/>
    <cellStyle name="S20 3" xfId="2226" xr:uid="{00000000-0005-0000-0000-000090080000}"/>
    <cellStyle name="S20 30" xfId="2227" xr:uid="{00000000-0005-0000-0000-000091080000}"/>
    <cellStyle name="S20 31" xfId="2228" xr:uid="{00000000-0005-0000-0000-000092080000}"/>
    <cellStyle name="S20 32" xfId="2229" xr:uid="{00000000-0005-0000-0000-000093080000}"/>
    <cellStyle name="S20 33" xfId="2230" xr:uid="{00000000-0005-0000-0000-000094080000}"/>
    <cellStyle name="S20 34" xfId="2231" xr:uid="{00000000-0005-0000-0000-000095080000}"/>
    <cellStyle name="S20 35" xfId="2232" xr:uid="{00000000-0005-0000-0000-000096080000}"/>
    <cellStyle name="S20 36" xfId="2233" xr:uid="{00000000-0005-0000-0000-000097080000}"/>
    <cellStyle name="S20 37" xfId="2234" xr:uid="{00000000-0005-0000-0000-000098080000}"/>
    <cellStyle name="S20 38" xfId="2235" xr:uid="{00000000-0005-0000-0000-000099080000}"/>
    <cellStyle name="S20 39" xfId="2236" xr:uid="{00000000-0005-0000-0000-00009A080000}"/>
    <cellStyle name="S20 4" xfId="2237" xr:uid="{00000000-0005-0000-0000-00009B080000}"/>
    <cellStyle name="S20 40" xfId="2238" xr:uid="{00000000-0005-0000-0000-00009C080000}"/>
    <cellStyle name="S20 41" xfId="2239" xr:uid="{00000000-0005-0000-0000-00009D080000}"/>
    <cellStyle name="S20 42" xfId="2240" xr:uid="{00000000-0005-0000-0000-00009E080000}"/>
    <cellStyle name="S20 43" xfId="2241" xr:uid="{00000000-0005-0000-0000-00009F080000}"/>
    <cellStyle name="S20 44" xfId="2242" xr:uid="{00000000-0005-0000-0000-0000A0080000}"/>
    <cellStyle name="S20 45" xfId="2243" xr:uid="{00000000-0005-0000-0000-0000A1080000}"/>
    <cellStyle name="S20 46" xfId="2244" xr:uid="{00000000-0005-0000-0000-0000A2080000}"/>
    <cellStyle name="S20 47" xfId="2245" xr:uid="{00000000-0005-0000-0000-0000A3080000}"/>
    <cellStyle name="S20 48" xfId="2246" xr:uid="{00000000-0005-0000-0000-0000A4080000}"/>
    <cellStyle name="S20 49" xfId="2247" xr:uid="{00000000-0005-0000-0000-0000A5080000}"/>
    <cellStyle name="S20 5" xfId="2248" xr:uid="{00000000-0005-0000-0000-0000A6080000}"/>
    <cellStyle name="S20 50" xfId="2249" xr:uid="{00000000-0005-0000-0000-0000A7080000}"/>
    <cellStyle name="S20 51" xfId="2250" xr:uid="{00000000-0005-0000-0000-0000A8080000}"/>
    <cellStyle name="S20 52" xfId="2251" xr:uid="{00000000-0005-0000-0000-0000A9080000}"/>
    <cellStyle name="S20 53" xfId="2252" xr:uid="{00000000-0005-0000-0000-0000AA080000}"/>
    <cellStyle name="S20 54" xfId="2253" xr:uid="{00000000-0005-0000-0000-0000AB080000}"/>
    <cellStyle name="S20 55" xfId="2254" xr:uid="{00000000-0005-0000-0000-0000AC080000}"/>
    <cellStyle name="S20 56" xfId="2255" xr:uid="{00000000-0005-0000-0000-0000AD080000}"/>
    <cellStyle name="S20 57" xfId="2256" xr:uid="{00000000-0005-0000-0000-0000AE080000}"/>
    <cellStyle name="S20 58" xfId="2257" xr:uid="{00000000-0005-0000-0000-0000AF080000}"/>
    <cellStyle name="S20 59" xfId="2258" xr:uid="{00000000-0005-0000-0000-0000B0080000}"/>
    <cellStyle name="S20 6" xfId="2259" xr:uid="{00000000-0005-0000-0000-0000B1080000}"/>
    <cellStyle name="S20 60" xfId="2260" xr:uid="{00000000-0005-0000-0000-0000B2080000}"/>
    <cellStyle name="S20 61" xfId="2261" xr:uid="{00000000-0005-0000-0000-0000B3080000}"/>
    <cellStyle name="S20 62" xfId="2262" xr:uid="{00000000-0005-0000-0000-0000B4080000}"/>
    <cellStyle name="S20 63" xfId="2263" xr:uid="{00000000-0005-0000-0000-0000B5080000}"/>
    <cellStyle name="S20 64" xfId="2264" xr:uid="{00000000-0005-0000-0000-0000B6080000}"/>
    <cellStyle name="S20 65" xfId="2265" xr:uid="{00000000-0005-0000-0000-0000B7080000}"/>
    <cellStyle name="S20 66" xfId="2266" xr:uid="{00000000-0005-0000-0000-0000B8080000}"/>
    <cellStyle name="S20 67" xfId="2267" xr:uid="{00000000-0005-0000-0000-0000B9080000}"/>
    <cellStyle name="S20 68" xfId="2268" xr:uid="{00000000-0005-0000-0000-0000BA080000}"/>
    <cellStyle name="S20 69" xfId="2269" xr:uid="{00000000-0005-0000-0000-0000BB080000}"/>
    <cellStyle name="S20 7" xfId="2270" xr:uid="{00000000-0005-0000-0000-0000BC080000}"/>
    <cellStyle name="S20 70" xfId="2271" xr:uid="{00000000-0005-0000-0000-0000BD080000}"/>
    <cellStyle name="S20 71" xfId="2272" xr:uid="{00000000-0005-0000-0000-0000BE080000}"/>
    <cellStyle name="S20 72" xfId="2273" xr:uid="{00000000-0005-0000-0000-0000BF080000}"/>
    <cellStyle name="S20 73" xfId="2274" xr:uid="{00000000-0005-0000-0000-0000C0080000}"/>
    <cellStyle name="S20 74" xfId="2275" xr:uid="{00000000-0005-0000-0000-0000C1080000}"/>
    <cellStyle name="S20 75" xfId="2276" xr:uid="{00000000-0005-0000-0000-0000C2080000}"/>
    <cellStyle name="S20 76" xfId="2277" xr:uid="{00000000-0005-0000-0000-0000C3080000}"/>
    <cellStyle name="S20 77" xfId="2278" xr:uid="{00000000-0005-0000-0000-0000C4080000}"/>
    <cellStyle name="S20 78" xfId="2279" xr:uid="{00000000-0005-0000-0000-0000C5080000}"/>
    <cellStyle name="S20 79" xfId="2280" xr:uid="{00000000-0005-0000-0000-0000C6080000}"/>
    <cellStyle name="S20 8" xfId="2281" xr:uid="{00000000-0005-0000-0000-0000C7080000}"/>
    <cellStyle name="S20 80" xfId="2282" xr:uid="{00000000-0005-0000-0000-0000C8080000}"/>
    <cellStyle name="S20 81" xfId="2283" xr:uid="{00000000-0005-0000-0000-0000C9080000}"/>
    <cellStyle name="S20 82" xfId="2284" xr:uid="{00000000-0005-0000-0000-0000CA080000}"/>
    <cellStyle name="S20 83" xfId="2285" xr:uid="{00000000-0005-0000-0000-0000CB080000}"/>
    <cellStyle name="S20 84" xfId="2286" xr:uid="{00000000-0005-0000-0000-0000CC080000}"/>
    <cellStyle name="S20 85" xfId="2287" xr:uid="{00000000-0005-0000-0000-0000CD080000}"/>
    <cellStyle name="S20 86" xfId="2288" xr:uid="{00000000-0005-0000-0000-0000CE080000}"/>
    <cellStyle name="S20 87" xfId="2289" xr:uid="{00000000-0005-0000-0000-0000CF080000}"/>
    <cellStyle name="S20 88" xfId="2290" xr:uid="{00000000-0005-0000-0000-0000D0080000}"/>
    <cellStyle name="S20 89" xfId="2291" xr:uid="{00000000-0005-0000-0000-0000D1080000}"/>
    <cellStyle name="S20 9" xfId="2292" xr:uid="{00000000-0005-0000-0000-0000D2080000}"/>
    <cellStyle name="S20 90" xfId="2293" xr:uid="{00000000-0005-0000-0000-0000D3080000}"/>
    <cellStyle name="S20 91" xfId="2294" xr:uid="{00000000-0005-0000-0000-0000D4080000}"/>
    <cellStyle name="S20 92" xfId="2295" xr:uid="{00000000-0005-0000-0000-0000D5080000}"/>
    <cellStyle name="S20 93" xfId="2296" xr:uid="{00000000-0005-0000-0000-0000D6080000}"/>
    <cellStyle name="S20 94" xfId="2297" xr:uid="{00000000-0005-0000-0000-0000D7080000}"/>
    <cellStyle name="S20 95" xfId="2298" xr:uid="{00000000-0005-0000-0000-0000D8080000}"/>
    <cellStyle name="S20 96" xfId="2299" xr:uid="{00000000-0005-0000-0000-0000D9080000}"/>
    <cellStyle name="S20 97" xfId="2300" xr:uid="{00000000-0005-0000-0000-0000DA080000}"/>
    <cellStyle name="S20 98" xfId="2301" xr:uid="{00000000-0005-0000-0000-0000DB080000}"/>
    <cellStyle name="S20 99" xfId="2302" xr:uid="{00000000-0005-0000-0000-0000DC080000}"/>
    <cellStyle name="S21" xfId="2303" xr:uid="{00000000-0005-0000-0000-0000DD080000}"/>
    <cellStyle name="S22" xfId="2304" xr:uid="{00000000-0005-0000-0000-0000DE080000}"/>
    <cellStyle name="S23" xfId="2305" xr:uid="{00000000-0005-0000-0000-0000DF080000}"/>
    <cellStyle name="S24" xfId="2306" xr:uid="{00000000-0005-0000-0000-0000E0080000}"/>
    <cellStyle name="S25" xfId="2307" xr:uid="{00000000-0005-0000-0000-0000E1080000}"/>
    <cellStyle name="S26" xfId="2308" xr:uid="{00000000-0005-0000-0000-0000E2080000}"/>
    <cellStyle name="S3" xfId="2309" xr:uid="{00000000-0005-0000-0000-0000E3080000}"/>
    <cellStyle name="S3 10" xfId="2310" xr:uid="{00000000-0005-0000-0000-0000E4080000}"/>
    <cellStyle name="S3 100" xfId="2311" xr:uid="{00000000-0005-0000-0000-0000E5080000}"/>
    <cellStyle name="S3 101" xfId="2312" xr:uid="{00000000-0005-0000-0000-0000E6080000}"/>
    <cellStyle name="S3 102" xfId="2313" xr:uid="{00000000-0005-0000-0000-0000E7080000}"/>
    <cellStyle name="S3 103" xfId="2314" xr:uid="{00000000-0005-0000-0000-0000E8080000}"/>
    <cellStyle name="S3 104" xfId="2315" xr:uid="{00000000-0005-0000-0000-0000E9080000}"/>
    <cellStyle name="S3 105" xfId="2316" xr:uid="{00000000-0005-0000-0000-0000EA080000}"/>
    <cellStyle name="S3 106" xfId="2317" xr:uid="{00000000-0005-0000-0000-0000EB080000}"/>
    <cellStyle name="S3 107" xfId="2318" xr:uid="{00000000-0005-0000-0000-0000EC080000}"/>
    <cellStyle name="S3 108" xfId="2319" xr:uid="{00000000-0005-0000-0000-0000ED080000}"/>
    <cellStyle name="S3 109" xfId="2320" xr:uid="{00000000-0005-0000-0000-0000EE080000}"/>
    <cellStyle name="S3 11" xfId="2321" xr:uid="{00000000-0005-0000-0000-0000EF080000}"/>
    <cellStyle name="S3 110" xfId="2322" xr:uid="{00000000-0005-0000-0000-0000F0080000}"/>
    <cellStyle name="S3 111" xfId="2323" xr:uid="{00000000-0005-0000-0000-0000F1080000}"/>
    <cellStyle name="S3 112" xfId="2324" xr:uid="{00000000-0005-0000-0000-0000F2080000}"/>
    <cellStyle name="S3 113" xfId="2325" xr:uid="{00000000-0005-0000-0000-0000F3080000}"/>
    <cellStyle name="S3 114" xfId="2326" xr:uid="{00000000-0005-0000-0000-0000F4080000}"/>
    <cellStyle name="S3 115" xfId="2327" xr:uid="{00000000-0005-0000-0000-0000F5080000}"/>
    <cellStyle name="S3 116" xfId="2328" xr:uid="{00000000-0005-0000-0000-0000F6080000}"/>
    <cellStyle name="S3 117" xfId="2329" xr:uid="{00000000-0005-0000-0000-0000F7080000}"/>
    <cellStyle name="S3 118" xfId="2330" xr:uid="{00000000-0005-0000-0000-0000F8080000}"/>
    <cellStyle name="S3 119" xfId="2331" xr:uid="{00000000-0005-0000-0000-0000F9080000}"/>
    <cellStyle name="S3 12" xfId="2332" xr:uid="{00000000-0005-0000-0000-0000FA080000}"/>
    <cellStyle name="S3 120" xfId="2333" xr:uid="{00000000-0005-0000-0000-0000FB080000}"/>
    <cellStyle name="S3 121" xfId="2334" xr:uid="{00000000-0005-0000-0000-0000FC080000}"/>
    <cellStyle name="S3 122" xfId="2335" xr:uid="{00000000-0005-0000-0000-0000FD080000}"/>
    <cellStyle name="S3 123" xfId="2336" xr:uid="{00000000-0005-0000-0000-0000FE080000}"/>
    <cellStyle name="S3 124" xfId="2337" xr:uid="{00000000-0005-0000-0000-0000FF080000}"/>
    <cellStyle name="S3 125" xfId="2338" xr:uid="{00000000-0005-0000-0000-000000090000}"/>
    <cellStyle name="S3 126" xfId="2339" xr:uid="{00000000-0005-0000-0000-000001090000}"/>
    <cellStyle name="S3 127" xfId="2340" xr:uid="{00000000-0005-0000-0000-000002090000}"/>
    <cellStyle name="S3 128" xfId="2341" xr:uid="{00000000-0005-0000-0000-000003090000}"/>
    <cellStyle name="S3 129" xfId="2342" xr:uid="{00000000-0005-0000-0000-000004090000}"/>
    <cellStyle name="S3 13" xfId="2343" xr:uid="{00000000-0005-0000-0000-000005090000}"/>
    <cellStyle name="S3 130" xfId="2344" xr:uid="{00000000-0005-0000-0000-000006090000}"/>
    <cellStyle name="S3 131" xfId="2345" xr:uid="{00000000-0005-0000-0000-000007090000}"/>
    <cellStyle name="S3 132" xfId="2346" xr:uid="{00000000-0005-0000-0000-000008090000}"/>
    <cellStyle name="S3 133" xfId="2347" xr:uid="{00000000-0005-0000-0000-000009090000}"/>
    <cellStyle name="S3 134" xfId="2348" xr:uid="{00000000-0005-0000-0000-00000A090000}"/>
    <cellStyle name="S3 135" xfId="2349" xr:uid="{00000000-0005-0000-0000-00000B090000}"/>
    <cellStyle name="S3 136" xfId="2350" xr:uid="{00000000-0005-0000-0000-00000C090000}"/>
    <cellStyle name="S3 137" xfId="2351" xr:uid="{00000000-0005-0000-0000-00000D090000}"/>
    <cellStyle name="S3 138" xfId="2352" xr:uid="{00000000-0005-0000-0000-00000E090000}"/>
    <cellStyle name="S3 139" xfId="2353" xr:uid="{00000000-0005-0000-0000-00000F090000}"/>
    <cellStyle name="S3 14" xfId="2354" xr:uid="{00000000-0005-0000-0000-000010090000}"/>
    <cellStyle name="S3 140" xfId="2355" xr:uid="{00000000-0005-0000-0000-000011090000}"/>
    <cellStyle name="S3 141" xfId="2356" xr:uid="{00000000-0005-0000-0000-000012090000}"/>
    <cellStyle name="S3 142" xfId="2357" xr:uid="{00000000-0005-0000-0000-000013090000}"/>
    <cellStyle name="S3 143" xfId="2358" xr:uid="{00000000-0005-0000-0000-000014090000}"/>
    <cellStyle name="S3 144" xfId="2359" xr:uid="{00000000-0005-0000-0000-000015090000}"/>
    <cellStyle name="S3 145" xfId="2360" xr:uid="{00000000-0005-0000-0000-000016090000}"/>
    <cellStyle name="S3 146" xfId="2361" xr:uid="{00000000-0005-0000-0000-000017090000}"/>
    <cellStyle name="S3 147" xfId="2362" xr:uid="{00000000-0005-0000-0000-000018090000}"/>
    <cellStyle name="S3 148" xfId="2363" xr:uid="{00000000-0005-0000-0000-000019090000}"/>
    <cellStyle name="S3 149" xfId="2364" xr:uid="{00000000-0005-0000-0000-00001A090000}"/>
    <cellStyle name="S3 15" xfId="2365" xr:uid="{00000000-0005-0000-0000-00001B090000}"/>
    <cellStyle name="S3 150" xfId="2366" xr:uid="{00000000-0005-0000-0000-00001C090000}"/>
    <cellStyle name="S3 151" xfId="2367" xr:uid="{00000000-0005-0000-0000-00001D090000}"/>
    <cellStyle name="S3 152" xfId="2368" xr:uid="{00000000-0005-0000-0000-00001E090000}"/>
    <cellStyle name="S3 153" xfId="2369" xr:uid="{00000000-0005-0000-0000-00001F090000}"/>
    <cellStyle name="S3 154" xfId="2370" xr:uid="{00000000-0005-0000-0000-000020090000}"/>
    <cellStyle name="S3 155" xfId="2371" xr:uid="{00000000-0005-0000-0000-000021090000}"/>
    <cellStyle name="S3 156" xfId="2372" xr:uid="{00000000-0005-0000-0000-000022090000}"/>
    <cellStyle name="S3 157" xfId="2373" xr:uid="{00000000-0005-0000-0000-000023090000}"/>
    <cellStyle name="S3 158" xfId="2374" xr:uid="{00000000-0005-0000-0000-000024090000}"/>
    <cellStyle name="S3 159" xfId="2375" xr:uid="{00000000-0005-0000-0000-000025090000}"/>
    <cellStyle name="S3 16" xfId="2376" xr:uid="{00000000-0005-0000-0000-000026090000}"/>
    <cellStyle name="S3 160" xfId="2377" xr:uid="{00000000-0005-0000-0000-000027090000}"/>
    <cellStyle name="S3 161" xfId="2378" xr:uid="{00000000-0005-0000-0000-000028090000}"/>
    <cellStyle name="S3 162" xfId="2379" xr:uid="{00000000-0005-0000-0000-000029090000}"/>
    <cellStyle name="S3 17" xfId="2380" xr:uid="{00000000-0005-0000-0000-00002A090000}"/>
    <cellStyle name="S3 18" xfId="2381" xr:uid="{00000000-0005-0000-0000-00002B090000}"/>
    <cellStyle name="S3 19" xfId="2382" xr:uid="{00000000-0005-0000-0000-00002C090000}"/>
    <cellStyle name="S3 2" xfId="2383" xr:uid="{00000000-0005-0000-0000-00002D090000}"/>
    <cellStyle name="S3 20" xfId="2384" xr:uid="{00000000-0005-0000-0000-00002E090000}"/>
    <cellStyle name="S3 21" xfId="2385" xr:uid="{00000000-0005-0000-0000-00002F090000}"/>
    <cellStyle name="S3 22" xfId="2386" xr:uid="{00000000-0005-0000-0000-000030090000}"/>
    <cellStyle name="S3 23" xfId="2387" xr:uid="{00000000-0005-0000-0000-000031090000}"/>
    <cellStyle name="S3 24" xfId="2388" xr:uid="{00000000-0005-0000-0000-000032090000}"/>
    <cellStyle name="S3 25" xfId="2389" xr:uid="{00000000-0005-0000-0000-000033090000}"/>
    <cellStyle name="S3 26" xfId="2390" xr:uid="{00000000-0005-0000-0000-000034090000}"/>
    <cellStyle name="S3 27" xfId="2391" xr:uid="{00000000-0005-0000-0000-000035090000}"/>
    <cellStyle name="S3 28" xfId="2392" xr:uid="{00000000-0005-0000-0000-000036090000}"/>
    <cellStyle name="S3 29" xfId="2393" xr:uid="{00000000-0005-0000-0000-000037090000}"/>
    <cellStyle name="S3 3" xfId="2394" xr:uid="{00000000-0005-0000-0000-000038090000}"/>
    <cellStyle name="S3 30" xfId="2395" xr:uid="{00000000-0005-0000-0000-000039090000}"/>
    <cellStyle name="S3 31" xfId="2396" xr:uid="{00000000-0005-0000-0000-00003A090000}"/>
    <cellStyle name="S3 32" xfId="2397" xr:uid="{00000000-0005-0000-0000-00003B090000}"/>
    <cellStyle name="S3 33" xfId="2398" xr:uid="{00000000-0005-0000-0000-00003C090000}"/>
    <cellStyle name="S3 34" xfId="2399" xr:uid="{00000000-0005-0000-0000-00003D090000}"/>
    <cellStyle name="S3 35" xfId="2400" xr:uid="{00000000-0005-0000-0000-00003E090000}"/>
    <cellStyle name="S3 36" xfId="2401" xr:uid="{00000000-0005-0000-0000-00003F090000}"/>
    <cellStyle name="S3 37" xfId="2402" xr:uid="{00000000-0005-0000-0000-000040090000}"/>
    <cellStyle name="S3 38" xfId="2403" xr:uid="{00000000-0005-0000-0000-000041090000}"/>
    <cellStyle name="S3 39" xfId="2404" xr:uid="{00000000-0005-0000-0000-000042090000}"/>
    <cellStyle name="S3 4" xfId="2405" xr:uid="{00000000-0005-0000-0000-000043090000}"/>
    <cellStyle name="S3 40" xfId="2406" xr:uid="{00000000-0005-0000-0000-000044090000}"/>
    <cellStyle name="S3 41" xfId="2407" xr:uid="{00000000-0005-0000-0000-000045090000}"/>
    <cellStyle name="S3 42" xfId="2408" xr:uid="{00000000-0005-0000-0000-000046090000}"/>
    <cellStyle name="S3 43" xfId="2409" xr:uid="{00000000-0005-0000-0000-000047090000}"/>
    <cellStyle name="S3 44" xfId="2410" xr:uid="{00000000-0005-0000-0000-000048090000}"/>
    <cellStyle name="S3 45" xfId="2411" xr:uid="{00000000-0005-0000-0000-000049090000}"/>
    <cellStyle name="S3 46" xfId="2412" xr:uid="{00000000-0005-0000-0000-00004A090000}"/>
    <cellStyle name="S3 47" xfId="2413" xr:uid="{00000000-0005-0000-0000-00004B090000}"/>
    <cellStyle name="S3 48" xfId="2414" xr:uid="{00000000-0005-0000-0000-00004C090000}"/>
    <cellStyle name="S3 49" xfId="2415" xr:uid="{00000000-0005-0000-0000-00004D090000}"/>
    <cellStyle name="S3 5" xfId="2416" xr:uid="{00000000-0005-0000-0000-00004E090000}"/>
    <cellStyle name="S3 50" xfId="2417" xr:uid="{00000000-0005-0000-0000-00004F090000}"/>
    <cellStyle name="S3 51" xfId="2418" xr:uid="{00000000-0005-0000-0000-000050090000}"/>
    <cellStyle name="S3 52" xfId="2419" xr:uid="{00000000-0005-0000-0000-000051090000}"/>
    <cellStyle name="S3 53" xfId="2420" xr:uid="{00000000-0005-0000-0000-000052090000}"/>
    <cellStyle name="S3 54" xfId="2421" xr:uid="{00000000-0005-0000-0000-000053090000}"/>
    <cellStyle name="S3 55" xfId="2422" xr:uid="{00000000-0005-0000-0000-000054090000}"/>
    <cellStyle name="S3 56" xfId="2423" xr:uid="{00000000-0005-0000-0000-000055090000}"/>
    <cellStyle name="S3 57" xfId="2424" xr:uid="{00000000-0005-0000-0000-000056090000}"/>
    <cellStyle name="S3 58" xfId="2425" xr:uid="{00000000-0005-0000-0000-000057090000}"/>
    <cellStyle name="S3 59" xfId="2426" xr:uid="{00000000-0005-0000-0000-000058090000}"/>
    <cellStyle name="S3 6" xfId="2427" xr:uid="{00000000-0005-0000-0000-000059090000}"/>
    <cellStyle name="S3 60" xfId="2428" xr:uid="{00000000-0005-0000-0000-00005A090000}"/>
    <cellStyle name="S3 61" xfId="2429" xr:uid="{00000000-0005-0000-0000-00005B090000}"/>
    <cellStyle name="S3 62" xfId="2430" xr:uid="{00000000-0005-0000-0000-00005C090000}"/>
    <cellStyle name="S3 63" xfId="2431" xr:uid="{00000000-0005-0000-0000-00005D090000}"/>
    <cellStyle name="S3 64" xfId="2432" xr:uid="{00000000-0005-0000-0000-00005E090000}"/>
    <cellStyle name="S3 65" xfId="2433" xr:uid="{00000000-0005-0000-0000-00005F090000}"/>
    <cellStyle name="S3 66" xfId="2434" xr:uid="{00000000-0005-0000-0000-000060090000}"/>
    <cellStyle name="S3 67" xfId="2435" xr:uid="{00000000-0005-0000-0000-000061090000}"/>
    <cellStyle name="S3 68" xfId="2436" xr:uid="{00000000-0005-0000-0000-000062090000}"/>
    <cellStyle name="S3 69" xfId="2437" xr:uid="{00000000-0005-0000-0000-000063090000}"/>
    <cellStyle name="S3 7" xfId="2438" xr:uid="{00000000-0005-0000-0000-000064090000}"/>
    <cellStyle name="S3 70" xfId="2439" xr:uid="{00000000-0005-0000-0000-000065090000}"/>
    <cellStyle name="S3 71" xfId="2440" xr:uid="{00000000-0005-0000-0000-000066090000}"/>
    <cellStyle name="S3 72" xfId="2441" xr:uid="{00000000-0005-0000-0000-000067090000}"/>
    <cellStyle name="S3 73" xfId="2442" xr:uid="{00000000-0005-0000-0000-000068090000}"/>
    <cellStyle name="S3 74" xfId="2443" xr:uid="{00000000-0005-0000-0000-000069090000}"/>
    <cellStyle name="S3 75" xfId="2444" xr:uid="{00000000-0005-0000-0000-00006A090000}"/>
    <cellStyle name="S3 76" xfId="2445" xr:uid="{00000000-0005-0000-0000-00006B090000}"/>
    <cellStyle name="S3 77" xfId="2446" xr:uid="{00000000-0005-0000-0000-00006C090000}"/>
    <cellStyle name="S3 78" xfId="2447" xr:uid="{00000000-0005-0000-0000-00006D090000}"/>
    <cellStyle name="S3 79" xfId="2448" xr:uid="{00000000-0005-0000-0000-00006E090000}"/>
    <cellStyle name="S3 8" xfId="2449" xr:uid="{00000000-0005-0000-0000-00006F090000}"/>
    <cellStyle name="S3 80" xfId="2450" xr:uid="{00000000-0005-0000-0000-000070090000}"/>
    <cellStyle name="S3 81" xfId="2451" xr:uid="{00000000-0005-0000-0000-000071090000}"/>
    <cellStyle name="S3 82" xfId="2452" xr:uid="{00000000-0005-0000-0000-000072090000}"/>
    <cellStyle name="S3 83" xfId="2453" xr:uid="{00000000-0005-0000-0000-000073090000}"/>
    <cellStyle name="S3 84" xfId="2454" xr:uid="{00000000-0005-0000-0000-000074090000}"/>
    <cellStyle name="S3 85" xfId="2455" xr:uid="{00000000-0005-0000-0000-000075090000}"/>
    <cellStyle name="S3 86" xfId="2456" xr:uid="{00000000-0005-0000-0000-000076090000}"/>
    <cellStyle name="S3 87" xfId="2457" xr:uid="{00000000-0005-0000-0000-000077090000}"/>
    <cellStyle name="S3 88" xfId="2458" xr:uid="{00000000-0005-0000-0000-000078090000}"/>
    <cellStyle name="S3 89" xfId="2459" xr:uid="{00000000-0005-0000-0000-000079090000}"/>
    <cellStyle name="S3 9" xfId="2460" xr:uid="{00000000-0005-0000-0000-00007A090000}"/>
    <cellStyle name="S3 90" xfId="2461" xr:uid="{00000000-0005-0000-0000-00007B090000}"/>
    <cellStyle name="S3 91" xfId="2462" xr:uid="{00000000-0005-0000-0000-00007C090000}"/>
    <cellStyle name="S3 92" xfId="2463" xr:uid="{00000000-0005-0000-0000-00007D090000}"/>
    <cellStyle name="S3 93" xfId="2464" xr:uid="{00000000-0005-0000-0000-00007E090000}"/>
    <cellStyle name="S3 94" xfId="2465" xr:uid="{00000000-0005-0000-0000-00007F090000}"/>
    <cellStyle name="S3 95" xfId="2466" xr:uid="{00000000-0005-0000-0000-000080090000}"/>
    <cellStyle name="S3 96" xfId="2467" xr:uid="{00000000-0005-0000-0000-000081090000}"/>
    <cellStyle name="S3 97" xfId="2468" xr:uid="{00000000-0005-0000-0000-000082090000}"/>
    <cellStyle name="S3 98" xfId="2469" xr:uid="{00000000-0005-0000-0000-000083090000}"/>
    <cellStyle name="S3 99" xfId="2470" xr:uid="{00000000-0005-0000-0000-000084090000}"/>
    <cellStyle name="S4" xfId="2471" xr:uid="{00000000-0005-0000-0000-000085090000}"/>
    <cellStyle name="S4 10" xfId="2472" xr:uid="{00000000-0005-0000-0000-000086090000}"/>
    <cellStyle name="S4 100" xfId="2473" xr:uid="{00000000-0005-0000-0000-000087090000}"/>
    <cellStyle name="S4 101" xfId="2474" xr:uid="{00000000-0005-0000-0000-000088090000}"/>
    <cellStyle name="S4 102" xfId="2475" xr:uid="{00000000-0005-0000-0000-000089090000}"/>
    <cellStyle name="S4 103" xfId="2476" xr:uid="{00000000-0005-0000-0000-00008A090000}"/>
    <cellStyle name="S4 104" xfId="2477" xr:uid="{00000000-0005-0000-0000-00008B090000}"/>
    <cellStyle name="S4 105" xfId="2478" xr:uid="{00000000-0005-0000-0000-00008C090000}"/>
    <cellStyle name="S4 106" xfId="2479" xr:uid="{00000000-0005-0000-0000-00008D090000}"/>
    <cellStyle name="S4 107" xfId="2480" xr:uid="{00000000-0005-0000-0000-00008E090000}"/>
    <cellStyle name="S4 108" xfId="2481" xr:uid="{00000000-0005-0000-0000-00008F090000}"/>
    <cellStyle name="S4 109" xfId="2482" xr:uid="{00000000-0005-0000-0000-000090090000}"/>
    <cellStyle name="S4 11" xfId="2483" xr:uid="{00000000-0005-0000-0000-000091090000}"/>
    <cellStyle name="S4 110" xfId="2484" xr:uid="{00000000-0005-0000-0000-000092090000}"/>
    <cellStyle name="S4 111" xfId="2485" xr:uid="{00000000-0005-0000-0000-000093090000}"/>
    <cellStyle name="S4 112" xfId="2486" xr:uid="{00000000-0005-0000-0000-000094090000}"/>
    <cellStyle name="S4 113" xfId="2487" xr:uid="{00000000-0005-0000-0000-000095090000}"/>
    <cellStyle name="S4 114" xfId="2488" xr:uid="{00000000-0005-0000-0000-000096090000}"/>
    <cellStyle name="S4 115" xfId="2489" xr:uid="{00000000-0005-0000-0000-000097090000}"/>
    <cellStyle name="S4 116" xfId="2490" xr:uid="{00000000-0005-0000-0000-000098090000}"/>
    <cellStyle name="S4 117" xfId="2491" xr:uid="{00000000-0005-0000-0000-000099090000}"/>
    <cellStyle name="S4 118" xfId="2492" xr:uid="{00000000-0005-0000-0000-00009A090000}"/>
    <cellStyle name="S4 119" xfId="2493" xr:uid="{00000000-0005-0000-0000-00009B090000}"/>
    <cellStyle name="S4 12" xfId="2494" xr:uid="{00000000-0005-0000-0000-00009C090000}"/>
    <cellStyle name="S4 120" xfId="2495" xr:uid="{00000000-0005-0000-0000-00009D090000}"/>
    <cellStyle name="S4 121" xfId="2496" xr:uid="{00000000-0005-0000-0000-00009E090000}"/>
    <cellStyle name="S4 122" xfId="2497" xr:uid="{00000000-0005-0000-0000-00009F090000}"/>
    <cellStyle name="S4 123" xfId="2498" xr:uid="{00000000-0005-0000-0000-0000A0090000}"/>
    <cellStyle name="S4 124" xfId="2499" xr:uid="{00000000-0005-0000-0000-0000A1090000}"/>
    <cellStyle name="S4 125" xfId="2500" xr:uid="{00000000-0005-0000-0000-0000A2090000}"/>
    <cellStyle name="S4 126" xfId="2501" xr:uid="{00000000-0005-0000-0000-0000A3090000}"/>
    <cellStyle name="S4 127" xfId="2502" xr:uid="{00000000-0005-0000-0000-0000A4090000}"/>
    <cellStyle name="S4 128" xfId="2503" xr:uid="{00000000-0005-0000-0000-0000A5090000}"/>
    <cellStyle name="S4 129" xfId="2504" xr:uid="{00000000-0005-0000-0000-0000A6090000}"/>
    <cellStyle name="S4 13" xfId="2505" xr:uid="{00000000-0005-0000-0000-0000A7090000}"/>
    <cellStyle name="S4 130" xfId="2506" xr:uid="{00000000-0005-0000-0000-0000A8090000}"/>
    <cellStyle name="S4 131" xfId="2507" xr:uid="{00000000-0005-0000-0000-0000A9090000}"/>
    <cellStyle name="S4 132" xfId="2508" xr:uid="{00000000-0005-0000-0000-0000AA090000}"/>
    <cellStyle name="S4 133" xfId="2509" xr:uid="{00000000-0005-0000-0000-0000AB090000}"/>
    <cellStyle name="S4 134" xfId="2510" xr:uid="{00000000-0005-0000-0000-0000AC090000}"/>
    <cellStyle name="S4 135" xfId="2511" xr:uid="{00000000-0005-0000-0000-0000AD090000}"/>
    <cellStyle name="S4 136" xfId="2512" xr:uid="{00000000-0005-0000-0000-0000AE090000}"/>
    <cellStyle name="S4 137" xfId="2513" xr:uid="{00000000-0005-0000-0000-0000AF090000}"/>
    <cellStyle name="S4 138" xfId="2514" xr:uid="{00000000-0005-0000-0000-0000B0090000}"/>
    <cellStyle name="S4 139" xfId="2515" xr:uid="{00000000-0005-0000-0000-0000B1090000}"/>
    <cellStyle name="S4 14" xfId="2516" xr:uid="{00000000-0005-0000-0000-0000B2090000}"/>
    <cellStyle name="S4 140" xfId="2517" xr:uid="{00000000-0005-0000-0000-0000B3090000}"/>
    <cellStyle name="S4 141" xfId="2518" xr:uid="{00000000-0005-0000-0000-0000B4090000}"/>
    <cellStyle name="S4 142" xfId="2519" xr:uid="{00000000-0005-0000-0000-0000B5090000}"/>
    <cellStyle name="S4 143" xfId="2520" xr:uid="{00000000-0005-0000-0000-0000B6090000}"/>
    <cellStyle name="S4 144" xfId="2521" xr:uid="{00000000-0005-0000-0000-0000B7090000}"/>
    <cellStyle name="S4 145" xfId="2522" xr:uid="{00000000-0005-0000-0000-0000B8090000}"/>
    <cellStyle name="S4 146" xfId="2523" xr:uid="{00000000-0005-0000-0000-0000B9090000}"/>
    <cellStyle name="S4 147" xfId="2524" xr:uid="{00000000-0005-0000-0000-0000BA090000}"/>
    <cellStyle name="S4 148" xfId="2525" xr:uid="{00000000-0005-0000-0000-0000BB090000}"/>
    <cellStyle name="S4 149" xfId="2526" xr:uid="{00000000-0005-0000-0000-0000BC090000}"/>
    <cellStyle name="S4 15" xfId="2527" xr:uid="{00000000-0005-0000-0000-0000BD090000}"/>
    <cellStyle name="S4 150" xfId="2528" xr:uid="{00000000-0005-0000-0000-0000BE090000}"/>
    <cellStyle name="S4 151" xfId="2529" xr:uid="{00000000-0005-0000-0000-0000BF090000}"/>
    <cellStyle name="S4 152" xfId="2530" xr:uid="{00000000-0005-0000-0000-0000C0090000}"/>
    <cellStyle name="S4 153" xfId="2531" xr:uid="{00000000-0005-0000-0000-0000C1090000}"/>
    <cellStyle name="S4 154" xfId="2532" xr:uid="{00000000-0005-0000-0000-0000C2090000}"/>
    <cellStyle name="S4 155" xfId="2533" xr:uid="{00000000-0005-0000-0000-0000C3090000}"/>
    <cellStyle name="S4 156" xfId="2534" xr:uid="{00000000-0005-0000-0000-0000C4090000}"/>
    <cellStyle name="S4 157" xfId="2535" xr:uid="{00000000-0005-0000-0000-0000C5090000}"/>
    <cellStyle name="S4 158" xfId="2536" xr:uid="{00000000-0005-0000-0000-0000C6090000}"/>
    <cellStyle name="S4 159" xfId="2537" xr:uid="{00000000-0005-0000-0000-0000C7090000}"/>
    <cellStyle name="S4 16" xfId="2538" xr:uid="{00000000-0005-0000-0000-0000C8090000}"/>
    <cellStyle name="S4 160" xfId="2539" xr:uid="{00000000-0005-0000-0000-0000C9090000}"/>
    <cellStyle name="S4 161" xfId="2540" xr:uid="{00000000-0005-0000-0000-0000CA090000}"/>
    <cellStyle name="S4 162" xfId="2541" xr:uid="{00000000-0005-0000-0000-0000CB090000}"/>
    <cellStyle name="S4 17" xfId="2542" xr:uid="{00000000-0005-0000-0000-0000CC090000}"/>
    <cellStyle name="S4 18" xfId="2543" xr:uid="{00000000-0005-0000-0000-0000CD090000}"/>
    <cellStyle name="S4 19" xfId="2544" xr:uid="{00000000-0005-0000-0000-0000CE090000}"/>
    <cellStyle name="S4 2" xfId="2545" xr:uid="{00000000-0005-0000-0000-0000CF090000}"/>
    <cellStyle name="S4 20" xfId="2546" xr:uid="{00000000-0005-0000-0000-0000D0090000}"/>
    <cellStyle name="S4 21" xfId="2547" xr:uid="{00000000-0005-0000-0000-0000D1090000}"/>
    <cellStyle name="S4 22" xfId="2548" xr:uid="{00000000-0005-0000-0000-0000D2090000}"/>
    <cellStyle name="S4 23" xfId="2549" xr:uid="{00000000-0005-0000-0000-0000D3090000}"/>
    <cellStyle name="S4 24" xfId="2550" xr:uid="{00000000-0005-0000-0000-0000D4090000}"/>
    <cellStyle name="S4 25" xfId="2551" xr:uid="{00000000-0005-0000-0000-0000D5090000}"/>
    <cellStyle name="S4 26" xfId="2552" xr:uid="{00000000-0005-0000-0000-0000D6090000}"/>
    <cellStyle name="S4 27" xfId="2553" xr:uid="{00000000-0005-0000-0000-0000D7090000}"/>
    <cellStyle name="S4 28" xfId="2554" xr:uid="{00000000-0005-0000-0000-0000D8090000}"/>
    <cellStyle name="S4 29" xfId="2555" xr:uid="{00000000-0005-0000-0000-0000D9090000}"/>
    <cellStyle name="S4 3" xfId="2556" xr:uid="{00000000-0005-0000-0000-0000DA090000}"/>
    <cellStyle name="S4 30" xfId="2557" xr:uid="{00000000-0005-0000-0000-0000DB090000}"/>
    <cellStyle name="S4 31" xfId="2558" xr:uid="{00000000-0005-0000-0000-0000DC090000}"/>
    <cellStyle name="S4 32" xfId="2559" xr:uid="{00000000-0005-0000-0000-0000DD090000}"/>
    <cellStyle name="S4 33" xfId="2560" xr:uid="{00000000-0005-0000-0000-0000DE090000}"/>
    <cellStyle name="S4 34" xfId="2561" xr:uid="{00000000-0005-0000-0000-0000DF090000}"/>
    <cellStyle name="S4 35" xfId="2562" xr:uid="{00000000-0005-0000-0000-0000E0090000}"/>
    <cellStyle name="S4 36" xfId="2563" xr:uid="{00000000-0005-0000-0000-0000E1090000}"/>
    <cellStyle name="S4 37" xfId="2564" xr:uid="{00000000-0005-0000-0000-0000E2090000}"/>
    <cellStyle name="S4 38" xfId="2565" xr:uid="{00000000-0005-0000-0000-0000E3090000}"/>
    <cellStyle name="S4 39" xfId="2566" xr:uid="{00000000-0005-0000-0000-0000E4090000}"/>
    <cellStyle name="S4 4" xfId="2567" xr:uid="{00000000-0005-0000-0000-0000E5090000}"/>
    <cellStyle name="S4 40" xfId="2568" xr:uid="{00000000-0005-0000-0000-0000E6090000}"/>
    <cellStyle name="S4 41" xfId="2569" xr:uid="{00000000-0005-0000-0000-0000E7090000}"/>
    <cellStyle name="S4 42" xfId="2570" xr:uid="{00000000-0005-0000-0000-0000E8090000}"/>
    <cellStyle name="S4 43" xfId="2571" xr:uid="{00000000-0005-0000-0000-0000E9090000}"/>
    <cellStyle name="S4 44" xfId="2572" xr:uid="{00000000-0005-0000-0000-0000EA090000}"/>
    <cellStyle name="S4 45" xfId="2573" xr:uid="{00000000-0005-0000-0000-0000EB090000}"/>
    <cellStyle name="S4 46" xfId="2574" xr:uid="{00000000-0005-0000-0000-0000EC090000}"/>
    <cellStyle name="S4 47" xfId="2575" xr:uid="{00000000-0005-0000-0000-0000ED090000}"/>
    <cellStyle name="S4 48" xfId="2576" xr:uid="{00000000-0005-0000-0000-0000EE090000}"/>
    <cellStyle name="S4 49" xfId="2577" xr:uid="{00000000-0005-0000-0000-0000EF090000}"/>
    <cellStyle name="S4 5" xfId="2578" xr:uid="{00000000-0005-0000-0000-0000F0090000}"/>
    <cellStyle name="S4 50" xfId="2579" xr:uid="{00000000-0005-0000-0000-0000F1090000}"/>
    <cellStyle name="S4 51" xfId="2580" xr:uid="{00000000-0005-0000-0000-0000F2090000}"/>
    <cellStyle name="S4 52" xfId="2581" xr:uid="{00000000-0005-0000-0000-0000F3090000}"/>
    <cellStyle name="S4 53" xfId="2582" xr:uid="{00000000-0005-0000-0000-0000F4090000}"/>
    <cellStyle name="S4 54" xfId="2583" xr:uid="{00000000-0005-0000-0000-0000F5090000}"/>
    <cellStyle name="S4 55" xfId="2584" xr:uid="{00000000-0005-0000-0000-0000F6090000}"/>
    <cellStyle name="S4 56" xfId="2585" xr:uid="{00000000-0005-0000-0000-0000F7090000}"/>
    <cellStyle name="S4 57" xfId="2586" xr:uid="{00000000-0005-0000-0000-0000F8090000}"/>
    <cellStyle name="S4 58" xfId="2587" xr:uid="{00000000-0005-0000-0000-0000F9090000}"/>
    <cellStyle name="S4 59" xfId="2588" xr:uid="{00000000-0005-0000-0000-0000FA090000}"/>
    <cellStyle name="S4 6" xfId="2589" xr:uid="{00000000-0005-0000-0000-0000FB090000}"/>
    <cellStyle name="S4 60" xfId="2590" xr:uid="{00000000-0005-0000-0000-0000FC090000}"/>
    <cellStyle name="S4 61" xfId="2591" xr:uid="{00000000-0005-0000-0000-0000FD090000}"/>
    <cellStyle name="S4 62" xfId="2592" xr:uid="{00000000-0005-0000-0000-0000FE090000}"/>
    <cellStyle name="S4 63" xfId="2593" xr:uid="{00000000-0005-0000-0000-0000FF090000}"/>
    <cellStyle name="S4 64" xfId="2594" xr:uid="{00000000-0005-0000-0000-0000000A0000}"/>
    <cellStyle name="S4 65" xfId="2595" xr:uid="{00000000-0005-0000-0000-0000010A0000}"/>
    <cellStyle name="S4 66" xfId="2596" xr:uid="{00000000-0005-0000-0000-0000020A0000}"/>
    <cellStyle name="S4 67" xfId="2597" xr:uid="{00000000-0005-0000-0000-0000030A0000}"/>
    <cellStyle name="S4 68" xfId="2598" xr:uid="{00000000-0005-0000-0000-0000040A0000}"/>
    <cellStyle name="S4 69" xfId="2599" xr:uid="{00000000-0005-0000-0000-0000050A0000}"/>
    <cellStyle name="S4 7" xfId="2600" xr:uid="{00000000-0005-0000-0000-0000060A0000}"/>
    <cellStyle name="S4 70" xfId="2601" xr:uid="{00000000-0005-0000-0000-0000070A0000}"/>
    <cellStyle name="S4 71" xfId="2602" xr:uid="{00000000-0005-0000-0000-0000080A0000}"/>
    <cellStyle name="S4 72" xfId="2603" xr:uid="{00000000-0005-0000-0000-0000090A0000}"/>
    <cellStyle name="S4 73" xfId="2604" xr:uid="{00000000-0005-0000-0000-00000A0A0000}"/>
    <cellStyle name="S4 74" xfId="2605" xr:uid="{00000000-0005-0000-0000-00000B0A0000}"/>
    <cellStyle name="S4 75" xfId="2606" xr:uid="{00000000-0005-0000-0000-00000C0A0000}"/>
    <cellStyle name="S4 76" xfId="2607" xr:uid="{00000000-0005-0000-0000-00000D0A0000}"/>
    <cellStyle name="S4 77" xfId="2608" xr:uid="{00000000-0005-0000-0000-00000E0A0000}"/>
    <cellStyle name="S4 78" xfId="2609" xr:uid="{00000000-0005-0000-0000-00000F0A0000}"/>
    <cellStyle name="S4 79" xfId="2610" xr:uid="{00000000-0005-0000-0000-0000100A0000}"/>
    <cellStyle name="S4 8" xfId="2611" xr:uid="{00000000-0005-0000-0000-0000110A0000}"/>
    <cellStyle name="S4 80" xfId="2612" xr:uid="{00000000-0005-0000-0000-0000120A0000}"/>
    <cellStyle name="S4 81" xfId="2613" xr:uid="{00000000-0005-0000-0000-0000130A0000}"/>
    <cellStyle name="S4 82" xfId="2614" xr:uid="{00000000-0005-0000-0000-0000140A0000}"/>
    <cellStyle name="S4 83" xfId="2615" xr:uid="{00000000-0005-0000-0000-0000150A0000}"/>
    <cellStyle name="S4 84" xfId="2616" xr:uid="{00000000-0005-0000-0000-0000160A0000}"/>
    <cellStyle name="S4 85" xfId="2617" xr:uid="{00000000-0005-0000-0000-0000170A0000}"/>
    <cellStyle name="S4 86" xfId="2618" xr:uid="{00000000-0005-0000-0000-0000180A0000}"/>
    <cellStyle name="S4 87" xfId="2619" xr:uid="{00000000-0005-0000-0000-0000190A0000}"/>
    <cellStyle name="S4 88" xfId="2620" xr:uid="{00000000-0005-0000-0000-00001A0A0000}"/>
    <cellStyle name="S4 89" xfId="2621" xr:uid="{00000000-0005-0000-0000-00001B0A0000}"/>
    <cellStyle name="S4 9" xfId="2622" xr:uid="{00000000-0005-0000-0000-00001C0A0000}"/>
    <cellStyle name="S4 90" xfId="2623" xr:uid="{00000000-0005-0000-0000-00001D0A0000}"/>
    <cellStyle name="S4 91" xfId="2624" xr:uid="{00000000-0005-0000-0000-00001E0A0000}"/>
    <cellStyle name="S4 92" xfId="2625" xr:uid="{00000000-0005-0000-0000-00001F0A0000}"/>
    <cellStyle name="S4 93" xfId="2626" xr:uid="{00000000-0005-0000-0000-0000200A0000}"/>
    <cellStyle name="S4 94" xfId="2627" xr:uid="{00000000-0005-0000-0000-0000210A0000}"/>
    <cellStyle name="S4 95" xfId="2628" xr:uid="{00000000-0005-0000-0000-0000220A0000}"/>
    <cellStyle name="S4 96" xfId="2629" xr:uid="{00000000-0005-0000-0000-0000230A0000}"/>
    <cellStyle name="S4 97" xfId="2630" xr:uid="{00000000-0005-0000-0000-0000240A0000}"/>
    <cellStyle name="S4 98" xfId="2631" xr:uid="{00000000-0005-0000-0000-0000250A0000}"/>
    <cellStyle name="S4 99" xfId="2632" xr:uid="{00000000-0005-0000-0000-0000260A0000}"/>
    <cellStyle name="S5" xfId="2633" xr:uid="{00000000-0005-0000-0000-0000270A0000}"/>
    <cellStyle name="S5 10" xfId="2634" xr:uid="{00000000-0005-0000-0000-0000280A0000}"/>
    <cellStyle name="S5 100" xfId="2635" xr:uid="{00000000-0005-0000-0000-0000290A0000}"/>
    <cellStyle name="S5 101" xfId="2636" xr:uid="{00000000-0005-0000-0000-00002A0A0000}"/>
    <cellStyle name="S5 102" xfId="2637" xr:uid="{00000000-0005-0000-0000-00002B0A0000}"/>
    <cellStyle name="S5 103" xfId="2638" xr:uid="{00000000-0005-0000-0000-00002C0A0000}"/>
    <cellStyle name="S5 104" xfId="2639" xr:uid="{00000000-0005-0000-0000-00002D0A0000}"/>
    <cellStyle name="S5 105" xfId="2640" xr:uid="{00000000-0005-0000-0000-00002E0A0000}"/>
    <cellStyle name="S5 106" xfId="2641" xr:uid="{00000000-0005-0000-0000-00002F0A0000}"/>
    <cellStyle name="S5 107" xfId="2642" xr:uid="{00000000-0005-0000-0000-0000300A0000}"/>
    <cellStyle name="S5 108" xfId="2643" xr:uid="{00000000-0005-0000-0000-0000310A0000}"/>
    <cellStyle name="S5 109" xfId="2644" xr:uid="{00000000-0005-0000-0000-0000320A0000}"/>
    <cellStyle name="S5 11" xfId="2645" xr:uid="{00000000-0005-0000-0000-0000330A0000}"/>
    <cellStyle name="S5 110" xfId="2646" xr:uid="{00000000-0005-0000-0000-0000340A0000}"/>
    <cellStyle name="S5 111" xfId="2647" xr:uid="{00000000-0005-0000-0000-0000350A0000}"/>
    <cellStyle name="S5 112" xfId="2648" xr:uid="{00000000-0005-0000-0000-0000360A0000}"/>
    <cellStyle name="S5 113" xfId="2649" xr:uid="{00000000-0005-0000-0000-0000370A0000}"/>
    <cellStyle name="S5 114" xfId="2650" xr:uid="{00000000-0005-0000-0000-0000380A0000}"/>
    <cellStyle name="S5 115" xfId="2651" xr:uid="{00000000-0005-0000-0000-0000390A0000}"/>
    <cellStyle name="S5 116" xfId="2652" xr:uid="{00000000-0005-0000-0000-00003A0A0000}"/>
    <cellStyle name="S5 117" xfId="2653" xr:uid="{00000000-0005-0000-0000-00003B0A0000}"/>
    <cellStyle name="S5 118" xfId="2654" xr:uid="{00000000-0005-0000-0000-00003C0A0000}"/>
    <cellStyle name="S5 119" xfId="2655" xr:uid="{00000000-0005-0000-0000-00003D0A0000}"/>
    <cellStyle name="S5 12" xfId="2656" xr:uid="{00000000-0005-0000-0000-00003E0A0000}"/>
    <cellStyle name="S5 120" xfId="2657" xr:uid="{00000000-0005-0000-0000-00003F0A0000}"/>
    <cellStyle name="S5 121" xfId="2658" xr:uid="{00000000-0005-0000-0000-0000400A0000}"/>
    <cellStyle name="S5 122" xfId="2659" xr:uid="{00000000-0005-0000-0000-0000410A0000}"/>
    <cellStyle name="S5 123" xfId="2660" xr:uid="{00000000-0005-0000-0000-0000420A0000}"/>
    <cellStyle name="S5 124" xfId="2661" xr:uid="{00000000-0005-0000-0000-0000430A0000}"/>
    <cellStyle name="S5 125" xfId="2662" xr:uid="{00000000-0005-0000-0000-0000440A0000}"/>
    <cellStyle name="S5 126" xfId="2663" xr:uid="{00000000-0005-0000-0000-0000450A0000}"/>
    <cellStyle name="S5 127" xfId="2664" xr:uid="{00000000-0005-0000-0000-0000460A0000}"/>
    <cellStyle name="S5 128" xfId="2665" xr:uid="{00000000-0005-0000-0000-0000470A0000}"/>
    <cellStyle name="S5 129" xfId="2666" xr:uid="{00000000-0005-0000-0000-0000480A0000}"/>
    <cellStyle name="S5 13" xfId="2667" xr:uid="{00000000-0005-0000-0000-0000490A0000}"/>
    <cellStyle name="S5 130" xfId="2668" xr:uid="{00000000-0005-0000-0000-00004A0A0000}"/>
    <cellStyle name="S5 131" xfId="2669" xr:uid="{00000000-0005-0000-0000-00004B0A0000}"/>
    <cellStyle name="S5 132" xfId="2670" xr:uid="{00000000-0005-0000-0000-00004C0A0000}"/>
    <cellStyle name="S5 133" xfId="2671" xr:uid="{00000000-0005-0000-0000-00004D0A0000}"/>
    <cellStyle name="S5 134" xfId="2672" xr:uid="{00000000-0005-0000-0000-00004E0A0000}"/>
    <cellStyle name="S5 135" xfId="2673" xr:uid="{00000000-0005-0000-0000-00004F0A0000}"/>
    <cellStyle name="S5 136" xfId="2674" xr:uid="{00000000-0005-0000-0000-0000500A0000}"/>
    <cellStyle name="S5 137" xfId="2675" xr:uid="{00000000-0005-0000-0000-0000510A0000}"/>
    <cellStyle name="S5 138" xfId="2676" xr:uid="{00000000-0005-0000-0000-0000520A0000}"/>
    <cellStyle name="S5 139" xfId="2677" xr:uid="{00000000-0005-0000-0000-0000530A0000}"/>
    <cellStyle name="S5 14" xfId="2678" xr:uid="{00000000-0005-0000-0000-0000540A0000}"/>
    <cellStyle name="S5 140" xfId="2679" xr:uid="{00000000-0005-0000-0000-0000550A0000}"/>
    <cellStyle name="S5 141" xfId="2680" xr:uid="{00000000-0005-0000-0000-0000560A0000}"/>
    <cellStyle name="S5 142" xfId="2681" xr:uid="{00000000-0005-0000-0000-0000570A0000}"/>
    <cellStyle name="S5 143" xfId="2682" xr:uid="{00000000-0005-0000-0000-0000580A0000}"/>
    <cellStyle name="S5 144" xfId="2683" xr:uid="{00000000-0005-0000-0000-0000590A0000}"/>
    <cellStyle name="S5 145" xfId="2684" xr:uid="{00000000-0005-0000-0000-00005A0A0000}"/>
    <cellStyle name="S5 146" xfId="2685" xr:uid="{00000000-0005-0000-0000-00005B0A0000}"/>
    <cellStyle name="S5 147" xfId="2686" xr:uid="{00000000-0005-0000-0000-00005C0A0000}"/>
    <cellStyle name="S5 148" xfId="2687" xr:uid="{00000000-0005-0000-0000-00005D0A0000}"/>
    <cellStyle name="S5 149" xfId="2688" xr:uid="{00000000-0005-0000-0000-00005E0A0000}"/>
    <cellStyle name="S5 15" xfId="2689" xr:uid="{00000000-0005-0000-0000-00005F0A0000}"/>
    <cellStyle name="S5 150" xfId="2690" xr:uid="{00000000-0005-0000-0000-0000600A0000}"/>
    <cellStyle name="S5 151" xfId="2691" xr:uid="{00000000-0005-0000-0000-0000610A0000}"/>
    <cellStyle name="S5 152" xfId="2692" xr:uid="{00000000-0005-0000-0000-0000620A0000}"/>
    <cellStyle name="S5 153" xfId="2693" xr:uid="{00000000-0005-0000-0000-0000630A0000}"/>
    <cellStyle name="S5 154" xfId="2694" xr:uid="{00000000-0005-0000-0000-0000640A0000}"/>
    <cellStyle name="S5 155" xfId="2695" xr:uid="{00000000-0005-0000-0000-0000650A0000}"/>
    <cellStyle name="S5 156" xfId="2696" xr:uid="{00000000-0005-0000-0000-0000660A0000}"/>
    <cellStyle name="S5 157" xfId="2697" xr:uid="{00000000-0005-0000-0000-0000670A0000}"/>
    <cellStyle name="S5 158" xfId="2698" xr:uid="{00000000-0005-0000-0000-0000680A0000}"/>
    <cellStyle name="S5 159" xfId="2699" xr:uid="{00000000-0005-0000-0000-0000690A0000}"/>
    <cellStyle name="S5 16" xfId="2700" xr:uid="{00000000-0005-0000-0000-00006A0A0000}"/>
    <cellStyle name="S5 160" xfId="2701" xr:uid="{00000000-0005-0000-0000-00006B0A0000}"/>
    <cellStyle name="S5 161" xfId="2702" xr:uid="{00000000-0005-0000-0000-00006C0A0000}"/>
    <cellStyle name="S5 162" xfId="2703" xr:uid="{00000000-0005-0000-0000-00006D0A0000}"/>
    <cellStyle name="S5 17" xfId="2704" xr:uid="{00000000-0005-0000-0000-00006E0A0000}"/>
    <cellStyle name="S5 18" xfId="2705" xr:uid="{00000000-0005-0000-0000-00006F0A0000}"/>
    <cellStyle name="S5 19" xfId="2706" xr:uid="{00000000-0005-0000-0000-0000700A0000}"/>
    <cellStyle name="S5 2" xfId="2707" xr:uid="{00000000-0005-0000-0000-0000710A0000}"/>
    <cellStyle name="S5 20" xfId="2708" xr:uid="{00000000-0005-0000-0000-0000720A0000}"/>
    <cellStyle name="S5 21" xfId="2709" xr:uid="{00000000-0005-0000-0000-0000730A0000}"/>
    <cellStyle name="S5 22" xfId="2710" xr:uid="{00000000-0005-0000-0000-0000740A0000}"/>
    <cellStyle name="S5 23" xfId="2711" xr:uid="{00000000-0005-0000-0000-0000750A0000}"/>
    <cellStyle name="S5 24" xfId="2712" xr:uid="{00000000-0005-0000-0000-0000760A0000}"/>
    <cellStyle name="S5 25" xfId="2713" xr:uid="{00000000-0005-0000-0000-0000770A0000}"/>
    <cellStyle name="S5 26" xfId="2714" xr:uid="{00000000-0005-0000-0000-0000780A0000}"/>
    <cellStyle name="S5 27" xfId="2715" xr:uid="{00000000-0005-0000-0000-0000790A0000}"/>
    <cellStyle name="S5 28" xfId="2716" xr:uid="{00000000-0005-0000-0000-00007A0A0000}"/>
    <cellStyle name="S5 29" xfId="2717" xr:uid="{00000000-0005-0000-0000-00007B0A0000}"/>
    <cellStyle name="S5 3" xfId="2718" xr:uid="{00000000-0005-0000-0000-00007C0A0000}"/>
    <cellStyle name="S5 30" xfId="2719" xr:uid="{00000000-0005-0000-0000-00007D0A0000}"/>
    <cellStyle name="S5 31" xfId="2720" xr:uid="{00000000-0005-0000-0000-00007E0A0000}"/>
    <cellStyle name="S5 32" xfId="2721" xr:uid="{00000000-0005-0000-0000-00007F0A0000}"/>
    <cellStyle name="S5 33" xfId="2722" xr:uid="{00000000-0005-0000-0000-0000800A0000}"/>
    <cellStyle name="S5 34" xfId="2723" xr:uid="{00000000-0005-0000-0000-0000810A0000}"/>
    <cellStyle name="S5 35" xfId="2724" xr:uid="{00000000-0005-0000-0000-0000820A0000}"/>
    <cellStyle name="S5 36" xfId="2725" xr:uid="{00000000-0005-0000-0000-0000830A0000}"/>
    <cellStyle name="S5 37" xfId="2726" xr:uid="{00000000-0005-0000-0000-0000840A0000}"/>
    <cellStyle name="S5 38" xfId="2727" xr:uid="{00000000-0005-0000-0000-0000850A0000}"/>
    <cellStyle name="S5 39" xfId="2728" xr:uid="{00000000-0005-0000-0000-0000860A0000}"/>
    <cellStyle name="S5 4" xfId="2729" xr:uid="{00000000-0005-0000-0000-0000870A0000}"/>
    <cellStyle name="S5 40" xfId="2730" xr:uid="{00000000-0005-0000-0000-0000880A0000}"/>
    <cellStyle name="S5 41" xfId="2731" xr:uid="{00000000-0005-0000-0000-0000890A0000}"/>
    <cellStyle name="S5 42" xfId="2732" xr:uid="{00000000-0005-0000-0000-00008A0A0000}"/>
    <cellStyle name="S5 43" xfId="2733" xr:uid="{00000000-0005-0000-0000-00008B0A0000}"/>
    <cellStyle name="S5 44" xfId="2734" xr:uid="{00000000-0005-0000-0000-00008C0A0000}"/>
    <cellStyle name="S5 45" xfId="2735" xr:uid="{00000000-0005-0000-0000-00008D0A0000}"/>
    <cellStyle name="S5 46" xfId="2736" xr:uid="{00000000-0005-0000-0000-00008E0A0000}"/>
    <cellStyle name="S5 47" xfId="2737" xr:uid="{00000000-0005-0000-0000-00008F0A0000}"/>
    <cellStyle name="S5 48" xfId="2738" xr:uid="{00000000-0005-0000-0000-0000900A0000}"/>
    <cellStyle name="S5 49" xfId="2739" xr:uid="{00000000-0005-0000-0000-0000910A0000}"/>
    <cellStyle name="S5 5" xfId="2740" xr:uid="{00000000-0005-0000-0000-0000920A0000}"/>
    <cellStyle name="S5 50" xfId="2741" xr:uid="{00000000-0005-0000-0000-0000930A0000}"/>
    <cellStyle name="S5 51" xfId="2742" xr:uid="{00000000-0005-0000-0000-0000940A0000}"/>
    <cellStyle name="S5 52" xfId="2743" xr:uid="{00000000-0005-0000-0000-0000950A0000}"/>
    <cellStyle name="S5 53" xfId="2744" xr:uid="{00000000-0005-0000-0000-0000960A0000}"/>
    <cellStyle name="S5 54" xfId="2745" xr:uid="{00000000-0005-0000-0000-0000970A0000}"/>
    <cellStyle name="S5 55" xfId="2746" xr:uid="{00000000-0005-0000-0000-0000980A0000}"/>
    <cellStyle name="S5 56" xfId="2747" xr:uid="{00000000-0005-0000-0000-0000990A0000}"/>
    <cellStyle name="S5 57" xfId="2748" xr:uid="{00000000-0005-0000-0000-00009A0A0000}"/>
    <cellStyle name="S5 58" xfId="2749" xr:uid="{00000000-0005-0000-0000-00009B0A0000}"/>
    <cellStyle name="S5 59" xfId="2750" xr:uid="{00000000-0005-0000-0000-00009C0A0000}"/>
    <cellStyle name="S5 6" xfId="2751" xr:uid="{00000000-0005-0000-0000-00009D0A0000}"/>
    <cellStyle name="S5 60" xfId="2752" xr:uid="{00000000-0005-0000-0000-00009E0A0000}"/>
    <cellStyle name="S5 61" xfId="2753" xr:uid="{00000000-0005-0000-0000-00009F0A0000}"/>
    <cellStyle name="S5 62" xfId="2754" xr:uid="{00000000-0005-0000-0000-0000A00A0000}"/>
    <cellStyle name="S5 63" xfId="2755" xr:uid="{00000000-0005-0000-0000-0000A10A0000}"/>
    <cellStyle name="S5 64" xfId="2756" xr:uid="{00000000-0005-0000-0000-0000A20A0000}"/>
    <cellStyle name="S5 65" xfId="2757" xr:uid="{00000000-0005-0000-0000-0000A30A0000}"/>
    <cellStyle name="S5 66" xfId="2758" xr:uid="{00000000-0005-0000-0000-0000A40A0000}"/>
    <cellStyle name="S5 67" xfId="2759" xr:uid="{00000000-0005-0000-0000-0000A50A0000}"/>
    <cellStyle name="S5 68" xfId="2760" xr:uid="{00000000-0005-0000-0000-0000A60A0000}"/>
    <cellStyle name="S5 69" xfId="2761" xr:uid="{00000000-0005-0000-0000-0000A70A0000}"/>
    <cellStyle name="S5 7" xfId="2762" xr:uid="{00000000-0005-0000-0000-0000A80A0000}"/>
    <cellStyle name="S5 70" xfId="2763" xr:uid="{00000000-0005-0000-0000-0000A90A0000}"/>
    <cellStyle name="S5 71" xfId="2764" xr:uid="{00000000-0005-0000-0000-0000AA0A0000}"/>
    <cellStyle name="S5 72" xfId="2765" xr:uid="{00000000-0005-0000-0000-0000AB0A0000}"/>
    <cellStyle name="S5 73" xfId="2766" xr:uid="{00000000-0005-0000-0000-0000AC0A0000}"/>
    <cellStyle name="S5 74" xfId="2767" xr:uid="{00000000-0005-0000-0000-0000AD0A0000}"/>
    <cellStyle name="S5 75" xfId="2768" xr:uid="{00000000-0005-0000-0000-0000AE0A0000}"/>
    <cellStyle name="S5 76" xfId="2769" xr:uid="{00000000-0005-0000-0000-0000AF0A0000}"/>
    <cellStyle name="S5 77" xfId="2770" xr:uid="{00000000-0005-0000-0000-0000B00A0000}"/>
    <cellStyle name="S5 78" xfId="2771" xr:uid="{00000000-0005-0000-0000-0000B10A0000}"/>
    <cellStyle name="S5 79" xfId="2772" xr:uid="{00000000-0005-0000-0000-0000B20A0000}"/>
    <cellStyle name="S5 8" xfId="2773" xr:uid="{00000000-0005-0000-0000-0000B30A0000}"/>
    <cellStyle name="S5 80" xfId="2774" xr:uid="{00000000-0005-0000-0000-0000B40A0000}"/>
    <cellStyle name="S5 81" xfId="2775" xr:uid="{00000000-0005-0000-0000-0000B50A0000}"/>
    <cellStyle name="S5 82" xfId="2776" xr:uid="{00000000-0005-0000-0000-0000B60A0000}"/>
    <cellStyle name="S5 83" xfId="2777" xr:uid="{00000000-0005-0000-0000-0000B70A0000}"/>
    <cellStyle name="S5 84" xfId="2778" xr:uid="{00000000-0005-0000-0000-0000B80A0000}"/>
    <cellStyle name="S5 85" xfId="2779" xr:uid="{00000000-0005-0000-0000-0000B90A0000}"/>
    <cellStyle name="S5 86" xfId="2780" xr:uid="{00000000-0005-0000-0000-0000BA0A0000}"/>
    <cellStyle name="S5 87" xfId="2781" xr:uid="{00000000-0005-0000-0000-0000BB0A0000}"/>
    <cellStyle name="S5 88" xfId="2782" xr:uid="{00000000-0005-0000-0000-0000BC0A0000}"/>
    <cellStyle name="S5 89" xfId="2783" xr:uid="{00000000-0005-0000-0000-0000BD0A0000}"/>
    <cellStyle name="S5 9" xfId="2784" xr:uid="{00000000-0005-0000-0000-0000BE0A0000}"/>
    <cellStyle name="S5 90" xfId="2785" xr:uid="{00000000-0005-0000-0000-0000BF0A0000}"/>
    <cellStyle name="S5 91" xfId="2786" xr:uid="{00000000-0005-0000-0000-0000C00A0000}"/>
    <cellStyle name="S5 92" xfId="2787" xr:uid="{00000000-0005-0000-0000-0000C10A0000}"/>
    <cellStyle name="S5 93" xfId="2788" xr:uid="{00000000-0005-0000-0000-0000C20A0000}"/>
    <cellStyle name="S5 94" xfId="2789" xr:uid="{00000000-0005-0000-0000-0000C30A0000}"/>
    <cellStyle name="S5 95" xfId="2790" xr:uid="{00000000-0005-0000-0000-0000C40A0000}"/>
    <cellStyle name="S5 96" xfId="2791" xr:uid="{00000000-0005-0000-0000-0000C50A0000}"/>
    <cellStyle name="S5 97" xfId="2792" xr:uid="{00000000-0005-0000-0000-0000C60A0000}"/>
    <cellStyle name="S5 98" xfId="2793" xr:uid="{00000000-0005-0000-0000-0000C70A0000}"/>
    <cellStyle name="S5 99" xfId="2794" xr:uid="{00000000-0005-0000-0000-0000C80A0000}"/>
    <cellStyle name="S6" xfId="2795" xr:uid="{00000000-0005-0000-0000-0000C90A0000}"/>
    <cellStyle name="S6 10" xfId="2796" xr:uid="{00000000-0005-0000-0000-0000CA0A0000}"/>
    <cellStyle name="S6 100" xfId="2797" xr:uid="{00000000-0005-0000-0000-0000CB0A0000}"/>
    <cellStyle name="S6 101" xfId="2798" xr:uid="{00000000-0005-0000-0000-0000CC0A0000}"/>
    <cellStyle name="S6 102" xfId="2799" xr:uid="{00000000-0005-0000-0000-0000CD0A0000}"/>
    <cellStyle name="S6 103" xfId="2800" xr:uid="{00000000-0005-0000-0000-0000CE0A0000}"/>
    <cellStyle name="S6 104" xfId="2801" xr:uid="{00000000-0005-0000-0000-0000CF0A0000}"/>
    <cellStyle name="S6 105" xfId="2802" xr:uid="{00000000-0005-0000-0000-0000D00A0000}"/>
    <cellStyle name="S6 106" xfId="2803" xr:uid="{00000000-0005-0000-0000-0000D10A0000}"/>
    <cellStyle name="S6 107" xfId="2804" xr:uid="{00000000-0005-0000-0000-0000D20A0000}"/>
    <cellStyle name="S6 108" xfId="2805" xr:uid="{00000000-0005-0000-0000-0000D30A0000}"/>
    <cellStyle name="S6 109" xfId="2806" xr:uid="{00000000-0005-0000-0000-0000D40A0000}"/>
    <cellStyle name="S6 11" xfId="2807" xr:uid="{00000000-0005-0000-0000-0000D50A0000}"/>
    <cellStyle name="S6 110" xfId="2808" xr:uid="{00000000-0005-0000-0000-0000D60A0000}"/>
    <cellStyle name="S6 111" xfId="2809" xr:uid="{00000000-0005-0000-0000-0000D70A0000}"/>
    <cellStyle name="S6 112" xfId="2810" xr:uid="{00000000-0005-0000-0000-0000D80A0000}"/>
    <cellStyle name="S6 113" xfId="2811" xr:uid="{00000000-0005-0000-0000-0000D90A0000}"/>
    <cellStyle name="S6 114" xfId="2812" xr:uid="{00000000-0005-0000-0000-0000DA0A0000}"/>
    <cellStyle name="S6 115" xfId="2813" xr:uid="{00000000-0005-0000-0000-0000DB0A0000}"/>
    <cellStyle name="S6 116" xfId="2814" xr:uid="{00000000-0005-0000-0000-0000DC0A0000}"/>
    <cellStyle name="S6 117" xfId="2815" xr:uid="{00000000-0005-0000-0000-0000DD0A0000}"/>
    <cellStyle name="S6 118" xfId="2816" xr:uid="{00000000-0005-0000-0000-0000DE0A0000}"/>
    <cellStyle name="S6 119" xfId="2817" xr:uid="{00000000-0005-0000-0000-0000DF0A0000}"/>
    <cellStyle name="S6 12" xfId="2818" xr:uid="{00000000-0005-0000-0000-0000E00A0000}"/>
    <cellStyle name="S6 120" xfId="2819" xr:uid="{00000000-0005-0000-0000-0000E10A0000}"/>
    <cellStyle name="S6 121" xfId="2820" xr:uid="{00000000-0005-0000-0000-0000E20A0000}"/>
    <cellStyle name="S6 122" xfId="2821" xr:uid="{00000000-0005-0000-0000-0000E30A0000}"/>
    <cellStyle name="S6 123" xfId="2822" xr:uid="{00000000-0005-0000-0000-0000E40A0000}"/>
    <cellStyle name="S6 124" xfId="2823" xr:uid="{00000000-0005-0000-0000-0000E50A0000}"/>
    <cellStyle name="S6 125" xfId="2824" xr:uid="{00000000-0005-0000-0000-0000E60A0000}"/>
    <cellStyle name="S6 126" xfId="2825" xr:uid="{00000000-0005-0000-0000-0000E70A0000}"/>
    <cellStyle name="S6 127" xfId="2826" xr:uid="{00000000-0005-0000-0000-0000E80A0000}"/>
    <cellStyle name="S6 128" xfId="2827" xr:uid="{00000000-0005-0000-0000-0000E90A0000}"/>
    <cellStyle name="S6 129" xfId="2828" xr:uid="{00000000-0005-0000-0000-0000EA0A0000}"/>
    <cellStyle name="S6 13" xfId="2829" xr:uid="{00000000-0005-0000-0000-0000EB0A0000}"/>
    <cellStyle name="S6 130" xfId="2830" xr:uid="{00000000-0005-0000-0000-0000EC0A0000}"/>
    <cellStyle name="S6 131" xfId="2831" xr:uid="{00000000-0005-0000-0000-0000ED0A0000}"/>
    <cellStyle name="S6 132" xfId="2832" xr:uid="{00000000-0005-0000-0000-0000EE0A0000}"/>
    <cellStyle name="S6 133" xfId="2833" xr:uid="{00000000-0005-0000-0000-0000EF0A0000}"/>
    <cellStyle name="S6 134" xfId="2834" xr:uid="{00000000-0005-0000-0000-0000F00A0000}"/>
    <cellStyle name="S6 135" xfId="2835" xr:uid="{00000000-0005-0000-0000-0000F10A0000}"/>
    <cellStyle name="S6 136" xfId="2836" xr:uid="{00000000-0005-0000-0000-0000F20A0000}"/>
    <cellStyle name="S6 137" xfId="2837" xr:uid="{00000000-0005-0000-0000-0000F30A0000}"/>
    <cellStyle name="S6 138" xfId="2838" xr:uid="{00000000-0005-0000-0000-0000F40A0000}"/>
    <cellStyle name="S6 139" xfId="2839" xr:uid="{00000000-0005-0000-0000-0000F50A0000}"/>
    <cellStyle name="S6 14" xfId="2840" xr:uid="{00000000-0005-0000-0000-0000F60A0000}"/>
    <cellStyle name="S6 140" xfId="2841" xr:uid="{00000000-0005-0000-0000-0000F70A0000}"/>
    <cellStyle name="S6 141" xfId="2842" xr:uid="{00000000-0005-0000-0000-0000F80A0000}"/>
    <cellStyle name="S6 142" xfId="2843" xr:uid="{00000000-0005-0000-0000-0000F90A0000}"/>
    <cellStyle name="S6 143" xfId="2844" xr:uid="{00000000-0005-0000-0000-0000FA0A0000}"/>
    <cellStyle name="S6 144" xfId="2845" xr:uid="{00000000-0005-0000-0000-0000FB0A0000}"/>
    <cellStyle name="S6 145" xfId="2846" xr:uid="{00000000-0005-0000-0000-0000FC0A0000}"/>
    <cellStyle name="S6 146" xfId="2847" xr:uid="{00000000-0005-0000-0000-0000FD0A0000}"/>
    <cellStyle name="S6 147" xfId="2848" xr:uid="{00000000-0005-0000-0000-0000FE0A0000}"/>
    <cellStyle name="S6 148" xfId="2849" xr:uid="{00000000-0005-0000-0000-0000FF0A0000}"/>
    <cellStyle name="S6 149" xfId="2850" xr:uid="{00000000-0005-0000-0000-0000000B0000}"/>
    <cellStyle name="S6 15" xfId="2851" xr:uid="{00000000-0005-0000-0000-0000010B0000}"/>
    <cellStyle name="S6 150" xfId="2852" xr:uid="{00000000-0005-0000-0000-0000020B0000}"/>
    <cellStyle name="S6 151" xfId="2853" xr:uid="{00000000-0005-0000-0000-0000030B0000}"/>
    <cellStyle name="S6 152" xfId="2854" xr:uid="{00000000-0005-0000-0000-0000040B0000}"/>
    <cellStyle name="S6 153" xfId="2855" xr:uid="{00000000-0005-0000-0000-0000050B0000}"/>
    <cellStyle name="S6 154" xfId="2856" xr:uid="{00000000-0005-0000-0000-0000060B0000}"/>
    <cellStyle name="S6 155" xfId="2857" xr:uid="{00000000-0005-0000-0000-0000070B0000}"/>
    <cellStyle name="S6 156" xfId="2858" xr:uid="{00000000-0005-0000-0000-0000080B0000}"/>
    <cellStyle name="S6 157" xfId="2859" xr:uid="{00000000-0005-0000-0000-0000090B0000}"/>
    <cellStyle name="S6 158" xfId="2860" xr:uid="{00000000-0005-0000-0000-00000A0B0000}"/>
    <cellStyle name="S6 159" xfId="2861" xr:uid="{00000000-0005-0000-0000-00000B0B0000}"/>
    <cellStyle name="S6 16" xfId="2862" xr:uid="{00000000-0005-0000-0000-00000C0B0000}"/>
    <cellStyle name="S6 160" xfId="2863" xr:uid="{00000000-0005-0000-0000-00000D0B0000}"/>
    <cellStyle name="S6 161" xfId="2864" xr:uid="{00000000-0005-0000-0000-00000E0B0000}"/>
    <cellStyle name="S6 162" xfId="2865" xr:uid="{00000000-0005-0000-0000-00000F0B0000}"/>
    <cellStyle name="S6 17" xfId="2866" xr:uid="{00000000-0005-0000-0000-0000100B0000}"/>
    <cellStyle name="S6 18" xfId="2867" xr:uid="{00000000-0005-0000-0000-0000110B0000}"/>
    <cellStyle name="S6 19" xfId="2868" xr:uid="{00000000-0005-0000-0000-0000120B0000}"/>
    <cellStyle name="S6 2" xfId="2869" xr:uid="{00000000-0005-0000-0000-0000130B0000}"/>
    <cellStyle name="S6 20" xfId="2870" xr:uid="{00000000-0005-0000-0000-0000140B0000}"/>
    <cellStyle name="S6 21" xfId="2871" xr:uid="{00000000-0005-0000-0000-0000150B0000}"/>
    <cellStyle name="S6 22" xfId="2872" xr:uid="{00000000-0005-0000-0000-0000160B0000}"/>
    <cellStyle name="S6 23" xfId="2873" xr:uid="{00000000-0005-0000-0000-0000170B0000}"/>
    <cellStyle name="S6 24" xfId="2874" xr:uid="{00000000-0005-0000-0000-0000180B0000}"/>
    <cellStyle name="S6 25" xfId="2875" xr:uid="{00000000-0005-0000-0000-0000190B0000}"/>
    <cellStyle name="S6 26" xfId="2876" xr:uid="{00000000-0005-0000-0000-00001A0B0000}"/>
    <cellStyle name="S6 27" xfId="2877" xr:uid="{00000000-0005-0000-0000-00001B0B0000}"/>
    <cellStyle name="S6 28" xfId="2878" xr:uid="{00000000-0005-0000-0000-00001C0B0000}"/>
    <cellStyle name="S6 29" xfId="2879" xr:uid="{00000000-0005-0000-0000-00001D0B0000}"/>
    <cellStyle name="S6 3" xfId="2880" xr:uid="{00000000-0005-0000-0000-00001E0B0000}"/>
    <cellStyle name="S6 30" xfId="2881" xr:uid="{00000000-0005-0000-0000-00001F0B0000}"/>
    <cellStyle name="S6 31" xfId="2882" xr:uid="{00000000-0005-0000-0000-0000200B0000}"/>
    <cellStyle name="S6 32" xfId="2883" xr:uid="{00000000-0005-0000-0000-0000210B0000}"/>
    <cellStyle name="S6 33" xfId="2884" xr:uid="{00000000-0005-0000-0000-0000220B0000}"/>
    <cellStyle name="S6 34" xfId="2885" xr:uid="{00000000-0005-0000-0000-0000230B0000}"/>
    <cellStyle name="S6 35" xfId="2886" xr:uid="{00000000-0005-0000-0000-0000240B0000}"/>
    <cellStyle name="S6 36" xfId="2887" xr:uid="{00000000-0005-0000-0000-0000250B0000}"/>
    <cellStyle name="S6 37" xfId="2888" xr:uid="{00000000-0005-0000-0000-0000260B0000}"/>
    <cellStyle name="S6 38" xfId="2889" xr:uid="{00000000-0005-0000-0000-0000270B0000}"/>
    <cellStyle name="S6 39" xfId="2890" xr:uid="{00000000-0005-0000-0000-0000280B0000}"/>
    <cellStyle name="S6 4" xfId="2891" xr:uid="{00000000-0005-0000-0000-0000290B0000}"/>
    <cellStyle name="S6 40" xfId="2892" xr:uid="{00000000-0005-0000-0000-00002A0B0000}"/>
    <cellStyle name="S6 41" xfId="2893" xr:uid="{00000000-0005-0000-0000-00002B0B0000}"/>
    <cellStyle name="S6 42" xfId="2894" xr:uid="{00000000-0005-0000-0000-00002C0B0000}"/>
    <cellStyle name="S6 43" xfId="2895" xr:uid="{00000000-0005-0000-0000-00002D0B0000}"/>
    <cellStyle name="S6 44" xfId="2896" xr:uid="{00000000-0005-0000-0000-00002E0B0000}"/>
    <cellStyle name="S6 45" xfId="2897" xr:uid="{00000000-0005-0000-0000-00002F0B0000}"/>
    <cellStyle name="S6 46" xfId="2898" xr:uid="{00000000-0005-0000-0000-0000300B0000}"/>
    <cellStyle name="S6 47" xfId="2899" xr:uid="{00000000-0005-0000-0000-0000310B0000}"/>
    <cellStyle name="S6 48" xfId="2900" xr:uid="{00000000-0005-0000-0000-0000320B0000}"/>
    <cellStyle name="S6 49" xfId="2901" xr:uid="{00000000-0005-0000-0000-0000330B0000}"/>
    <cellStyle name="S6 5" xfId="2902" xr:uid="{00000000-0005-0000-0000-0000340B0000}"/>
    <cellStyle name="S6 50" xfId="2903" xr:uid="{00000000-0005-0000-0000-0000350B0000}"/>
    <cellStyle name="S6 51" xfId="2904" xr:uid="{00000000-0005-0000-0000-0000360B0000}"/>
    <cellStyle name="S6 52" xfId="2905" xr:uid="{00000000-0005-0000-0000-0000370B0000}"/>
    <cellStyle name="S6 53" xfId="2906" xr:uid="{00000000-0005-0000-0000-0000380B0000}"/>
    <cellStyle name="S6 54" xfId="2907" xr:uid="{00000000-0005-0000-0000-0000390B0000}"/>
    <cellStyle name="S6 55" xfId="2908" xr:uid="{00000000-0005-0000-0000-00003A0B0000}"/>
    <cellStyle name="S6 56" xfId="2909" xr:uid="{00000000-0005-0000-0000-00003B0B0000}"/>
    <cellStyle name="S6 57" xfId="2910" xr:uid="{00000000-0005-0000-0000-00003C0B0000}"/>
    <cellStyle name="S6 58" xfId="2911" xr:uid="{00000000-0005-0000-0000-00003D0B0000}"/>
    <cellStyle name="S6 59" xfId="2912" xr:uid="{00000000-0005-0000-0000-00003E0B0000}"/>
    <cellStyle name="S6 6" xfId="2913" xr:uid="{00000000-0005-0000-0000-00003F0B0000}"/>
    <cellStyle name="S6 60" xfId="2914" xr:uid="{00000000-0005-0000-0000-0000400B0000}"/>
    <cellStyle name="S6 61" xfId="2915" xr:uid="{00000000-0005-0000-0000-0000410B0000}"/>
    <cellStyle name="S6 62" xfId="2916" xr:uid="{00000000-0005-0000-0000-0000420B0000}"/>
    <cellStyle name="S6 63" xfId="2917" xr:uid="{00000000-0005-0000-0000-0000430B0000}"/>
    <cellStyle name="S6 64" xfId="2918" xr:uid="{00000000-0005-0000-0000-0000440B0000}"/>
    <cellStyle name="S6 65" xfId="2919" xr:uid="{00000000-0005-0000-0000-0000450B0000}"/>
    <cellStyle name="S6 66" xfId="2920" xr:uid="{00000000-0005-0000-0000-0000460B0000}"/>
    <cellStyle name="S6 67" xfId="2921" xr:uid="{00000000-0005-0000-0000-0000470B0000}"/>
    <cellStyle name="S6 68" xfId="2922" xr:uid="{00000000-0005-0000-0000-0000480B0000}"/>
    <cellStyle name="S6 69" xfId="2923" xr:uid="{00000000-0005-0000-0000-0000490B0000}"/>
    <cellStyle name="S6 7" xfId="2924" xr:uid="{00000000-0005-0000-0000-00004A0B0000}"/>
    <cellStyle name="S6 70" xfId="2925" xr:uid="{00000000-0005-0000-0000-00004B0B0000}"/>
    <cellStyle name="S6 71" xfId="2926" xr:uid="{00000000-0005-0000-0000-00004C0B0000}"/>
    <cellStyle name="S6 72" xfId="2927" xr:uid="{00000000-0005-0000-0000-00004D0B0000}"/>
    <cellStyle name="S6 73" xfId="2928" xr:uid="{00000000-0005-0000-0000-00004E0B0000}"/>
    <cellStyle name="S6 74" xfId="2929" xr:uid="{00000000-0005-0000-0000-00004F0B0000}"/>
    <cellStyle name="S6 75" xfId="2930" xr:uid="{00000000-0005-0000-0000-0000500B0000}"/>
    <cellStyle name="S6 76" xfId="2931" xr:uid="{00000000-0005-0000-0000-0000510B0000}"/>
    <cellStyle name="S6 77" xfId="2932" xr:uid="{00000000-0005-0000-0000-0000520B0000}"/>
    <cellStyle name="S6 78" xfId="2933" xr:uid="{00000000-0005-0000-0000-0000530B0000}"/>
    <cellStyle name="S6 79" xfId="2934" xr:uid="{00000000-0005-0000-0000-0000540B0000}"/>
    <cellStyle name="S6 8" xfId="2935" xr:uid="{00000000-0005-0000-0000-0000550B0000}"/>
    <cellStyle name="S6 80" xfId="2936" xr:uid="{00000000-0005-0000-0000-0000560B0000}"/>
    <cellStyle name="S6 81" xfId="2937" xr:uid="{00000000-0005-0000-0000-0000570B0000}"/>
    <cellStyle name="S6 82" xfId="2938" xr:uid="{00000000-0005-0000-0000-0000580B0000}"/>
    <cellStyle name="S6 83" xfId="2939" xr:uid="{00000000-0005-0000-0000-0000590B0000}"/>
    <cellStyle name="S6 84" xfId="2940" xr:uid="{00000000-0005-0000-0000-00005A0B0000}"/>
    <cellStyle name="S6 85" xfId="2941" xr:uid="{00000000-0005-0000-0000-00005B0B0000}"/>
    <cellStyle name="S6 86" xfId="2942" xr:uid="{00000000-0005-0000-0000-00005C0B0000}"/>
    <cellStyle name="S6 87" xfId="2943" xr:uid="{00000000-0005-0000-0000-00005D0B0000}"/>
    <cellStyle name="S6 88" xfId="2944" xr:uid="{00000000-0005-0000-0000-00005E0B0000}"/>
    <cellStyle name="S6 89" xfId="2945" xr:uid="{00000000-0005-0000-0000-00005F0B0000}"/>
    <cellStyle name="S6 9" xfId="2946" xr:uid="{00000000-0005-0000-0000-0000600B0000}"/>
    <cellStyle name="S6 90" xfId="2947" xr:uid="{00000000-0005-0000-0000-0000610B0000}"/>
    <cellStyle name="S6 91" xfId="2948" xr:uid="{00000000-0005-0000-0000-0000620B0000}"/>
    <cellStyle name="S6 92" xfId="2949" xr:uid="{00000000-0005-0000-0000-0000630B0000}"/>
    <cellStyle name="S6 93" xfId="2950" xr:uid="{00000000-0005-0000-0000-0000640B0000}"/>
    <cellStyle name="S6 94" xfId="2951" xr:uid="{00000000-0005-0000-0000-0000650B0000}"/>
    <cellStyle name="S6 95" xfId="2952" xr:uid="{00000000-0005-0000-0000-0000660B0000}"/>
    <cellStyle name="S6 96" xfId="2953" xr:uid="{00000000-0005-0000-0000-0000670B0000}"/>
    <cellStyle name="S6 97" xfId="2954" xr:uid="{00000000-0005-0000-0000-0000680B0000}"/>
    <cellStyle name="S6 98" xfId="2955" xr:uid="{00000000-0005-0000-0000-0000690B0000}"/>
    <cellStyle name="S6 99" xfId="2956" xr:uid="{00000000-0005-0000-0000-00006A0B0000}"/>
    <cellStyle name="S7" xfId="2957" xr:uid="{00000000-0005-0000-0000-00006B0B0000}"/>
    <cellStyle name="S7 10" xfId="2958" xr:uid="{00000000-0005-0000-0000-00006C0B0000}"/>
    <cellStyle name="S7 100" xfId="2959" xr:uid="{00000000-0005-0000-0000-00006D0B0000}"/>
    <cellStyle name="S7 101" xfId="2960" xr:uid="{00000000-0005-0000-0000-00006E0B0000}"/>
    <cellStyle name="S7 102" xfId="2961" xr:uid="{00000000-0005-0000-0000-00006F0B0000}"/>
    <cellStyle name="S7 103" xfId="2962" xr:uid="{00000000-0005-0000-0000-0000700B0000}"/>
    <cellStyle name="S7 104" xfId="2963" xr:uid="{00000000-0005-0000-0000-0000710B0000}"/>
    <cellStyle name="S7 105" xfId="2964" xr:uid="{00000000-0005-0000-0000-0000720B0000}"/>
    <cellStyle name="S7 106" xfId="2965" xr:uid="{00000000-0005-0000-0000-0000730B0000}"/>
    <cellStyle name="S7 107" xfId="2966" xr:uid="{00000000-0005-0000-0000-0000740B0000}"/>
    <cellStyle name="S7 108" xfId="2967" xr:uid="{00000000-0005-0000-0000-0000750B0000}"/>
    <cellStyle name="S7 109" xfId="2968" xr:uid="{00000000-0005-0000-0000-0000760B0000}"/>
    <cellStyle name="S7 11" xfId="2969" xr:uid="{00000000-0005-0000-0000-0000770B0000}"/>
    <cellStyle name="S7 110" xfId="2970" xr:uid="{00000000-0005-0000-0000-0000780B0000}"/>
    <cellStyle name="S7 111" xfId="2971" xr:uid="{00000000-0005-0000-0000-0000790B0000}"/>
    <cellStyle name="S7 112" xfId="2972" xr:uid="{00000000-0005-0000-0000-00007A0B0000}"/>
    <cellStyle name="S7 113" xfId="2973" xr:uid="{00000000-0005-0000-0000-00007B0B0000}"/>
    <cellStyle name="S7 114" xfId="2974" xr:uid="{00000000-0005-0000-0000-00007C0B0000}"/>
    <cellStyle name="S7 115" xfId="2975" xr:uid="{00000000-0005-0000-0000-00007D0B0000}"/>
    <cellStyle name="S7 116" xfId="2976" xr:uid="{00000000-0005-0000-0000-00007E0B0000}"/>
    <cellStyle name="S7 117" xfId="2977" xr:uid="{00000000-0005-0000-0000-00007F0B0000}"/>
    <cellStyle name="S7 118" xfId="2978" xr:uid="{00000000-0005-0000-0000-0000800B0000}"/>
    <cellStyle name="S7 119" xfId="2979" xr:uid="{00000000-0005-0000-0000-0000810B0000}"/>
    <cellStyle name="S7 12" xfId="2980" xr:uid="{00000000-0005-0000-0000-0000820B0000}"/>
    <cellStyle name="S7 120" xfId="2981" xr:uid="{00000000-0005-0000-0000-0000830B0000}"/>
    <cellStyle name="S7 121" xfId="2982" xr:uid="{00000000-0005-0000-0000-0000840B0000}"/>
    <cellStyle name="S7 122" xfId="2983" xr:uid="{00000000-0005-0000-0000-0000850B0000}"/>
    <cellStyle name="S7 123" xfId="2984" xr:uid="{00000000-0005-0000-0000-0000860B0000}"/>
    <cellStyle name="S7 124" xfId="2985" xr:uid="{00000000-0005-0000-0000-0000870B0000}"/>
    <cellStyle name="S7 125" xfId="2986" xr:uid="{00000000-0005-0000-0000-0000880B0000}"/>
    <cellStyle name="S7 126" xfId="2987" xr:uid="{00000000-0005-0000-0000-0000890B0000}"/>
    <cellStyle name="S7 127" xfId="2988" xr:uid="{00000000-0005-0000-0000-00008A0B0000}"/>
    <cellStyle name="S7 128" xfId="2989" xr:uid="{00000000-0005-0000-0000-00008B0B0000}"/>
    <cellStyle name="S7 129" xfId="2990" xr:uid="{00000000-0005-0000-0000-00008C0B0000}"/>
    <cellStyle name="S7 13" xfId="2991" xr:uid="{00000000-0005-0000-0000-00008D0B0000}"/>
    <cellStyle name="S7 130" xfId="2992" xr:uid="{00000000-0005-0000-0000-00008E0B0000}"/>
    <cellStyle name="S7 131" xfId="2993" xr:uid="{00000000-0005-0000-0000-00008F0B0000}"/>
    <cellStyle name="S7 132" xfId="2994" xr:uid="{00000000-0005-0000-0000-0000900B0000}"/>
    <cellStyle name="S7 133" xfId="2995" xr:uid="{00000000-0005-0000-0000-0000910B0000}"/>
    <cellStyle name="S7 134" xfId="2996" xr:uid="{00000000-0005-0000-0000-0000920B0000}"/>
    <cellStyle name="S7 135" xfId="2997" xr:uid="{00000000-0005-0000-0000-0000930B0000}"/>
    <cellStyle name="S7 136" xfId="2998" xr:uid="{00000000-0005-0000-0000-0000940B0000}"/>
    <cellStyle name="S7 137" xfId="2999" xr:uid="{00000000-0005-0000-0000-0000950B0000}"/>
    <cellStyle name="S7 138" xfId="3000" xr:uid="{00000000-0005-0000-0000-0000960B0000}"/>
    <cellStyle name="S7 139" xfId="3001" xr:uid="{00000000-0005-0000-0000-0000970B0000}"/>
    <cellStyle name="S7 14" xfId="3002" xr:uid="{00000000-0005-0000-0000-0000980B0000}"/>
    <cellStyle name="S7 140" xfId="3003" xr:uid="{00000000-0005-0000-0000-0000990B0000}"/>
    <cellStyle name="S7 141" xfId="3004" xr:uid="{00000000-0005-0000-0000-00009A0B0000}"/>
    <cellStyle name="S7 142" xfId="3005" xr:uid="{00000000-0005-0000-0000-00009B0B0000}"/>
    <cellStyle name="S7 143" xfId="3006" xr:uid="{00000000-0005-0000-0000-00009C0B0000}"/>
    <cellStyle name="S7 144" xfId="3007" xr:uid="{00000000-0005-0000-0000-00009D0B0000}"/>
    <cellStyle name="S7 145" xfId="3008" xr:uid="{00000000-0005-0000-0000-00009E0B0000}"/>
    <cellStyle name="S7 146" xfId="3009" xr:uid="{00000000-0005-0000-0000-00009F0B0000}"/>
    <cellStyle name="S7 147" xfId="3010" xr:uid="{00000000-0005-0000-0000-0000A00B0000}"/>
    <cellStyle name="S7 148" xfId="3011" xr:uid="{00000000-0005-0000-0000-0000A10B0000}"/>
    <cellStyle name="S7 149" xfId="3012" xr:uid="{00000000-0005-0000-0000-0000A20B0000}"/>
    <cellStyle name="S7 15" xfId="3013" xr:uid="{00000000-0005-0000-0000-0000A30B0000}"/>
    <cellStyle name="S7 150" xfId="3014" xr:uid="{00000000-0005-0000-0000-0000A40B0000}"/>
    <cellStyle name="S7 151" xfId="3015" xr:uid="{00000000-0005-0000-0000-0000A50B0000}"/>
    <cellStyle name="S7 152" xfId="3016" xr:uid="{00000000-0005-0000-0000-0000A60B0000}"/>
    <cellStyle name="S7 153" xfId="3017" xr:uid="{00000000-0005-0000-0000-0000A70B0000}"/>
    <cellStyle name="S7 154" xfId="3018" xr:uid="{00000000-0005-0000-0000-0000A80B0000}"/>
    <cellStyle name="S7 155" xfId="3019" xr:uid="{00000000-0005-0000-0000-0000A90B0000}"/>
    <cellStyle name="S7 156" xfId="3020" xr:uid="{00000000-0005-0000-0000-0000AA0B0000}"/>
    <cellStyle name="S7 157" xfId="3021" xr:uid="{00000000-0005-0000-0000-0000AB0B0000}"/>
    <cellStyle name="S7 158" xfId="3022" xr:uid="{00000000-0005-0000-0000-0000AC0B0000}"/>
    <cellStyle name="S7 159" xfId="3023" xr:uid="{00000000-0005-0000-0000-0000AD0B0000}"/>
    <cellStyle name="S7 16" xfId="3024" xr:uid="{00000000-0005-0000-0000-0000AE0B0000}"/>
    <cellStyle name="S7 160" xfId="3025" xr:uid="{00000000-0005-0000-0000-0000AF0B0000}"/>
    <cellStyle name="S7 161" xfId="3026" xr:uid="{00000000-0005-0000-0000-0000B00B0000}"/>
    <cellStyle name="S7 162" xfId="3027" xr:uid="{00000000-0005-0000-0000-0000B10B0000}"/>
    <cellStyle name="S7 17" xfId="3028" xr:uid="{00000000-0005-0000-0000-0000B20B0000}"/>
    <cellStyle name="S7 18" xfId="3029" xr:uid="{00000000-0005-0000-0000-0000B30B0000}"/>
    <cellStyle name="S7 19" xfId="3030" xr:uid="{00000000-0005-0000-0000-0000B40B0000}"/>
    <cellStyle name="S7 2" xfId="3031" xr:uid="{00000000-0005-0000-0000-0000B50B0000}"/>
    <cellStyle name="S7 20" xfId="3032" xr:uid="{00000000-0005-0000-0000-0000B60B0000}"/>
    <cellStyle name="S7 21" xfId="3033" xr:uid="{00000000-0005-0000-0000-0000B70B0000}"/>
    <cellStyle name="S7 22" xfId="3034" xr:uid="{00000000-0005-0000-0000-0000B80B0000}"/>
    <cellStyle name="S7 23" xfId="3035" xr:uid="{00000000-0005-0000-0000-0000B90B0000}"/>
    <cellStyle name="S7 24" xfId="3036" xr:uid="{00000000-0005-0000-0000-0000BA0B0000}"/>
    <cellStyle name="S7 25" xfId="3037" xr:uid="{00000000-0005-0000-0000-0000BB0B0000}"/>
    <cellStyle name="S7 26" xfId="3038" xr:uid="{00000000-0005-0000-0000-0000BC0B0000}"/>
    <cellStyle name="S7 27" xfId="3039" xr:uid="{00000000-0005-0000-0000-0000BD0B0000}"/>
    <cellStyle name="S7 28" xfId="3040" xr:uid="{00000000-0005-0000-0000-0000BE0B0000}"/>
    <cellStyle name="S7 29" xfId="3041" xr:uid="{00000000-0005-0000-0000-0000BF0B0000}"/>
    <cellStyle name="S7 3" xfId="3042" xr:uid="{00000000-0005-0000-0000-0000C00B0000}"/>
    <cellStyle name="S7 30" xfId="3043" xr:uid="{00000000-0005-0000-0000-0000C10B0000}"/>
    <cellStyle name="S7 31" xfId="3044" xr:uid="{00000000-0005-0000-0000-0000C20B0000}"/>
    <cellStyle name="S7 32" xfId="3045" xr:uid="{00000000-0005-0000-0000-0000C30B0000}"/>
    <cellStyle name="S7 33" xfId="3046" xr:uid="{00000000-0005-0000-0000-0000C40B0000}"/>
    <cellStyle name="S7 34" xfId="3047" xr:uid="{00000000-0005-0000-0000-0000C50B0000}"/>
    <cellStyle name="S7 35" xfId="3048" xr:uid="{00000000-0005-0000-0000-0000C60B0000}"/>
    <cellStyle name="S7 36" xfId="3049" xr:uid="{00000000-0005-0000-0000-0000C70B0000}"/>
    <cellStyle name="S7 37" xfId="3050" xr:uid="{00000000-0005-0000-0000-0000C80B0000}"/>
    <cellStyle name="S7 38" xfId="3051" xr:uid="{00000000-0005-0000-0000-0000C90B0000}"/>
    <cellStyle name="S7 39" xfId="3052" xr:uid="{00000000-0005-0000-0000-0000CA0B0000}"/>
    <cellStyle name="S7 4" xfId="3053" xr:uid="{00000000-0005-0000-0000-0000CB0B0000}"/>
    <cellStyle name="S7 40" xfId="3054" xr:uid="{00000000-0005-0000-0000-0000CC0B0000}"/>
    <cellStyle name="S7 41" xfId="3055" xr:uid="{00000000-0005-0000-0000-0000CD0B0000}"/>
    <cellStyle name="S7 42" xfId="3056" xr:uid="{00000000-0005-0000-0000-0000CE0B0000}"/>
    <cellStyle name="S7 43" xfId="3057" xr:uid="{00000000-0005-0000-0000-0000CF0B0000}"/>
    <cellStyle name="S7 44" xfId="3058" xr:uid="{00000000-0005-0000-0000-0000D00B0000}"/>
    <cellStyle name="S7 45" xfId="3059" xr:uid="{00000000-0005-0000-0000-0000D10B0000}"/>
    <cellStyle name="S7 46" xfId="3060" xr:uid="{00000000-0005-0000-0000-0000D20B0000}"/>
    <cellStyle name="S7 47" xfId="3061" xr:uid="{00000000-0005-0000-0000-0000D30B0000}"/>
    <cellStyle name="S7 48" xfId="3062" xr:uid="{00000000-0005-0000-0000-0000D40B0000}"/>
    <cellStyle name="S7 49" xfId="3063" xr:uid="{00000000-0005-0000-0000-0000D50B0000}"/>
    <cellStyle name="S7 5" xfId="3064" xr:uid="{00000000-0005-0000-0000-0000D60B0000}"/>
    <cellStyle name="S7 50" xfId="3065" xr:uid="{00000000-0005-0000-0000-0000D70B0000}"/>
    <cellStyle name="S7 51" xfId="3066" xr:uid="{00000000-0005-0000-0000-0000D80B0000}"/>
    <cellStyle name="S7 52" xfId="3067" xr:uid="{00000000-0005-0000-0000-0000D90B0000}"/>
    <cellStyle name="S7 53" xfId="3068" xr:uid="{00000000-0005-0000-0000-0000DA0B0000}"/>
    <cellStyle name="S7 54" xfId="3069" xr:uid="{00000000-0005-0000-0000-0000DB0B0000}"/>
    <cellStyle name="S7 55" xfId="3070" xr:uid="{00000000-0005-0000-0000-0000DC0B0000}"/>
    <cellStyle name="S7 56" xfId="3071" xr:uid="{00000000-0005-0000-0000-0000DD0B0000}"/>
    <cellStyle name="S7 57" xfId="3072" xr:uid="{00000000-0005-0000-0000-0000DE0B0000}"/>
    <cellStyle name="S7 58" xfId="3073" xr:uid="{00000000-0005-0000-0000-0000DF0B0000}"/>
    <cellStyle name="S7 59" xfId="3074" xr:uid="{00000000-0005-0000-0000-0000E00B0000}"/>
    <cellStyle name="S7 6" xfId="3075" xr:uid="{00000000-0005-0000-0000-0000E10B0000}"/>
    <cellStyle name="S7 60" xfId="3076" xr:uid="{00000000-0005-0000-0000-0000E20B0000}"/>
    <cellStyle name="S7 61" xfId="3077" xr:uid="{00000000-0005-0000-0000-0000E30B0000}"/>
    <cellStyle name="S7 62" xfId="3078" xr:uid="{00000000-0005-0000-0000-0000E40B0000}"/>
    <cellStyle name="S7 63" xfId="3079" xr:uid="{00000000-0005-0000-0000-0000E50B0000}"/>
    <cellStyle name="S7 64" xfId="3080" xr:uid="{00000000-0005-0000-0000-0000E60B0000}"/>
    <cellStyle name="S7 65" xfId="3081" xr:uid="{00000000-0005-0000-0000-0000E70B0000}"/>
    <cellStyle name="S7 66" xfId="3082" xr:uid="{00000000-0005-0000-0000-0000E80B0000}"/>
    <cellStyle name="S7 67" xfId="3083" xr:uid="{00000000-0005-0000-0000-0000E90B0000}"/>
    <cellStyle name="S7 68" xfId="3084" xr:uid="{00000000-0005-0000-0000-0000EA0B0000}"/>
    <cellStyle name="S7 69" xfId="3085" xr:uid="{00000000-0005-0000-0000-0000EB0B0000}"/>
    <cellStyle name="S7 7" xfId="3086" xr:uid="{00000000-0005-0000-0000-0000EC0B0000}"/>
    <cellStyle name="S7 70" xfId="3087" xr:uid="{00000000-0005-0000-0000-0000ED0B0000}"/>
    <cellStyle name="S7 71" xfId="3088" xr:uid="{00000000-0005-0000-0000-0000EE0B0000}"/>
    <cellStyle name="S7 72" xfId="3089" xr:uid="{00000000-0005-0000-0000-0000EF0B0000}"/>
    <cellStyle name="S7 73" xfId="3090" xr:uid="{00000000-0005-0000-0000-0000F00B0000}"/>
    <cellStyle name="S7 74" xfId="3091" xr:uid="{00000000-0005-0000-0000-0000F10B0000}"/>
    <cellStyle name="S7 75" xfId="3092" xr:uid="{00000000-0005-0000-0000-0000F20B0000}"/>
    <cellStyle name="S7 76" xfId="3093" xr:uid="{00000000-0005-0000-0000-0000F30B0000}"/>
    <cellStyle name="S7 77" xfId="3094" xr:uid="{00000000-0005-0000-0000-0000F40B0000}"/>
    <cellStyle name="S7 78" xfId="3095" xr:uid="{00000000-0005-0000-0000-0000F50B0000}"/>
    <cellStyle name="S7 79" xfId="3096" xr:uid="{00000000-0005-0000-0000-0000F60B0000}"/>
    <cellStyle name="S7 8" xfId="3097" xr:uid="{00000000-0005-0000-0000-0000F70B0000}"/>
    <cellStyle name="S7 80" xfId="3098" xr:uid="{00000000-0005-0000-0000-0000F80B0000}"/>
    <cellStyle name="S7 81" xfId="3099" xr:uid="{00000000-0005-0000-0000-0000F90B0000}"/>
    <cellStyle name="S7 82" xfId="3100" xr:uid="{00000000-0005-0000-0000-0000FA0B0000}"/>
    <cellStyle name="S7 83" xfId="3101" xr:uid="{00000000-0005-0000-0000-0000FB0B0000}"/>
    <cellStyle name="S7 84" xfId="3102" xr:uid="{00000000-0005-0000-0000-0000FC0B0000}"/>
    <cellStyle name="S7 85" xfId="3103" xr:uid="{00000000-0005-0000-0000-0000FD0B0000}"/>
    <cellStyle name="S7 86" xfId="3104" xr:uid="{00000000-0005-0000-0000-0000FE0B0000}"/>
    <cellStyle name="S7 87" xfId="3105" xr:uid="{00000000-0005-0000-0000-0000FF0B0000}"/>
    <cellStyle name="S7 88" xfId="3106" xr:uid="{00000000-0005-0000-0000-0000000C0000}"/>
    <cellStyle name="S7 89" xfId="3107" xr:uid="{00000000-0005-0000-0000-0000010C0000}"/>
    <cellStyle name="S7 9" xfId="3108" xr:uid="{00000000-0005-0000-0000-0000020C0000}"/>
    <cellStyle name="S7 90" xfId="3109" xr:uid="{00000000-0005-0000-0000-0000030C0000}"/>
    <cellStyle name="S7 91" xfId="3110" xr:uid="{00000000-0005-0000-0000-0000040C0000}"/>
    <cellStyle name="S7 92" xfId="3111" xr:uid="{00000000-0005-0000-0000-0000050C0000}"/>
    <cellStyle name="S7 93" xfId="3112" xr:uid="{00000000-0005-0000-0000-0000060C0000}"/>
    <cellStyle name="S7 94" xfId="3113" xr:uid="{00000000-0005-0000-0000-0000070C0000}"/>
    <cellStyle name="S7 95" xfId="3114" xr:uid="{00000000-0005-0000-0000-0000080C0000}"/>
    <cellStyle name="S7 96" xfId="3115" xr:uid="{00000000-0005-0000-0000-0000090C0000}"/>
    <cellStyle name="S7 97" xfId="3116" xr:uid="{00000000-0005-0000-0000-00000A0C0000}"/>
    <cellStyle name="S7 98" xfId="3117" xr:uid="{00000000-0005-0000-0000-00000B0C0000}"/>
    <cellStyle name="S7 99" xfId="3118" xr:uid="{00000000-0005-0000-0000-00000C0C0000}"/>
    <cellStyle name="S8" xfId="3119" xr:uid="{00000000-0005-0000-0000-00000D0C0000}"/>
    <cellStyle name="S8 10" xfId="3120" xr:uid="{00000000-0005-0000-0000-00000E0C0000}"/>
    <cellStyle name="S8 100" xfId="3121" xr:uid="{00000000-0005-0000-0000-00000F0C0000}"/>
    <cellStyle name="S8 101" xfId="3122" xr:uid="{00000000-0005-0000-0000-0000100C0000}"/>
    <cellStyle name="S8 102" xfId="3123" xr:uid="{00000000-0005-0000-0000-0000110C0000}"/>
    <cellStyle name="S8 103" xfId="3124" xr:uid="{00000000-0005-0000-0000-0000120C0000}"/>
    <cellStyle name="S8 104" xfId="3125" xr:uid="{00000000-0005-0000-0000-0000130C0000}"/>
    <cellStyle name="S8 105" xfId="3126" xr:uid="{00000000-0005-0000-0000-0000140C0000}"/>
    <cellStyle name="S8 106" xfId="3127" xr:uid="{00000000-0005-0000-0000-0000150C0000}"/>
    <cellStyle name="S8 107" xfId="3128" xr:uid="{00000000-0005-0000-0000-0000160C0000}"/>
    <cellStyle name="S8 108" xfId="3129" xr:uid="{00000000-0005-0000-0000-0000170C0000}"/>
    <cellStyle name="S8 109" xfId="3130" xr:uid="{00000000-0005-0000-0000-0000180C0000}"/>
    <cellStyle name="S8 11" xfId="3131" xr:uid="{00000000-0005-0000-0000-0000190C0000}"/>
    <cellStyle name="S8 110" xfId="3132" xr:uid="{00000000-0005-0000-0000-00001A0C0000}"/>
    <cellStyle name="S8 111" xfId="3133" xr:uid="{00000000-0005-0000-0000-00001B0C0000}"/>
    <cellStyle name="S8 112" xfId="3134" xr:uid="{00000000-0005-0000-0000-00001C0C0000}"/>
    <cellStyle name="S8 113" xfId="3135" xr:uid="{00000000-0005-0000-0000-00001D0C0000}"/>
    <cellStyle name="S8 114" xfId="3136" xr:uid="{00000000-0005-0000-0000-00001E0C0000}"/>
    <cellStyle name="S8 115" xfId="3137" xr:uid="{00000000-0005-0000-0000-00001F0C0000}"/>
    <cellStyle name="S8 116" xfId="3138" xr:uid="{00000000-0005-0000-0000-0000200C0000}"/>
    <cellStyle name="S8 117" xfId="3139" xr:uid="{00000000-0005-0000-0000-0000210C0000}"/>
    <cellStyle name="S8 118" xfId="3140" xr:uid="{00000000-0005-0000-0000-0000220C0000}"/>
    <cellStyle name="S8 119" xfId="3141" xr:uid="{00000000-0005-0000-0000-0000230C0000}"/>
    <cellStyle name="S8 12" xfId="3142" xr:uid="{00000000-0005-0000-0000-0000240C0000}"/>
    <cellStyle name="S8 120" xfId="3143" xr:uid="{00000000-0005-0000-0000-0000250C0000}"/>
    <cellStyle name="S8 121" xfId="3144" xr:uid="{00000000-0005-0000-0000-0000260C0000}"/>
    <cellStyle name="S8 122" xfId="3145" xr:uid="{00000000-0005-0000-0000-0000270C0000}"/>
    <cellStyle name="S8 123" xfId="3146" xr:uid="{00000000-0005-0000-0000-0000280C0000}"/>
    <cellStyle name="S8 124" xfId="3147" xr:uid="{00000000-0005-0000-0000-0000290C0000}"/>
    <cellStyle name="S8 125" xfId="3148" xr:uid="{00000000-0005-0000-0000-00002A0C0000}"/>
    <cellStyle name="S8 126" xfId="3149" xr:uid="{00000000-0005-0000-0000-00002B0C0000}"/>
    <cellStyle name="S8 127" xfId="3150" xr:uid="{00000000-0005-0000-0000-00002C0C0000}"/>
    <cellStyle name="S8 128" xfId="3151" xr:uid="{00000000-0005-0000-0000-00002D0C0000}"/>
    <cellStyle name="S8 129" xfId="3152" xr:uid="{00000000-0005-0000-0000-00002E0C0000}"/>
    <cellStyle name="S8 13" xfId="3153" xr:uid="{00000000-0005-0000-0000-00002F0C0000}"/>
    <cellStyle name="S8 130" xfId="3154" xr:uid="{00000000-0005-0000-0000-0000300C0000}"/>
    <cellStyle name="S8 131" xfId="3155" xr:uid="{00000000-0005-0000-0000-0000310C0000}"/>
    <cellStyle name="S8 132" xfId="3156" xr:uid="{00000000-0005-0000-0000-0000320C0000}"/>
    <cellStyle name="S8 133" xfId="3157" xr:uid="{00000000-0005-0000-0000-0000330C0000}"/>
    <cellStyle name="S8 134" xfId="3158" xr:uid="{00000000-0005-0000-0000-0000340C0000}"/>
    <cellStyle name="S8 135" xfId="3159" xr:uid="{00000000-0005-0000-0000-0000350C0000}"/>
    <cellStyle name="S8 136" xfId="3160" xr:uid="{00000000-0005-0000-0000-0000360C0000}"/>
    <cellStyle name="S8 137" xfId="3161" xr:uid="{00000000-0005-0000-0000-0000370C0000}"/>
    <cellStyle name="S8 138" xfId="3162" xr:uid="{00000000-0005-0000-0000-0000380C0000}"/>
    <cellStyle name="S8 139" xfId="3163" xr:uid="{00000000-0005-0000-0000-0000390C0000}"/>
    <cellStyle name="S8 14" xfId="3164" xr:uid="{00000000-0005-0000-0000-00003A0C0000}"/>
    <cellStyle name="S8 140" xfId="3165" xr:uid="{00000000-0005-0000-0000-00003B0C0000}"/>
    <cellStyle name="S8 141" xfId="3166" xr:uid="{00000000-0005-0000-0000-00003C0C0000}"/>
    <cellStyle name="S8 142" xfId="3167" xr:uid="{00000000-0005-0000-0000-00003D0C0000}"/>
    <cellStyle name="S8 143" xfId="3168" xr:uid="{00000000-0005-0000-0000-00003E0C0000}"/>
    <cellStyle name="S8 144" xfId="3169" xr:uid="{00000000-0005-0000-0000-00003F0C0000}"/>
    <cellStyle name="S8 145" xfId="3170" xr:uid="{00000000-0005-0000-0000-0000400C0000}"/>
    <cellStyle name="S8 146" xfId="3171" xr:uid="{00000000-0005-0000-0000-0000410C0000}"/>
    <cellStyle name="S8 147" xfId="3172" xr:uid="{00000000-0005-0000-0000-0000420C0000}"/>
    <cellStyle name="S8 148" xfId="3173" xr:uid="{00000000-0005-0000-0000-0000430C0000}"/>
    <cellStyle name="S8 149" xfId="3174" xr:uid="{00000000-0005-0000-0000-0000440C0000}"/>
    <cellStyle name="S8 15" xfId="3175" xr:uid="{00000000-0005-0000-0000-0000450C0000}"/>
    <cellStyle name="S8 150" xfId="3176" xr:uid="{00000000-0005-0000-0000-0000460C0000}"/>
    <cellStyle name="S8 151" xfId="3177" xr:uid="{00000000-0005-0000-0000-0000470C0000}"/>
    <cellStyle name="S8 152" xfId="3178" xr:uid="{00000000-0005-0000-0000-0000480C0000}"/>
    <cellStyle name="S8 153" xfId="3179" xr:uid="{00000000-0005-0000-0000-0000490C0000}"/>
    <cellStyle name="S8 154" xfId="3180" xr:uid="{00000000-0005-0000-0000-00004A0C0000}"/>
    <cellStyle name="S8 155" xfId="3181" xr:uid="{00000000-0005-0000-0000-00004B0C0000}"/>
    <cellStyle name="S8 156" xfId="3182" xr:uid="{00000000-0005-0000-0000-00004C0C0000}"/>
    <cellStyle name="S8 157" xfId="3183" xr:uid="{00000000-0005-0000-0000-00004D0C0000}"/>
    <cellStyle name="S8 158" xfId="3184" xr:uid="{00000000-0005-0000-0000-00004E0C0000}"/>
    <cellStyle name="S8 159" xfId="3185" xr:uid="{00000000-0005-0000-0000-00004F0C0000}"/>
    <cellStyle name="S8 16" xfId="3186" xr:uid="{00000000-0005-0000-0000-0000500C0000}"/>
    <cellStyle name="S8 160" xfId="3187" xr:uid="{00000000-0005-0000-0000-0000510C0000}"/>
    <cellStyle name="S8 161" xfId="3188" xr:uid="{00000000-0005-0000-0000-0000520C0000}"/>
    <cellStyle name="S8 162" xfId="3189" xr:uid="{00000000-0005-0000-0000-0000530C0000}"/>
    <cellStyle name="S8 17" xfId="3190" xr:uid="{00000000-0005-0000-0000-0000540C0000}"/>
    <cellStyle name="S8 18" xfId="3191" xr:uid="{00000000-0005-0000-0000-0000550C0000}"/>
    <cellStyle name="S8 19" xfId="3192" xr:uid="{00000000-0005-0000-0000-0000560C0000}"/>
    <cellStyle name="S8 2" xfId="3193" xr:uid="{00000000-0005-0000-0000-0000570C0000}"/>
    <cellStyle name="S8 20" xfId="3194" xr:uid="{00000000-0005-0000-0000-0000580C0000}"/>
    <cellStyle name="S8 21" xfId="3195" xr:uid="{00000000-0005-0000-0000-0000590C0000}"/>
    <cellStyle name="S8 22" xfId="3196" xr:uid="{00000000-0005-0000-0000-00005A0C0000}"/>
    <cellStyle name="S8 23" xfId="3197" xr:uid="{00000000-0005-0000-0000-00005B0C0000}"/>
    <cellStyle name="S8 24" xfId="3198" xr:uid="{00000000-0005-0000-0000-00005C0C0000}"/>
    <cellStyle name="S8 25" xfId="3199" xr:uid="{00000000-0005-0000-0000-00005D0C0000}"/>
    <cellStyle name="S8 26" xfId="3200" xr:uid="{00000000-0005-0000-0000-00005E0C0000}"/>
    <cellStyle name="S8 27" xfId="3201" xr:uid="{00000000-0005-0000-0000-00005F0C0000}"/>
    <cellStyle name="S8 28" xfId="3202" xr:uid="{00000000-0005-0000-0000-0000600C0000}"/>
    <cellStyle name="S8 29" xfId="3203" xr:uid="{00000000-0005-0000-0000-0000610C0000}"/>
    <cellStyle name="S8 3" xfId="3204" xr:uid="{00000000-0005-0000-0000-0000620C0000}"/>
    <cellStyle name="S8 30" xfId="3205" xr:uid="{00000000-0005-0000-0000-0000630C0000}"/>
    <cellStyle name="S8 31" xfId="3206" xr:uid="{00000000-0005-0000-0000-0000640C0000}"/>
    <cellStyle name="S8 32" xfId="3207" xr:uid="{00000000-0005-0000-0000-0000650C0000}"/>
    <cellStyle name="S8 33" xfId="3208" xr:uid="{00000000-0005-0000-0000-0000660C0000}"/>
    <cellStyle name="S8 34" xfId="3209" xr:uid="{00000000-0005-0000-0000-0000670C0000}"/>
    <cellStyle name="S8 35" xfId="3210" xr:uid="{00000000-0005-0000-0000-0000680C0000}"/>
    <cellStyle name="S8 36" xfId="3211" xr:uid="{00000000-0005-0000-0000-0000690C0000}"/>
    <cellStyle name="S8 37" xfId="3212" xr:uid="{00000000-0005-0000-0000-00006A0C0000}"/>
    <cellStyle name="S8 38" xfId="3213" xr:uid="{00000000-0005-0000-0000-00006B0C0000}"/>
    <cellStyle name="S8 39" xfId="3214" xr:uid="{00000000-0005-0000-0000-00006C0C0000}"/>
    <cellStyle name="S8 4" xfId="3215" xr:uid="{00000000-0005-0000-0000-00006D0C0000}"/>
    <cellStyle name="S8 40" xfId="3216" xr:uid="{00000000-0005-0000-0000-00006E0C0000}"/>
    <cellStyle name="S8 41" xfId="3217" xr:uid="{00000000-0005-0000-0000-00006F0C0000}"/>
    <cellStyle name="S8 42" xfId="3218" xr:uid="{00000000-0005-0000-0000-0000700C0000}"/>
    <cellStyle name="S8 43" xfId="3219" xr:uid="{00000000-0005-0000-0000-0000710C0000}"/>
    <cellStyle name="S8 44" xfId="3220" xr:uid="{00000000-0005-0000-0000-0000720C0000}"/>
    <cellStyle name="S8 45" xfId="3221" xr:uid="{00000000-0005-0000-0000-0000730C0000}"/>
    <cellStyle name="S8 46" xfId="3222" xr:uid="{00000000-0005-0000-0000-0000740C0000}"/>
    <cellStyle name="S8 47" xfId="3223" xr:uid="{00000000-0005-0000-0000-0000750C0000}"/>
    <cellStyle name="S8 48" xfId="3224" xr:uid="{00000000-0005-0000-0000-0000760C0000}"/>
    <cellStyle name="S8 49" xfId="3225" xr:uid="{00000000-0005-0000-0000-0000770C0000}"/>
    <cellStyle name="S8 5" xfId="3226" xr:uid="{00000000-0005-0000-0000-0000780C0000}"/>
    <cellStyle name="S8 50" xfId="3227" xr:uid="{00000000-0005-0000-0000-0000790C0000}"/>
    <cellStyle name="S8 51" xfId="3228" xr:uid="{00000000-0005-0000-0000-00007A0C0000}"/>
    <cellStyle name="S8 52" xfId="3229" xr:uid="{00000000-0005-0000-0000-00007B0C0000}"/>
    <cellStyle name="S8 53" xfId="3230" xr:uid="{00000000-0005-0000-0000-00007C0C0000}"/>
    <cellStyle name="S8 54" xfId="3231" xr:uid="{00000000-0005-0000-0000-00007D0C0000}"/>
    <cellStyle name="S8 55" xfId="3232" xr:uid="{00000000-0005-0000-0000-00007E0C0000}"/>
    <cellStyle name="S8 56" xfId="3233" xr:uid="{00000000-0005-0000-0000-00007F0C0000}"/>
    <cellStyle name="S8 57" xfId="3234" xr:uid="{00000000-0005-0000-0000-0000800C0000}"/>
    <cellStyle name="S8 58" xfId="3235" xr:uid="{00000000-0005-0000-0000-0000810C0000}"/>
    <cellStyle name="S8 59" xfId="3236" xr:uid="{00000000-0005-0000-0000-0000820C0000}"/>
    <cellStyle name="S8 6" xfId="3237" xr:uid="{00000000-0005-0000-0000-0000830C0000}"/>
    <cellStyle name="S8 60" xfId="3238" xr:uid="{00000000-0005-0000-0000-0000840C0000}"/>
    <cellStyle name="S8 61" xfId="3239" xr:uid="{00000000-0005-0000-0000-0000850C0000}"/>
    <cellStyle name="S8 62" xfId="3240" xr:uid="{00000000-0005-0000-0000-0000860C0000}"/>
    <cellStyle name="S8 63" xfId="3241" xr:uid="{00000000-0005-0000-0000-0000870C0000}"/>
    <cellStyle name="S8 64" xfId="3242" xr:uid="{00000000-0005-0000-0000-0000880C0000}"/>
    <cellStyle name="S8 65" xfId="3243" xr:uid="{00000000-0005-0000-0000-0000890C0000}"/>
    <cellStyle name="S8 66" xfId="3244" xr:uid="{00000000-0005-0000-0000-00008A0C0000}"/>
    <cellStyle name="S8 67" xfId="3245" xr:uid="{00000000-0005-0000-0000-00008B0C0000}"/>
    <cellStyle name="S8 68" xfId="3246" xr:uid="{00000000-0005-0000-0000-00008C0C0000}"/>
    <cellStyle name="S8 69" xfId="3247" xr:uid="{00000000-0005-0000-0000-00008D0C0000}"/>
    <cellStyle name="S8 7" xfId="3248" xr:uid="{00000000-0005-0000-0000-00008E0C0000}"/>
    <cellStyle name="S8 70" xfId="3249" xr:uid="{00000000-0005-0000-0000-00008F0C0000}"/>
    <cellStyle name="S8 71" xfId="3250" xr:uid="{00000000-0005-0000-0000-0000900C0000}"/>
    <cellStyle name="S8 72" xfId="3251" xr:uid="{00000000-0005-0000-0000-0000910C0000}"/>
    <cellStyle name="S8 73" xfId="3252" xr:uid="{00000000-0005-0000-0000-0000920C0000}"/>
    <cellStyle name="S8 74" xfId="3253" xr:uid="{00000000-0005-0000-0000-0000930C0000}"/>
    <cellStyle name="S8 75" xfId="3254" xr:uid="{00000000-0005-0000-0000-0000940C0000}"/>
    <cellStyle name="S8 76" xfId="3255" xr:uid="{00000000-0005-0000-0000-0000950C0000}"/>
    <cellStyle name="S8 77" xfId="3256" xr:uid="{00000000-0005-0000-0000-0000960C0000}"/>
    <cellStyle name="S8 78" xfId="3257" xr:uid="{00000000-0005-0000-0000-0000970C0000}"/>
    <cellStyle name="S8 79" xfId="3258" xr:uid="{00000000-0005-0000-0000-0000980C0000}"/>
    <cellStyle name="S8 8" xfId="3259" xr:uid="{00000000-0005-0000-0000-0000990C0000}"/>
    <cellStyle name="S8 80" xfId="3260" xr:uid="{00000000-0005-0000-0000-00009A0C0000}"/>
    <cellStyle name="S8 81" xfId="3261" xr:uid="{00000000-0005-0000-0000-00009B0C0000}"/>
    <cellStyle name="S8 82" xfId="3262" xr:uid="{00000000-0005-0000-0000-00009C0C0000}"/>
    <cellStyle name="S8 83" xfId="3263" xr:uid="{00000000-0005-0000-0000-00009D0C0000}"/>
    <cellStyle name="S8 84" xfId="3264" xr:uid="{00000000-0005-0000-0000-00009E0C0000}"/>
    <cellStyle name="S8 85" xfId="3265" xr:uid="{00000000-0005-0000-0000-00009F0C0000}"/>
    <cellStyle name="S8 86" xfId="3266" xr:uid="{00000000-0005-0000-0000-0000A00C0000}"/>
    <cellStyle name="S8 87" xfId="3267" xr:uid="{00000000-0005-0000-0000-0000A10C0000}"/>
    <cellStyle name="S8 88" xfId="3268" xr:uid="{00000000-0005-0000-0000-0000A20C0000}"/>
    <cellStyle name="S8 89" xfId="3269" xr:uid="{00000000-0005-0000-0000-0000A30C0000}"/>
    <cellStyle name="S8 9" xfId="3270" xr:uid="{00000000-0005-0000-0000-0000A40C0000}"/>
    <cellStyle name="S8 90" xfId="3271" xr:uid="{00000000-0005-0000-0000-0000A50C0000}"/>
    <cellStyle name="S8 91" xfId="3272" xr:uid="{00000000-0005-0000-0000-0000A60C0000}"/>
    <cellStyle name="S8 92" xfId="3273" xr:uid="{00000000-0005-0000-0000-0000A70C0000}"/>
    <cellStyle name="S8 93" xfId="3274" xr:uid="{00000000-0005-0000-0000-0000A80C0000}"/>
    <cellStyle name="S8 94" xfId="3275" xr:uid="{00000000-0005-0000-0000-0000A90C0000}"/>
    <cellStyle name="S8 95" xfId="3276" xr:uid="{00000000-0005-0000-0000-0000AA0C0000}"/>
    <cellStyle name="S8 96" xfId="3277" xr:uid="{00000000-0005-0000-0000-0000AB0C0000}"/>
    <cellStyle name="S8 97" xfId="3278" xr:uid="{00000000-0005-0000-0000-0000AC0C0000}"/>
    <cellStyle name="S8 98" xfId="3279" xr:uid="{00000000-0005-0000-0000-0000AD0C0000}"/>
    <cellStyle name="S8 99" xfId="3280" xr:uid="{00000000-0005-0000-0000-0000AE0C0000}"/>
    <cellStyle name="S9" xfId="3281" xr:uid="{00000000-0005-0000-0000-0000AF0C0000}"/>
    <cellStyle name="S9 10" xfId="3282" xr:uid="{00000000-0005-0000-0000-0000B00C0000}"/>
    <cellStyle name="S9 100" xfId="3283" xr:uid="{00000000-0005-0000-0000-0000B10C0000}"/>
    <cellStyle name="S9 101" xfId="3284" xr:uid="{00000000-0005-0000-0000-0000B20C0000}"/>
    <cellStyle name="S9 102" xfId="3285" xr:uid="{00000000-0005-0000-0000-0000B30C0000}"/>
    <cellStyle name="S9 103" xfId="3286" xr:uid="{00000000-0005-0000-0000-0000B40C0000}"/>
    <cellStyle name="S9 104" xfId="3287" xr:uid="{00000000-0005-0000-0000-0000B50C0000}"/>
    <cellStyle name="S9 105" xfId="3288" xr:uid="{00000000-0005-0000-0000-0000B60C0000}"/>
    <cellStyle name="S9 106" xfId="3289" xr:uid="{00000000-0005-0000-0000-0000B70C0000}"/>
    <cellStyle name="S9 107" xfId="3290" xr:uid="{00000000-0005-0000-0000-0000B80C0000}"/>
    <cellStyle name="S9 108" xfId="3291" xr:uid="{00000000-0005-0000-0000-0000B90C0000}"/>
    <cellStyle name="S9 109" xfId="3292" xr:uid="{00000000-0005-0000-0000-0000BA0C0000}"/>
    <cellStyle name="S9 11" xfId="3293" xr:uid="{00000000-0005-0000-0000-0000BB0C0000}"/>
    <cellStyle name="S9 110" xfId="3294" xr:uid="{00000000-0005-0000-0000-0000BC0C0000}"/>
    <cellStyle name="S9 111" xfId="3295" xr:uid="{00000000-0005-0000-0000-0000BD0C0000}"/>
    <cellStyle name="S9 112" xfId="3296" xr:uid="{00000000-0005-0000-0000-0000BE0C0000}"/>
    <cellStyle name="S9 113" xfId="3297" xr:uid="{00000000-0005-0000-0000-0000BF0C0000}"/>
    <cellStyle name="S9 114" xfId="3298" xr:uid="{00000000-0005-0000-0000-0000C00C0000}"/>
    <cellStyle name="S9 115" xfId="3299" xr:uid="{00000000-0005-0000-0000-0000C10C0000}"/>
    <cellStyle name="S9 116" xfId="3300" xr:uid="{00000000-0005-0000-0000-0000C20C0000}"/>
    <cellStyle name="S9 117" xfId="3301" xr:uid="{00000000-0005-0000-0000-0000C30C0000}"/>
    <cellStyle name="S9 118" xfId="3302" xr:uid="{00000000-0005-0000-0000-0000C40C0000}"/>
    <cellStyle name="S9 119" xfId="3303" xr:uid="{00000000-0005-0000-0000-0000C50C0000}"/>
    <cellStyle name="S9 12" xfId="3304" xr:uid="{00000000-0005-0000-0000-0000C60C0000}"/>
    <cellStyle name="S9 120" xfId="3305" xr:uid="{00000000-0005-0000-0000-0000C70C0000}"/>
    <cellStyle name="S9 121" xfId="3306" xr:uid="{00000000-0005-0000-0000-0000C80C0000}"/>
    <cellStyle name="S9 122" xfId="3307" xr:uid="{00000000-0005-0000-0000-0000C90C0000}"/>
    <cellStyle name="S9 123" xfId="3308" xr:uid="{00000000-0005-0000-0000-0000CA0C0000}"/>
    <cellStyle name="S9 124" xfId="3309" xr:uid="{00000000-0005-0000-0000-0000CB0C0000}"/>
    <cellStyle name="S9 125" xfId="3310" xr:uid="{00000000-0005-0000-0000-0000CC0C0000}"/>
    <cellStyle name="S9 126" xfId="3311" xr:uid="{00000000-0005-0000-0000-0000CD0C0000}"/>
    <cellStyle name="S9 127" xfId="3312" xr:uid="{00000000-0005-0000-0000-0000CE0C0000}"/>
    <cellStyle name="S9 128" xfId="3313" xr:uid="{00000000-0005-0000-0000-0000CF0C0000}"/>
    <cellStyle name="S9 129" xfId="3314" xr:uid="{00000000-0005-0000-0000-0000D00C0000}"/>
    <cellStyle name="S9 13" xfId="3315" xr:uid="{00000000-0005-0000-0000-0000D10C0000}"/>
    <cellStyle name="S9 130" xfId="3316" xr:uid="{00000000-0005-0000-0000-0000D20C0000}"/>
    <cellStyle name="S9 131" xfId="3317" xr:uid="{00000000-0005-0000-0000-0000D30C0000}"/>
    <cellStyle name="S9 132" xfId="3318" xr:uid="{00000000-0005-0000-0000-0000D40C0000}"/>
    <cellStyle name="S9 133" xfId="3319" xr:uid="{00000000-0005-0000-0000-0000D50C0000}"/>
    <cellStyle name="S9 134" xfId="3320" xr:uid="{00000000-0005-0000-0000-0000D60C0000}"/>
    <cellStyle name="S9 135" xfId="3321" xr:uid="{00000000-0005-0000-0000-0000D70C0000}"/>
    <cellStyle name="S9 136" xfId="3322" xr:uid="{00000000-0005-0000-0000-0000D80C0000}"/>
    <cellStyle name="S9 137" xfId="3323" xr:uid="{00000000-0005-0000-0000-0000D90C0000}"/>
    <cellStyle name="S9 138" xfId="3324" xr:uid="{00000000-0005-0000-0000-0000DA0C0000}"/>
    <cellStyle name="S9 139" xfId="3325" xr:uid="{00000000-0005-0000-0000-0000DB0C0000}"/>
    <cellStyle name="S9 14" xfId="3326" xr:uid="{00000000-0005-0000-0000-0000DC0C0000}"/>
    <cellStyle name="S9 140" xfId="3327" xr:uid="{00000000-0005-0000-0000-0000DD0C0000}"/>
    <cellStyle name="S9 141" xfId="3328" xr:uid="{00000000-0005-0000-0000-0000DE0C0000}"/>
    <cellStyle name="S9 142" xfId="3329" xr:uid="{00000000-0005-0000-0000-0000DF0C0000}"/>
    <cellStyle name="S9 143" xfId="3330" xr:uid="{00000000-0005-0000-0000-0000E00C0000}"/>
    <cellStyle name="S9 144" xfId="3331" xr:uid="{00000000-0005-0000-0000-0000E10C0000}"/>
    <cellStyle name="S9 145" xfId="3332" xr:uid="{00000000-0005-0000-0000-0000E20C0000}"/>
    <cellStyle name="S9 146" xfId="3333" xr:uid="{00000000-0005-0000-0000-0000E30C0000}"/>
    <cellStyle name="S9 147" xfId="3334" xr:uid="{00000000-0005-0000-0000-0000E40C0000}"/>
    <cellStyle name="S9 148" xfId="3335" xr:uid="{00000000-0005-0000-0000-0000E50C0000}"/>
    <cellStyle name="S9 149" xfId="3336" xr:uid="{00000000-0005-0000-0000-0000E60C0000}"/>
    <cellStyle name="S9 15" xfId="3337" xr:uid="{00000000-0005-0000-0000-0000E70C0000}"/>
    <cellStyle name="S9 150" xfId="3338" xr:uid="{00000000-0005-0000-0000-0000E80C0000}"/>
    <cellStyle name="S9 151" xfId="3339" xr:uid="{00000000-0005-0000-0000-0000E90C0000}"/>
    <cellStyle name="S9 152" xfId="3340" xr:uid="{00000000-0005-0000-0000-0000EA0C0000}"/>
    <cellStyle name="S9 153" xfId="3341" xr:uid="{00000000-0005-0000-0000-0000EB0C0000}"/>
    <cellStyle name="S9 154" xfId="3342" xr:uid="{00000000-0005-0000-0000-0000EC0C0000}"/>
    <cellStyle name="S9 155" xfId="3343" xr:uid="{00000000-0005-0000-0000-0000ED0C0000}"/>
    <cellStyle name="S9 156" xfId="3344" xr:uid="{00000000-0005-0000-0000-0000EE0C0000}"/>
    <cellStyle name="S9 157" xfId="3345" xr:uid="{00000000-0005-0000-0000-0000EF0C0000}"/>
    <cellStyle name="S9 158" xfId="3346" xr:uid="{00000000-0005-0000-0000-0000F00C0000}"/>
    <cellStyle name="S9 159" xfId="3347" xr:uid="{00000000-0005-0000-0000-0000F10C0000}"/>
    <cellStyle name="S9 16" xfId="3348" xr:uid="{00000000-0005-0000-0000-0000F20C0000}"/>
    <cellStyle name="S9 160" xfId="3349" xr:uid="{00000000-0005-0000-0000-0000F30C0000}"/>
    <cellStyle name="S9 161" xfId="3350" xr:uid="{00000000-0005-0000-0000-0000F40C0000}"/>
    <cellStyle name="S9 162" xfId="3351" xr:uid="{00000000-0005-0000-0000-0000F50C0000}"/>
    <cellStyle name="S9 17" xfId="3352" xr:uid="{00000000-0005-0000-0000-0000F60C0000}"/>
    <cellStyle name="S9 18" xfId="3353" xr:uid="{00000000-0005-0000-0000-0000F70C0000}"/>
    <cellStyle name="S9 19" xfId="3354" xr:uid="{00000000-0005-0000-0000-0000F80C0000}"/>
    <cellStyle name="S9 2" xfId="3355" xr:uid="{00000000-0005-0000-0000-0000F90C0000}"/>
    <cellStyle name="S9 20" xfId="3356" xr:uid="{00000000-0005-0000-0000-0000FA0C0000}"/>
    <cellStyle name="S9 21" xfId="3357" xr:uid="{00000000-0005-0000-0000-0000FB0C0000}"/>
    <cellStyle name="S9 22" xfId="3358" xr:uid="{00000000-0005-0000-0000-0000FC0C0000}"/>
    <cellStyle name="S9 23" xfId="3359" xr:uid="{00000000-0005-0000-0000-0000FD0C0000}"/>
    <cellStyle name="S9 24" xfId="3360" xr:uid="{00000000-0005-0000-0000-0000FE0C0000}"/>
    <cellStyle name="S9 25" xfId="3361" xr:uid="{00000000-0005-0000-0000-0000FF0C0000}"/>
    <cellStyle name="S9 26" xfId="3362" xr:uid="{00000000-0005-0000-0000-0000000D0000}"/>
    <cellStyle name="S9 27" xfId="3363" xr:uid="{00000000-0005-0000-0000-0000010D0000}"/>
    <cellStyle name="S9 28" xfId="3364" xr:uid="{00000000-0005-0000-0000-0000020D0000}"/>
    <cellStyle name="S9 29" xfId="3365" xr:uid="{00000000-0005-0000-0000-0000030D0000}"/>
    <cellStyle name="S9 3" xfId="3366" xr:uid="{00000000-0005-0000-0000-0000040D0000}"/>
    <cellStyle name="S9 30" xfId="3367" xr:uid="{00000000-0005-0000-0000-0000050D0000}"/>
    <cellStyle name="S9 31" xfId="3368" xr:uid="{00000000-0005-0000-0000-0000060D0000}"/>
    <cellStyle name="S9 32" xfId="3369" xr:uid="{00000000-0005-0000-0000-0000070D0000}"/>
    <cellStyle name="S9 33" xfId="3370" xr:uid="{00000000-0005-0000-0000-0000080D0000}"/>
    <cellStyle name="S9 34" xfId="3371" xr:uid="{00000000-0005-0000-0000-0000090D0000}"/>
    <cellStyle name="S9 35" xfId="3372" xr:uid="{00000000-0005-0000-0000-00000A0D0000}"/>
    <cellStyle name="S9 36" xfId="3373" xr:uid="{00000000-0005-0000-0000-00000B0D0000}"/>
    <cellStyle name="S9 37" xfId="3374" xr:uid="{00000000-0005-0000-0000-00000C0D0000}"/>
    <cellStyle name="S9 38" xfId="3375" xr:uid="{00000000-0005-0000-0000-00000D0D0000}"/>
    <cellStyle name="S9 39" xfId="3376" xr:uid="{00000000-0005-0000-0000-00000E0D0000}"/>
    <cellStyle name="S9 4" xfId="3377" xr:uid="{00000000-0005-0000-0000-00000F0D0000}"/>
    <cellStyle name="S9 40" xfId="3378" xr:uid="{00000000-0005-0000-0000-0000100D0000}"/>
    <cellStyle name="S9 41" xfId="3379" xr:uid="{00000000-0005-0000-0000-0000110D0000}"/>
    <cellStyle name="S9 42" xfId="3380" xr:uid="{00000000-0005-0000-0000-0000120D0000}"/>
    <cellStyle name="S9 43" xfId="3381" xr:uid="{00000000-0005-0000-0000-0000130D0000}"/>
    <cellStyle name="S9 44" xfId="3382" xr:uid="{00000000-0005-0000-0000-0000140D0000}"/>
    <cellStyle name="S9 45" xfId="3383" xr:uid="{00000000-0005-0000-0000-0000150D0000}"/>
    <cellStyle name="S9 46" xfId="3384" xr:uid="{00000000-0005-0000-0000-0000160D0000}"/>
    <cellStyle name="S9 47" xfId="3385" xr:uid="{00000000-0005-0000-0000-0000170D0000}"/>
    <cellStyle name="S9 48" xfId="3386" xr:uid="{00000000-0005-0000-0000-0000180D0000}"/>
    <cellStyle name="S9 49" xfId="3387" xr:uid="{00000000-0005-0000-0000-0000190D0000}"/>
    <cellStyle name="S9 5" xfId="3388" xr:uid="{00000000-0005-0000-0000-00001A0D0000}"/>
    <cellStyle name="S9 50" xfId="3389" xr:uid="{00000000-0005-0000-0000-00001B0D0000}"/>
    <cellStyle name="S9 51" xfId="3390" xr:uid="{00000000-0005-0000-0000-00001C0D0000}"/>
    <cellStyle name="S9 52" xfId="3391" xr:uid="{00000000-0005-0000-0000-00001D0D0000}"/>
    <cellStyle name="S9 53" xfId="3392" xr:uid="{00000000-0005-0000-0000-00001E0D0000}"/>
    <cellStyle name="S9 54" xfId="3393" xr:uid="{00000000-0005-0000-0000-00001F0D0000}"/>
    <cellStyle name="S9 55" xfId="3394" xr:uid="{00000000-0005-0000-0000-0000200D0000}"/>
    <cellStyle name="S9 56" xfId="3395" xr:uid="{00000000-0005-0000-0000-0000210D0000}"/>
    <cellStyle name="S9 57" xfId="3396" xr:uid="{00000000-0005-0000-0000-0000220D0000}"/>
    <cellStyle name="S9 58" xfId="3397" xr:uid="{00000000-0005-0000-0000-0000230D0000}"/>
    <cellStyle name="S9 59" xfId="3398" xr:uid="{00000000-0005-0000-0000-0000240D0000}"/>
    <cellStyle name="S9 6" xfId="3399" xr:uid="{00000000-0005-0000-0000-0000250D0000}"/>
    <cellStyle name="S9 60" xfId="3400" xr:uid="{00000000-0005-0000-0000-0000260D0000}"/>
    <cellStyle name="S9 61" xfId="3401" xr:uid="{00000000-0005-0000-0000-0000270D0000}"/>
    <cellStyle name="S9 62" xfId="3402" xr:uid="{00000000-0005-0000-0000-0000280D0000}"/>
    <cellStyle name="S9 63" xfId="3403" xr:uid="{00000000-0005-0000-0000-0000290D0000}"/>
    <cellStyle name="S9 64" xfId="3404" xr:uid="{00000000-0005-0000-0000-00002A0D0000}"/>
    <cellStyle name="S9 65" xfId="3405" xr:uid="{00000000-0005-0000-0000-00002B0D0000}"/>
    <cellStyle name="S9 66" xfId="3406" xr:uid="{00000000-0005-0000-0000-00002C0D0000}"/>
    <cellStyle name="S9 67" xfId="3407" xr:uid="{00000000-0005-0000-0000-00002D0D0000}"/>
    <cellStyle name="S9 68" xfId="3408" xr:uid="{00000000-0005-0000-0000-00002E0D0000}"/>
    <cellStyle name="S9 69" xfId="3409" xr:uid="{00000000-0005-0000-0000-00002F0D0000}"/>
    <cellStyle name="S9 7" xfId="3410" xr:uid="{00000000-0005-0000-0000-0000300D0000}"/>
    <cellStyle name="S9 70" xfId="3411" xr:uid="{00000000-0005-0000-0000-0000310D0000}"/>
    <cellStyle name="S9 71" xfId="3412" xr:uid="{00000000-0005-0000-0000-0000320D0000}"/>
    <cellStyle name="S9 72" xfId="3413" xr:uid="{00000000-0005-0000-0000-0000330D0000}"/>
    <cellStyle name="S9 73" xfId="3414" xr:uid="{00000000-0005-0000-0000-0000340D0000}"/>
    <cellStyle name="S9 74" xfId="3415" xr:uid="{00000000-0005-0000-0000-0000350D0000}"/>
    <cellStyle name="S9 75" xfId="3416" xr:uid="{00000000-0005-0000-0000-0000360D0000}"/>
    <cellStyle name="S9 76" xfId="3417" xr:uid="{00000000-0005-0000-0000-0000370D0000}"/>
    <cellStyle name="S9 77" xfId="3418" xr:uid="{00000000-0005-0000-0000-0000380D0000}"/>
    <cellStyle name="S9 78" xfId="3419" xr:uid="{00000000-0005-0000-0000-0000390D0000}"/>
    <cellStyle name="S9 79" xfId="3420" xr:uid="{00000000-0005-0000-0000-00003A0D0000}"/>
    <cellStyle name="S9 8" xfId="3421" xr:uid="{00000000-0005-0000-0000-00003B0D0000}"/>
    <cellStyle name="S9 80" xfId="3422" xr:uid="{00000000-0005-0000-0000-00003C0D0000}"/>
    <cellStyle name="S9 81" xfId="3423" xr:uid="{00000000-0005-0000-0000-00003D0D0000}"/>
    <cellStyle name="S9 82" xfId="3424" xr:uid="{00000000-0005-0000-0000-00003E0D0000}"/>
    <cellStyle name="S9 83" xfId="3425" xr:uid="{00000000-0005-0000-0000-00003F0D0000}"/>
    <cellStyle name="S9 84" xfId="3426" xr:uid="{00000000-0005-0000-0000-0000400D0000}"/>
    <cellStyle name="S9 85" xfId="3427" xr:uid="{00000000-0005-0000-0000-0000410D0000}"/>
    <cellStyle name="S9 86" xfId="3428" xr:uid="{00000000-0005-0000-0000-0000420D0000}"/>
    <cellStyle name="S9 87" xfId="3429" xr:uid="{00000000-0005-0000-0000-0000430D0000}"/>
    <cellStyle name="S9 88" xfId="3430" xr:uid="{00000000-0005-0000-0000-0000440D0000}"/>
    <cellStyle name="S9 89" xfId="3431" xr:uid="{00000000-0005-0000-0000-0000450D0000}"/>
    <cellStyle name="S9 9" xfId="3432" xr:uid="{00000000-0005-0000-0000-0000460D0000}"/>
    <cellStyle name="S9 90" xfId="3433" xr:uid="{00000000-0005-0000-0000-0000470D0000}"/>
    <cellStyle name="S9 91" xfId="3434" xr:uid="{00000000-0005-0000-0000-0000480D0000}"/>
    <cellStyle name="S9 92" xfId="3435" xr:uid="{00000000-0005-0000-0000-0000490D0000}"/>
    <cellStyle name="S9 93" xfId="3436" xr:uid="{00000000-0005-0000-0000-00004A0D0000}"/>
    <cellStyle name="S9 94" xfId="3437" xr:uid="{00000000-0005-0000-0000-00004B0D0000}"/>
    <cellStyle name="S9 95" xfId="3438" xr:uid="{00000000-0005-0000-0000-00004C0D0000}"/>
    <cellStyle name="S9 96" xfId="3439" xr:uid="{00000000-0005-0000-0000-00004D0D0000}"/>
    <cellStyle name="S9 97" xfId="3440" xr:uid="{00000000-0005-0000-0000-00004E0D0000}"/>
    <cellStyle name="S9 98" xfId="3441" xr:uid="{00000000-0005-0000-0000-00004F0D0000}"/>
    <cellStyle name="S9 99" xfId="3442" xr:uid="{00000000-0005-0000-0000-0000500D0000}"/>
    <cellStyle name="Денежный" xfId="3953" builtinId="4"/>
    <cellStyle name="Денежный 2" xfId="4" xr:uid="{00000000-0005-0000-0000-0000510D0000}"/>
    <cellStyle name="Денежный 2 2" xfId="13" xr:uid="{00000000-0005-0000-0000-0000520D0000}"/>
    <cellStyle name="Денежный 2 2 2" xfId="19" xr:uid="{00000000-0005-0000-0000-0000530D0000}"/>
    <cellStyle name="Денежный 2 2 2 2" xfId="3478" xr:uid="{00000000-0005-0000-0000-0000540D0000}"/>
    <cellStyle name="Денежный 2 2 2 2 2" xfId="3532" xr:uid="{00000000-0005-0000-0000-0000550D0000}"/>
    <cellStyle name="Денежный 2 2 2 2 2 2" xfId="3665" xr:uid="{00000000-0005-0000-0000-0000560D0000}"/>
    <cellStyle name="Денежный 2 2 2 2 2 2 2" xfId="3926" xr:uid="{00000000-0005-0000-0000-0000570D0000}"/>
    <cellStyle name="Денежный 2 2 2 2 2 3" xfId="3796" xr:uid="{00000000-0005-0000-0000-0000580D0000}"/>
    <cellStyle name="Денежный 2 2 2 2 3" xfId="3611" xr:uid="{00000000-0005-0000-0000-0000590D0000}"/>
    <cellStyle name="Денежный 2 2 2 2 3 2" xfId="3872" xr:uid="{00000000-0005-0000-0000-00005A0D0000}"/>
    <cellStyle name="Денежный 2 2 2 2 4" xfId="3742" xr:uid="{00000000-0005-0000-0000-00005B0D0000}"/>
    <cellStyle name="Денежный 2 2 2 3" xfId="3489" xr:uid="{00000000-0005-0000-0000-00005C0D0000}"/>
    <cellStyle name="Денежный 2 2 2 3 2" xfId="3543" xr:uid="{00000000-0005-0000-0000-00005D0D0000}"/>
    <cellStyle name="Денежный 2 2 2 3 2 2" xfId="3676" xr:uid="{00000000-0005-0000-0000-00005E0D0000}"/>
    <cellStyle name="Денежный 2 2 2 3 2 2 2" xfId="3937" xr:uid="{00000000-0005-0000-0000-00005F0D0000}"/>
    <cellStyle name="Денежный 2 2 2 3 2 3" xfId="3807" xr:uid="{00000000-0005-0000-0000-0000600D0000}"/>
    <cellStyle name="Денежный 2 2 2 3 3" xfId="3622" xr:uid="{00000000-0005-0000-0000-0000610D0000}"/>
    <cellStyle name="Денежный 2 2 2 3 3 2" xfId="3883" xr:uid="{00000000-0005-0000-0000-0000620D0000}"/>
    <cellStyle name="Денежный 2 2 2 3 4" xfId="3753" xr:uid="{00000000-0005-0000-0000-0000630D0000}"/>
    <cellStyle name="Денежный 2 2 2 4" xfId="3513" xr:uid="{00000000-0005-0000-0000-0000640D0000}"/>
    <cellStyle name="Денежный 2 2 2 4 2" xfId="3646" xr:uid="{00000000-0005-0000-0000-0000650D0000}"/>
    <cellStyle name="Денежный 2 2 2 4 2 2" xfId="3907" xr:uid="{00000000-0005-0000-0000-0000660D0000}"/>
    <cellStyle name="Денежный 2 2 2 4 3" xfId="3777" xr:uid="{00000000-0005-0000-0000-0000670D0000}"/>
    <cellStyle name="Денежный 2 2 2 5" xfId="3459" xr:uid="{00000000-0005-0000-0000-0000680D0000}"/>
    <cellStyle name="Денежный 2 2 2 5 2" xfId="3592" xr:uid="{00000000-0005-0000-0000-0000690D0000}"/>
    <cellStyle name="Денежный 2 2 2 5 2 2" xfId="3853" xr:uid="{00000000-0005-0000-0000-00006A0D0000}"/>
    <cellStyle name="Денежный 2 2 2 5 3" xfId="3723" xr:uid="{00000000-0005-0000-0000-00006B0D0000}"/>
    <cellStyle name="Денежный 2 2 2 6" xfId="3570" xr:uid="{00000000-0005-0000-0000-00006C0D0000}"/>
    <cellStyle name="Денежный 2 2 2 6 2" xfId="3834" xr:uid="{00000000-0005-0000-0000-00006D0D0000}"/>
    <cellStyle name="Денежный 2 2 2 7" xfId="3704" xr:uid="{00000000-0005-0000-0000-00006E0D0000}"/>
    <cellStyle name="Денежный 2 2 3" xfId="3472" xr:uid="{00000000-0005-0000-0000-00006F0D0000}"/>
    <cellStyle name="Денежный 2 2 3 2" xfId="3526" xr:uid="{00000000-0005-0000-0000-0000700D0000}"/>
    <cellStyle name="Денежный 2 2 3 2 2" xfId="3659" xr:uid="{00000000-0005-0000-0000-0000710D0000}"/>
    <cellStyle name="Денежный 2 2 3 2 2 2" xfId="3920" xr:uid="{00000000-0005-0000-0000-0000720D0000}"/>
    <cellStyle name="Денежный 2 2 3 2 3" xfId="3790" xr:uid="{00000000-0005-0000-0000-0000730D0000}"/>
    <cellStyle name="Денежный 2 2 3 3" xfId="3605" xr:uid="{00000000-0005-0000-0000-0000740D0000}"/>
    <cellStyle name="Денежный 2 2 3 3 2" xfId="3866" xr:uid="{00000000-0005-0000-0000-0000750D0000}"/>
    <cellStyle name="Денежный 2 2 3 4" xfId="3736" xr:uid="{00000000-0005-0000-0000-0000760D0000}"/>
    <cellStyle name="Денежный 2 2 4" xfId="3488" xr:uid="{00000000-0005-0000-0000-0000770D0000}"/>
    <cellStyle name="Денежный 2 2 4 2" xfId="3542" xr:uid="{00000000-0005-0000-0000-0000780D0000}"/>
    <cellStyle name="Денежный 2 2 4 2 2" xfId="3675" xr:uid="{00000000-0005-0000-0000-0000790D0000}"/>
    <cellStyle name="Денежный 2 2 4 2 2 2" xfId="3936" xr:uid="{00000000-0005-0000-0000-00007A0D0000}"/>
    <cellStyle name="Денежный 2 2 4 2 3" xfId="3806" xr:uid="{00000000-0005-0000-0000-00007B0D0000}"/>
    <cellStyle name="Денежный 2 2 4 3" xfId="3621" xr:uid="{00000000-0005-0000-0000-00007C0D0000}"/>
    <cellStyle name="Денежный 2 2 4 3 2" xfId="3882" xr:uid="{00000000-0005-0000-0000-00007D0D0000}"/>
    <cellStyle name="Денежный 2 2 4 4" xfId="3752" xr:uid="{00000000-0005-0000-0000-00007E0D0000}"/>
    <cellStyle name="Денежный 2 2 5" xfId="3507" xr:uid="{00000000-0005-0000-0000-00007F0D0000}"/>
    <cellStyle name="Денежный 2 2 5 2" xfId="3640" xr:uid="{00000000-0005-0000-0000-0000800D0000}"/>
    <cellStyle name="Денежный 2 2 5 2 2" xfId="3901" xr:uid="{00000000-0005-0000-0000-0000810D0000}"/>
    <cellStyle name="Денежный 2 2 5 3" xfId="3771" xr:uid="{00000000-0005-0000-0000-0000820D0000}"/>
    <cellStyle name="Денежный 2 2 6" xfId="3453" xr:uid="{00000000-0005-0000-0000-0000830D0000}"/>
    <cellStyle name="Денежный 2 2 6 2" xfId="3586" xr:uid="{00000000-0005-0000-0000-0000840D0000}"/>
    <cellStyle name="Денежный 2 2 6 2 2" xfId="3847" xr:uid="{00000000-0005-0000-0000-0000850D0000}"/>
    <cellStyle name="Денежный 2 2 6 3" xfId="3717" xr:uid="{00000000-0005-0000-0000-0000860D0000}"/>
    <cellStyle name="Денежный 2 2 7" xfId="3564" xr:uid="{00000000-0005-0000-0000-0000870D0000}"/>
    <cellStyle name="Денежный 2 2 7 2" xfId="3828" xr:uid="{00000000-0005-0000-0000-0000880D0000}"/>
    <cellStyle name="Денежный 2 2 8" xfId="3698" xr:uid="{00000000-0005-0000-0000-0000890D0000}"/>
    <cellStyle name="Денежный 2 3" xfId="25" xr:uid="{00000000-0005-0000-0000-00008A0D0000}"/>
    <cellStyle name="Денежный 2 3 2" xfId="3483" xr:uid="{00000000-0005-0000-0000-00008B0D0000}"/>
    <cellStyle name="Денежный 2 3 2 2" xfId="3537" xr:uid="{00000000-0005-0000-0000-00008C0D0000}"/>
    <cellStyle name="Денежный 2 3 2 2 2" xfId="3670" xr:uid="{00000000-0005-0000-0000-00008D0D0000}"/>
    <cellStyle name="Денежный 2 3 2 2 2 2" xfId="3931" xr:uid="{00000000-0005-0000-0000-00008E0D0000}"/>
    <cellStyle name="Денежный 2 3 2 2 3" xfId="3801" xr:uid="{00000000-0005-0000-0000-00008F0D0000}"/>
    <cellStyle name="Денежный 2 3 2 3" xfId="3616" xr:uid="{00000000-0005-0000-0000-0000900D0000}"/>
    <cellStyle name="Денежный 2 3 2 3 2" xfId="3877" xr:uid="{00000000-0005-0000-0000-0000910D0000}"/>
    <cellStyle name="Денежный 2 3 2 4" xfId="3747" xr:uid="{00000000-0005-0000-0000-0000920D0000}"/>
    <cellStyle name="Денежный 2 3 3" xfId="3490" xr:uid="{00000000-0005-0000-0000-0000930D0000}"/>
    <cellStyle name="Денежный 2 3 3 2" xfId="3544" xr:uid="{00000000-0005-0000-0000-0000940D0000}"/>
    <cellStyle name="Денежный 2 3 3 2 2" xfId="3677" xr:uid="{00000000-0005-0000-0000-0000950D0000}"/>
    <cellStyle name="Денежный 2 3 3 2 2 2" xfId="3938" xr:uid="{00000000-0005-0000-0000-0000960D0000}"/>
    <cellStyle name="Денежный 2 3 3 2 3" xfId="3808" xr:uid="{00000000-0005-0000-0000-0000970D0000}"/>
    <cellStyle name="Денежный 2 3 3 3" xfId="3623" xr:uid="{00000000-0005-0000-0000-0000980D0000}"/>
    <cellStyle name="Денежный 2 3 3 3 2" xfId="3884" xr:uid="{00000000-0005-0000-0000-0000990D0000}"/>
    <cellStyle name="Денежный 2 3 3 4" xfId="3754" xr:uid="{00000000-0005-0000-0000-00009A0D0000}"/>
    <cellStyle name="Денежный 2 3 4" xfId="3518" xr:uid="{00000000-0005-0000-0000-00009B0D0000}"/>
    <cellStyle name="Денежный 2 3 4 2" xfId="3651" xr:uid="{00000000-0005-0000-0000-00009C0D0000}"/>
    <cellStyle name="Денежный 2 3 4 2 2" xfId="3912" xr:uid="{00000000-0005-0000-0000-00009D0D0000}"/>
    <cellStyle name="Денежный 2 3 4 3" xfId="3782" xr:uid="{00000000-0005-0000-0000-00009E0D0000}"/>
    <cellStyle name="Денежный 2 3 5" xfId="3464" xr:uid="{00000000-0005-0000-0000-00009F0D0000}"/>
    <cellStyle name="Денежный 2 3 5 2" xfId="3597" xr:uid="{00000000-0005-0000-0000-0000A00D0000}"/>
    <cellStyle name="Денежный 2 3 5 2 2" xfId="3858" xr:uid="{00000000-0005-0000-0000-0000A10D0000}"/>
    <cellStyle name="Денежный 2 3 5 3" xfId="3728" xr:uid="{00000000-0005-0000-0000-0000A20D0000}"/>
    <cellStyle name="Денежный 2 3 6" xfId="3575" xr:uid="{00000000-0005-0000-0000-0000A30D0000}"/>
    <cellStyle name="Денежный 2 3 6 2" xfId="3839" xr:uid="{00000000-0005-0000-0000-0000A40D0000}"/>
    <cellStyle name="Денежный 2 3 7" xfId="3709" xr:uid="{00000000-0005-0000-0000-0000A50D0000}"/>
    <cellStyle name="Денежный 2 4" xfId="10" xr:uid="{00000000-0005-0000-0000-0000A60D0000}"/>
    <cellStyle name="Денежный 2 5" xfId="3560" xr:uid="{00000000-0005-0000-0000-0000A70D0000}"/>
    <cellStyle name="Денежный 2 5 2" xfId="3824" xr:uid="{00000000-0005-0000-0000-0000A80D0000}"/>
    <cellStyle name="Денежный 2 6" xfId="3694" xr:uid="{00000000-0005-0000-0000-0000A90D0000}"/>
    <cellStyle name="Денежный 3" xfId="3" xr:uid="{00000000-0005-0000-0000-0000AA0D0000}"/>
    <cellStyle name="Денежный 3 2" xfId="18" xr:uid="{00000000-0005-0000-0000-0000AB0D0000}"/>
    <cellStyle name="Денежный 3 2 2" xfId="3477" xr:uid="{00000000-0005-0000-0000-0000AC0D0000}"/>
    <cellStyle name="Денежный 3 2 2 2" xfId="3531" xr:uid="{00000000-0005-0000-0000-0000AD0D0000}"/>
    <cellStyle name="Денежный 3 2 2 2 2" xfId="3664" xr:uid="{00000000-0005-0000-0000-0000AE0D0000}"/>
    <cellStyle name="Денежный 3 2 2 2 2 2" xfId="3925" xr:uid="{00000000-0005-0000-0000-0000AF0D0000}"/>
    <cellStyle name="Денежный 3 2 2 2 3" xfId="3795" xr:uid="{00000000-0005-0000-0000-0000B00D0000}"/>
    <cellStyle name="Денежный 3 2 2 3" xfId="3610" xr:uid="{00000000-0005-0000-0000-0000B10D0000}"/>
    <cellStyle name="Денежный 3 2 2 3 2" xfId="3871" xr:uid="{00000000-0005-0000-0000-0000B20D0000}"/>
    <cellStyle name="Денежный 3 2 2 4" xfId="3741" xr:uid="{00000000-0005-0000-0000-0000B30D0000}"/>
    <cellStyle name="Денежный 3 2 3" xfId="3492" xr:uid="{00000000-0005-0000-0000-0000B40D0000}"/>
    <cellStyle name="Денежный 3 2 3 2" xfId="3546" xr:uid="{00000000-0005-0000-0000-0000B50D0000}"/>
    <cellStyle name="Денежный 3 2 3 2 2" xfId="3679" xr:uid="{00000000-0005-0000-0000-0000B60D0000}"/>
    <cellStyle name="Денежный 3 2 3 2 2 2" xfId="3940" xr:uid="{00000000-0005-0000-0000-0000B70D0000}"/>
    <cellStyle name="Денежный 3 2 3 2 3" xfId="3810" xr:uid="{00000000-0005-0000-0000-0000B80D0000}"/>
    <cellStyle name="Денежный 3 2 3 3" xfId="3625" xr:uid="{00000000-0005-0000-0000-0000B90D0000}"/>
    <cellStyle name="Денежный 3 2 3 3 2" xfId="3886" xr:uid="{00000000-0005-0000-0000-0000BA0D0000}"/>
    <cellStyle name="Денежный 3 2 3 4" xfId="3756" xr:uid="{00000000-0005-0000-0000-0000BB0D0000}"/>
    <cellStyle name="Денежный 3 2 4" xfId="3512" xr:uid="{00000000-0005-0000-0000-0000BC0D0000}"/>
    <cellStyle name="Денежный 3 2 4 2" xfId="3645" xr:uid="{00000000-0005-0000-0000-0000BD0D0000}"/>
    <cellStyle name="Денежный 3 2 4 2 2" xfId="3906" xr:uid="{00000000-0005-0000-0000-0000BE0D0000}"/>
    <cellStyle name="Денежный 3 2 4 3" xfId="3776" xr:uid="{00000000-0005-0000-0000-0000BF0D0000}"/>
    <cellStyle name="Денежный 3 2 5" xfId="3458" xr:uid="{00000000-0005-0000-0000-0000C00D0000}"/>
    <cellStyle name="Денежный 3 2 5 2" xfId="3591" xr:uid="{00000000-0005-0000-0000-0000C10D0000}"/>
    <cellStyle name="Денежный 3 2 5 2 2" xfId="3852" xr:uid="{00000000-0005-0000-0000-0000C20D0000}"/>
    <cellStyle name="Денежный 3 2 5 3" xfId="3722" xr:uid="{00000000-0005-0000-0000-0000C30D0000}"/>
    <cellStyle name="Денежный 3 2 6" xfId="3569" xr:uid="{00000000-0005-0000-0000-0000C40D0000}"/>
    <cellStyle name="Денежный 3 2 6 2" xfId="3833" xr:uid="{00000000-0005-0000-0000-0000C50D0000}"/>
    <cellStyle name="Денежный 3 2 7" xfId="3703" xr:uid="{00000000-0005-0000-0000-0000C60D0000}"/>
    <cellStyle name="Денежный 3 3" xfId="3471" xr:uid="{00000000-0005-0000-0000-0000C70D0000}"/>
    <cellStyle name="Денежный 3 3 2" xfId="3525" xr:uid="{00000000-0005-0000-0000-0000C80D0000}"/>
    <cellStyle name="Денежный 3 3 2 2" xfId="3658" xr:uid="{00000000-0005-0000-0000-0000C90D0000}"/>
    <cellStyle name="Денежный 3 3 2 2 2" xfId="3919" xr:uid="{00000000-0005-0000-0000-0000CA0D0000}"/>
    <cellStyle name="Денежный 3 3 2 3" xfId="3789" xr:uid="{00000000-0005-0000-0000-0000CB0D0000}"/>
    <cellStyle name="Денежный 3 3 3" xfId="3604" xr:uid="{00000000-0005-0000-0000-0000CC0D0000}"/>
    <cellStyle name="Денежный 3 3 3 2" xfId="3865" xr:uid="{00000000-0005-0000-0000-0000CD0D0000}"/>
    <cellStyle name="Денежный 3 3 4" xfId="3735" xr:uid="{00000000-0005-0000-0000-0000CE0D0000}"/>
    <cellStyle name="Денежный 3 4" xfId="3491" xr:uid="{00000000-0005-0000-0000-0000CF0D0000}"/>
    <cellStyle name="Денежный 3 4 2" xfId="3545" xr:uid="{00000000-0005-0000-0000-0000D00D0000}"/>
    <cellStyle name="Денежный 3 4 2 2" xfId="3678" xr:uid="{00000000-0005-0000-0000-0000D10D0000}"/>
    <cellStyle name="Денежный 3 4 2 2 2" xfId="3939" xr:uid="{00000000-0005-0000-0000-0000D20D0000}"/>
    <cellStyle name="Денежный 3 4 2 3" xfId="3809" xr:uid="{00000000-0005-0000-0000-0000D30D0000}"/>
    <cellStyle name="Денежный 3 4 3" xfId="3624" xr:uid="{00000000-0005-0000-0000-0000D40D0000}"/>
    <cellStyle name="Денежный 3 4 3 2" xfId="3885" xr:uid="{00000000-0005-0000-0000-0000D50D0000}"/>
    <cellStyle name="Денежный 3 4 4" xfId="3755" xr:uid="{00000000-0005-0000-0000-0000D60D0000}"/>
    <cellStyle name="Денежный 3 5" xfId="3506" xr:uid="{00000000-0005-0000-0000-0000D70D0000}"/>
    <cellStyle name="Денежный 3 5 2" xfId="3639" xr:uid="{00000000-0005-0000-0000-0000D80D0000}"/>
    <cellStyle name="Денежный 3 5 2 2" xfId="3900" xr:uid="{00000000-0005-0000-0000-0000D90D0000}"/>
    <cellStyle name="Денежный 3 5 3" xfId="3770" xr:uid="{00000000-0005-0000-0000-0000DA0D0000}"/>
    <cellStyle name="Денежный 3 6" xfId="3452" xr:uid="{00000000-0005-0000-0000-0000DB0D0000}"/>
    <cellStyle name="Денежный 3 6 2" xfId="3585" xr:uid="{00000000-0005-0000-0000-0000DC0D0000}"/>
    <cellStyle name="Денежный 3 6 2 2" xfId="3846" xr:uid="{00000000-0005-0000-0000-0000DD0D0000}"/>
    <cellStyle name="Денежный 3 6 3" xfId="3716" xr:uid="{00000000-0005-0000-0000-0000DE0D0000}"/>
    <cellStyle name="Денежный 3 7" xfId="3559" xr:uid="{00000000-0005-0000-0000-0000DF0D0000}"/>
    <cellStyle name="Денежный 3 7 2" xfId="3823" xr:uid="{00000000-0005-0000-0000-0000E00D0000}"/>
    <cellStyle name="Денежный 3 8" xfId="3693" xr:uid="{00000000-0005-0000-0000-0000E10D0000}"/>
    <cellStyle name="Денежный 6" xfId="3952" xr:uid="{00000000-0005-0000-0000-0000E20D0000}"/>
    <cellStyle name="Обычный" xfId="0" builtinId="0"/>
    <cellStyle name="Обычный 10" xfId="3691" xr:uid="{00000000-0005-0000-0000-0000E40D0000}"/>
    <cellStyle name="Обычный 2" xfId="5" xr:uid="{00000000-0005-0000-0000-0000E50D0000}"/>
    <cellStyle name="Обычный 2 2" xfId="6" xr:uid="{00000000-0005-0000-0000-0000E60D0000}"/>
    <cellStyle name="Обычный 2 2 2" xfId="32" xr:uid="{00000000-0005-0000-0000-0000E70D0000}"/>
    <cellStyle name="Обычный 2 3" xfId="14" xr:uid="{00000000-0005-0000-0000-0000E80D0000}"/>
    <cellStyle name="Обычный 2 3 10" xfId="3699" xr:uid="{00000000-0005-0000-0000-0000E90D0000}"/>
    <cellStyle name="Обычный 2 3 2" xfId="20" xr:uid="{00000000-0005-0000-0000-0000EA0D0000}"/>
    <cellStyle name="Обычный 2 3 2 2" xfId="3479" xr:uid="{00000000-0005-0000-0000-0000EB0D0000}"/>
    <cellStyle name="Обычный 2 3 2 2 2" xfId="3533" xr:uid="{00000000-0005-0000-0000-0000EC0D0000}"/>
    <cellStyle name="Обычный 2 3 2 2 2 2" xfId="3666" xr:uid="{00000000-0005-0000-0000-0000ED0D0000}"/>
    <cellStyle name="Обычный 2 3 2 2 2 2 2" xfId="3927" xr:uid="{00000000-0005-0000-0000-0000EE0D0000}"/>
    <cellStyle name="Обычный 2 3 2 2 2 3" xfId="3797" xr:uid="{00000000-0005-0000-0000-0000EF0D0000}"/>
    <cellStyle name="Обычный 2 3 2 2 3" xfId="3612" xr:uid="{00000000-0005-0000-0000-0000F00D0000}"/>
    <cellStyle name="Обычный 2 3 2 2 3 2" xfId="3873" xr:uid="{00000000-0005-0000-0000-0000F10D0000}"/>
    <cellStyle name="Обычный 2 3 2 2 4" xfId="3743" xr:uid="{00000000-0005-0000-0000-0000F20D0000}"/>
    <cellStyle name="Обычный 2 3 2 3" xfId="3494" xr:uid="{00000000-0005-0000-0000-0000F30D0000}"/>
    <cellStyle name="Обычный 2 3 2 3 2" xfId="3548" xr:uid="{00000000-0005-0000-0000-0000F40D0000}"/>
    <cellStyle name="Обычный 2 3 2 3 2 2" xfId="3681" xr:uid="{00000000-0005-0000-0000-0000F50D0000}"/>
    <cellStyle name="Обычный 2 3 2 3 2 2 2" xfId="3942" xr:uid="{00000000-0005-0000-0000-0000F60D0000}"/>
    <cellStyle name="Обычный 2 3 2 3 2 3" xfId="3812" xr:uid="{00000000-0005-0000-0000-0000F70D0000}"/>
    <cellStyle name="Обычный 2 3 2 3 3" xfId="3627" xr:uid="{00000000-0005-0000-0000-0000F80D0000}"/>
    <cellStyle name="Обычный 2 3 2 3 3 2" xfId="3888" xr:uid="{00000000-0005-0000-0000-0000F90D0000}"/>
    <cellStyle name="Обычный 2 3 2 3 4" xfId="3758" xr:uid="{00000000-0005-0000-0000-0000FA0D0000}"/>
    <cellStyle name="Обычный 2 3 2 4" xfId="3514" xr:uid="{00000000-0005-0000-0000-0000FB0D0000}"/>
    <cellStyle name="Обычный 2 3 2 4 2" xfId="3647" xr:uid="{00000000-0005-0000-0000-0000FC0D0000}"/>
    <cellStyle name="Обычный 2 3 2 4 2 2" xfId="3908" xr:uid="{00000000-0005-0000-0000-0000FD0D0000}"/>
    <cellStyle name="Обычный 2 3 2 4 3" xfId="3778" xr:uid="{00000000-0005-0000-0000-0000FE0D0000}"/>
    <cellStyle name="Обычный 2 3 2 5" xfId="3460" xr:uid="{00000000-0005-0000-0000-0000FF0D0000}"/>
    <cellStyle name="Обычный 2 3 2 5 2" xfId="3593" xr:uid="{00000000-0005-0000-0000-0000000E0000}"/>
    <cellStyle name="Обычный 2 3 2 5 2 2" xfId="3854" xr:uid="{00000000-0005-0000-0000-0000010E0000}"/>
    <cellStyle name="Обычный 2 3 2 5 3" xfId="3724" xr:uid="{00000000-0005-0000-0000-0000020E0000}"/>
    <cellStyle name="Обычный 2 3 2 6" xfId="3571" xr:uid="{00000000-0005-0000-0000-0000030E0000}"/>
    <cellStyle name="Обычный 2 3 2 6 2" xfId="3835" xr:uid="{00000000-0005-0000-0000-0000040E0000}"/>
    <cellStyle name="Обычный 2 3 2 7" xfId="3705" xr:uid="{00000000-0005-0000-0000-0000050E0000}"/>
    <cellStyle name="Обычный 2 3 3" xfId="24" xr:uid="{00000000-0005-0000-0000-0000060E0000}"/>
    <cellStyle name="Обычный 2 3 3 2" xfId="3482" xr:uid="{00000000-0005-0000-0000-0000070E0000}"/>
    <cellStyle name="Обычный 2 3 3 2 2" xfId="3536" xr:uid="{00000000-0005-0000-0000-0000080E0000}"/>
    <cellStyle name="Обычный 2 3 3 2 2 2" xfId="3669" xr:uid="{00000000-0005-0000-0000-0000090E0000}"/>
    <cellStyle name="Обычный 2 3 3 2 2 2 2" xfId="3930" xr:uid="{00000000-0005-0000-0000-00000A0E0000}"/>
    <cellStyle name="Обычный 2 3 3 2 2 3" xfId="3800" xr:uid="{00000000-0005-0000-0000-00000B0E0000}"/>
    <cellStyle name="Обычный 2 3 3 2 3" xfId="3615" xr:uid="{00000000-0005-0000-0000-00000C0E0000}"/>
    <cellStyle name="Обычный 2 3 3 2 3 2" xfId="3876" xr:uid="{00000000-0005-0000-0000-00000D0E0000}"/>
    <cellStyle name="Обычный 2 3 3 2 4" xfId="3746" xr:uid="{00000000-0005-0000-0000-00000E0E0000}"/>
    <cellStyle name="Обычный 2 3 3 3" xfId="3495" xr:uid="{00000000-0005-0000-0000-00000F0E0000}"/>
    <cellStyle name="Обычный 2 3 3 3 2" xfId="3549" xr:uid="{00000000-0005-0000-0000-0000100E0000}"/>
    <cellStyle name="Обычный 2 3 3 3 2 2" xfId="3682" xr:uid="{00000000-0005-0000-0000-0000110E0000}"/>
    <cellStyle name="Обычный 2 3 3 3 2 2 2" xfId="3943" xr:uid="{00000000-0005-0000-0000-0000120E0000}"/>
    <cellStyle name="Обычный 2 3 3 3 2 3" xfId="3813" xr:uid="{00000000-0005-0000-0000-0000130E0000}"/>
    <cellStyle name="Обычный 2 3 3 3 3" xfId="3628" xr:uid="{00000000-0005-0000-0000-0000140E0000}"/>
    <cellStyle name="Обычный 2 3 3 3 3 2" xfId="3889" xr:uid="{00000000-0005-0000-0000-0000150E0000}"/>
    <cellStyle name="Обычный 2 3 3 3 4" xfId="3759" xr:uid="{00000000-0005-0000-0000-0000160E0000}"/>
    <cellStyle name="Обычный 2 3 3 4" xfId="3517" xr:uid="{00000000-0005-0000-0000-0000170E0000}"/>
    <cellStyle name="Обычный 2 3 3 4 2" xfId="3650" xr:uid="{00000000-0005-0000-0000-0000180E0000}"/>
    <cellStyle name="Обычный 2 3 3 4 2 2" xfId="3911" xr:uid="{00000000-0005-0000-0000-0000190E0000}"/>
    <cellStyle name="Обычный 2 3 3 4 3" xfId="3781" xr:uid="{00000000-0005-0000-0000-00001A0E0000}"/>
    <cellStyle name="Обычный 2 3 3 5" xfId="3463" xr:uid="{00000000-0005-0000-0000-00001B0E0000}"/>
    <cellStyle name="Обычный 2 3 3 5 2" xfId="3596" xr:uid="{00000000-0005-0000-0000-00001C0E0000}"/>
    <cellStyle name="Обычный 2 3 3 5 2 2" xfId="3857" xr:uid="{00000000-0005-0000-0000-00001D0E0000}"/>
    <cellStyle name="Обычный 2 3 3 5 3" xfId="3727" xr:uid="{00000000-0005-0000-0000-00001E0E0000}"/>
    <cellStyle name="Обычный 2 3 3 6" xfId="3574" xr:uid="{00000000-0005-0000-0000-00001F0E0000}"/>
    <cellStyle name="Обычный 2 3 3 6 2" xfId="3838" xr:uid="{00000000-0005-0000-0000-0000200E0000}"/>
    <cellStyle name="Обычный 2 3 3 7" xfId="3708" xr:uid="{00000000-0005-0000-0000-0000210E0000}"/>
    <cellStyle name="Обычный 2 3 4" xfId="3443" xr:uid="{00000000-0005-0000-0000-0000220E0000}"/>
    <cellStyle name="Обычный 2 3 5" xfId="3473" xr:uid="{00000000-0005-0000-0000-0000230E0000}"/>
    <cellStyle name="Обычный 2 3 5 2" xfId="3527" xr:uid="{00000000-0005-0000-0000-0000240E0000}"/>
    <cellStyle name="Обычный 2 3 5 2 2" xfId="3660" xr:uid="{00000000-0005-0000-0000-0000250E0000}"/>
    <cellStyle name="Обычный 2 3 5 2 2 2" xfId="3921" xr:uid="{00000000-0005-0000-0000-0000260E0000}"/>
    <cellStyle name="Обычный 2 3 5 2 3" xfId="3791" xr:uid="{00000000-0005-0000-0000-0000270E0000}"/>
    <cellStyle name="Обычный 2 3 5 3" xfId="3606" xr:uid="{00000000-0005-0000-0000-0000280E0000}"/>
    <cellStyle name="Обычный 2 3 5 3 2" xfId="3867" xr:uid="{00000000-0005-0000-0000-0000290E0000}"/>
    <cellStyle name="Обычный 2 3 5 4" xfId="3737" xr:uid="{00000000-0005-0000-0000-00002A0E0000}"/>
    <cellStyle name="Обычный 2 3 6" xfId="3493" xr:uid="{00000000-0005-0000-0000-00002B0E0000}"/>
    <cellStyle name="Обычный 2 3 6 2" xfId="3547" xr:uid="{00000000-0005-0000-0000-00002C0E0000}"/>
    <cellStyle name="Обычный 2 3 6 2 2" xfId="3680" xr:uid="{00000000-0005-0000-0000-00002D0E0000}"/>
    <cellStyle name="Обычный 2 3 6 2 2 2" xfId="3941" xr:uid="{00000000-0005-0000-0000-00002E0E0000}"/>
    <cellStyle name="Обычный 2 3 6 2 3" xfId="3811" xr:uid="{00000000-0005-0000-0000-00002F0E0000}"/>
    <cellStyle name="Обычный 2 3 6 3" xfId="3626" xr:uid="{00000000-0005-0000-0000-0000300E0000}"/>
    <cellStyle name="Обычный 2 3 6 3 2" xfId="3887" xr:uid="{00000000-0005-0000-0000-0000310E0000}"/>
    <cellStyle name="Обычный 2 3 6 4" xfId="3757" xr:uid="{00000000-0005-0000-0000-0000320E0000}"/>
    <cellStyle name="Обычный 2 3 7" xfId="3508" xr:uid="{00000000-0005-0000-0000-0000330E0000}"/>
    <cellStyle name="Обычный 2 3 7 2" xfId="3641" xr:uid="{00000000-0005-0000-0000-0000340E0000}"/>
    <cellStyle name="Обычный 2 3 7 2 2" xfId="3902" xr:uid="{00000000-0005-0000-0000-0000350E0000}"/>
    <cellStyle name="Обычный 2 3 7 3" xfId="3772" xr:uid="{00000000-0005-0000-0000-0000360E0000}"/>
    <cellStyle name="Обычный 2 3 8" xfId="3454" xr:uid="{00000000-0005-0000-0000-0000370E0000}"/>
    <cellStyle name="Обычный 2 3 8 2" xfId="3587" xr:uid="{00000000-0005-0000-0000-0000380E0000}"/>
    <cellStyle name="Обычный 2 3 8 2 2" xfId="3848" xr:uid="{00000000-0005-0000-0000-0000390E0000}"/>
    <cellStyle name="Обычный 2 3 8 3" xfId="3718" xr:uid="{00000000-0005-0000-0000-00003A0E0000}"/>
    <cellStyle name="Обычный 2 3 9" xfId="3565" xr:uid="{00000000-0005-0000-0000-00003B0E0000}"/>
    <cellStyle name="Обычный 2 3 9 2" xfId="3829" xr:uid="{00000000-0005-0000-0000-00003C0E0000}"/>
    <cellStyle name="Обычный 2 4" xfId="28" xr:uid="{00000000-0005-0000-0000-00003D0E0000}"/>
    <cellStyle name="Обычный 2 5" xfId="22" xr:uid="{00000000-0005-0000-0000-00003E0E0000}"/>
    <cellStyle name="Обычный 2 5 2" xfId="3481" xr:uid="{00000000-0005-0000-0000-00003F0E0000}"/>
    <cellStyle name="Обычный 2 5 2 2" xfId="3535" xr:uid="{00000000-0005-0000-0000-0000400E0000}"/>
    <cellStyle name="Обычный 2 5 2 2 2" xfId="3668" xr:uid="{00000000-0005-0000-0000-0000410E0000}"/>
    <cellStyle name="Обычный 2 5 2 2 2 2" xfId="3929" xr:uid="{00000000-0005-0000-0000-0000420E0000}"/>
    <cellStyle name="Обычный 2 5 2 2 3" xfId="3799" xr:uid="{00000000-0005-0000-0000-0000430E0000}"/>
    <cellStyle name="Обычный 2 5 2 3" xfId="3614" xr:uid="{00000000-0005-0000-0000-0000440E0000}"/>
    <cellStyle name="Обычный 2 5 2 3 2" xfId="3875" xr:uid="{00000000-0005-0000-0000-0000450E0000}"/>
    <cellStyle name="Обычный 2 5 2 4" xfId="3745" xr:uid="{00000000-0005-0000-0000-0000460E0000}"/>
    <cellStyle name="Обычный 2 5 3" xfId="3496" xr:uid="{00000000-0005-0000-0000-0000470E0000}"/>
    <cellStyle name="Обычный 2 5 3 2" xfId="3550" xr:uid="{00000000-0005-0000-0000-0000480E0000}"/>
    <cellStyle name="Обычный 2 5 3 2 2" xfId="3683" xr:uid="{00000000-0005-0000-0000-0000490E0000}"/>
    <cellStyle name="Обычный 2 5 3 2 2 2" xfId="3944" xr:uid="{00000000-0005-0000-0000-00004A0E0000}"/>
    <cellStyle name="Обычный 2 5 3 2 3" xfId="3814" xr:uid="{00000000-0005-0000-0000-00004B0E0000}"/>
    <cellStyle name="Обычный 2 5 3 3" xfId="3629" xr:uid="{00000000-0005-0000-0000-00004C0E0000}"/>
    <cellStyle name="Обычный 2 5 3 3 2" xfId="3890" xr:uid="{00000000-0005-0000-0000-00004D0E0000}"/>
    <cellStyle name="Обычный 2 5 3 4" xfId="3760" xr:uid="{00000000-0005-0000-0000-00004E0E0000}"/>
    <cellStyle name="Обычный 2 5 4" xfId="3516" xr:uid="{00000000-0005-0000-0000-00004F0E0000}"/>
    <cellStyle name="Обычный 2 5 4 2" xfId="3649" xr:uid="{00000000-0005-0000-0000-0000500E0000}"/>
    <cellStyle name="Обычный 2 5 4 2 2" xfId="3910" xr:uid="{00000000-0005-0000-0000-0000510E0000}"/>
    <cellStyle name="Обычный 2 5 4 3" xfId="3780" xr:uid="{00000000-0005-0000-0000-0000520E0000}"/>
    <cellStyle name="Обычный 2 5 5" xfId="3462" xr:uid="{00000000-0005-0000-0000-0000530E0000}"/>
    <cellStyle name="Обычный 2 5 5 2" xfId="3595" xr:uid="{00000000-0005-0000-0000-0000540E0000}"/>
    <cellStyle name="Обычный 2 5 5 2 2" xfId="3856" xr:uid="{00000000-0005-0000-0000-0000550E0000}"/>
    <cellStyle name="Обычный 2 5 5 3" xfId="3726" xr:uid="{00000000-0005-0000-0000-0000560E0000}"/>
    <cellStyle name="Обычный 2 5 6" xfId="3573" xr:uid="{00000000-0005-0000-0000-0000570E0000}"/>
    <cellStyle name="Обычный 2 5 6 2" xfId="3837" xr:uid="{00000000-0005-0000-0000-0000580E0000}"/>
    <cellStyle name="Обычный 2 5 7" xfId="3707" xr:uid="{00000000-0005-0000-0000-0000590E0000}"/>
    <cellStyle name="Обычный 2 6" xfId="31" xr:uid="{00000000-0005-0000-0000-00005A0E0000}"/>
    <cellStyle name="Обычный 2 7" xfId="3561" xr:uid="{00000000-0005-0000-0000-00005B0E0000}"/>
    <cellStyle name="Обычный 2 7 2" xfId="3825" xr:uid="{00000000-0005-0000-0000-00005C0E0000}"/>
    <cellStyle name="Обычный 2 8" xfId="3579" xr:uid="{00000000-0005-0000-0000-00005D0E0000}"/>
    <cellStyle name="Обычный 2 9" xfId="3695" xr:uid="{00000000-0005-0000-0000-00005E0E0000}"/>
    <cellStyle name="Обычный 3" xfId="2" xr:uid="{00000000-0005-0000-0000-00005F0E0000}"/>
    <cellStyle name="Обычный 3 10" xfId="3692" xr:uid="{00000000-0005-0000-0000-0000600E0000}"/>
    <cellStyle name="Обычный 3 2" xfId="16" xr:uid="{00000000-0005-0000-0000-0000610E0000}"/>
    <cellStyle name="Обычный 3 2 2" xfId="33" xr:uid="{00000000-0005-0000-0000-0000620E0000}"/>
    <cellStyle name="Обычный 3 2 2 2" xfId="3485" xr:uid="{00000000-0005-0000-0000-0000630E0000}"/>
    <cellStyle name="Обычный 3 2 2 2 2" xfId="3539" xr:uid="{00000000-0005-0000-0000-0000640E0000}"/>
    <cellStyle name="Обычный 3 2 2 2 2 2" xfId="3672" xr:uid="{00000000-0005-0000-0000-0000650E0000}"/>
    <cellStyle name="Обычный 3 2 2 2 2 2 2" xfId="3933" xr:uid="{00000000-0005-0000-0000-0000660E0000}"/>
    <cellStyle name="Обычный 3 2 2 2 2 3" xfId="3803" xr:uid="{00000000-0005-0000-0000-0000670E0000}"/>
    <cellStyle name="Обычный 3 2 2 2 3" xfId="3618" xr:uid="{00000000-0005-0000-0000-0000680E0000}"/>
    <cellStyle name="Обычный 3 2 2 2 3 2" xfId="3879" xr:uid="{00000000-0005-0000-0000-0000690E0000}"/>
    <cellStyle name="Обычный 3 2 2 2 4" xfId="3749" xr:uid="{00000000-0005-0000-0000-00006A0E0000}"/>
    <cellStyle name="Обычный 3 2 2 3" xfId="3520" xr:uid="{00000000-0005-0000-0000-00006B0E0000}"/>
    <cellStyle name="Обычный 3 2 2 3 2" xfId="3653" xr:uid="{00000000-0005-0000-0000-00006C0E0000}"/>
    <cellStyle name="Обычный 3 2 2 3 2 2" xfId="3914" xr:uid="{00000000-0005-0000-0000-00006D0E0000}"/>
    <cellStyle name="Обычный 3 2 2 3 3" xfId="3784" xr:uid="{00000000-0005-0000-0000-00006E0E0000}"/>
    <cellStyle name="Обычный 3 2 2 4" xfId="3466" xr:uid="{00000000-0005-0000-0000-00006F0E0000}"/>
    <cellStyle name="Обычный 3 2 2 4 2" xfId="3599" xr:uid="{00000000-0005-0000-0000-0000700E0000}"/>
    <cellStyle name="Обычный 3 2 2 4 2 2" xfId="3860" xr:uid="{00000000-0005-0000-0000-0000710E0000}"/>
    <cellStyle name="Обычный 3 2 2 4 3" xfId="3730" xr:uid="{00000000-0005-0000-0000-0000720E0000}"/>
    <cellStyle name="Обычный 3 2 2 5" xfId="3577" xr:uid="{00000000-0005-0000-0000-0000730E0000}"/>
    <cellStyle name="Обычный 3 2 2 5 2" xfId="3841" xr:uid="{00000000-0005-0000-0000-0000740E0000}"/>
    <cellStyle name="Обычный 3 2 2 6" xfId="3711" xr:uid="{00000000-0005-0000-0000-0000750E0000}"/>
    <cellStyle name="Обычный 3 2 3" xfId="3475" xr:uid="{00000000-0005-0000-0000-0000760E0000}"/>
    <cellStyle name="Обычный 3 2 3 2" xfId="3529" xr:uid="{00000000-0005-0000-0000-0000770E0000}"/>
    <cellStyle name="Обычный 3 2 3 2 2" xfId="3662" xr:uid="{00000000-0005-0000-0000-0000780E0000}"/>
    <cellStyle name="Обычный 3 2 3 2 2 2" xfId="3923" xr:uid="{00000000-0005-0000-0000-0000790E0000}"/>
    <cellStyle name="Обычный 3 2 3 2 3" xfId="3793" xr:uid="{00000000-0005-0000-0000-00007A0E0000}"/>
    <cellStyle name="Обычный 3 2 3 3" xfId="3608" xr:uid="{00000000-0005-0000-0000-00007B0E0000}"/>
    <cellStyle name="Обычный 3 2 3 3 2" xfId="3869" xr:uid="{00000000-0005-0000-0000-00007C0E0000}"/>
    <cellStyle name="Обычный 3 2 3 4" xfId="3739" xr:uid="{00000000-0005-0000-0000-00007D0E0000}"/>
    <cellStyle name="Обычный 3 2 4" xfId="3498" xr:uid="{00000000-0005-0000-0000-00007E0E0000}"/>
    <cellStyle name="Обычный 3 2 4 2" xfId="3552" xr:uid="{00000000-0005-0000-0000-00007F0E0000}"/>
    <cellStyle name="Обычный 3 2 4 2 2" xfId="3685" xr:uid="{00000000-0005-0000-0000-0000800E0000}"/>
    <cellStyle name="Обычный 3 2 4 2 2 2" xfId="3946" xr:uid="{00000000-0005-0000-0000-0000810E0000}"/>
    <cellStyle name="Обычный 3 2 4 2 3" xfId="3816" xr:uid="{00000000-0005-0000-0000-0000820E0000}"/>
    <cellStyle name="Обычный 3 2 4 3" xfId="3631" xr:uid="{00000000-0005-0000-0000-0000830E0000}"/>
    <cellStyle name="Обычный 3 2 4 3 2" xfId="3892" xr:uid="{00000000-0005-0000-0000-0000840E0000}"/>
    <cellStyle name="Обычный 3 2 4 4" xfId="3762" xr:uid="{00000000-0005-0000-0000-0000850E0000}"/>
    <cellStyle name="Обычный 3 2 5" xfId="3510" xr:uid="{00000000-0005-0000-0000-0000860E0000}"/>
    <cellStyle name="Обычный 3 2 5 2" xfId="3643" xr:uid="{00000000-0005-0000-0000-0000870E0000}"/>
    <cellStyle name="Обычный 3 2 5 2 2" xfId="3904" xr:uid="{00000000-0005-0000-0000-0000880E0000}"/>
    <cellStyle name="Обычный 3 2 5 3" xfId="3774" xr:uid="{00000000-0005-0000-0000-0000890E0000}"/>
    <cellStyle name="Обычный 3 2 6" xfId="3456" xr:uid="{00000000-0005-0000-0000-00008A0E0000}"/>
    <cellStyle name="Обычный 3 2 6 2" xfId="3589" xr:uid="{00000000-0005-0000-0000-00008B0E0000}"/>
    <cellStyle name="Обычный 3 2 6 2 2" xfId="3850" xr:uid="{00000000-0005-0000-0000-00008C0E0000}"/>
    <cellStyle name="Обычный 3 2 6 3" xfId="3720" xr:uid="{00000000-0005-0000-0000-00008D0E0000}"/>
    <cellStyle name="Обычный 3 2 7" xfId="3567" xr:uid="{00000000-0005-0000-0000-00008E0E0000}"/>
    <cellStyle name="Обычный 3 2 7 2" xfId="3831" xr:uid="{00000000-0005-0000-0000-00008F0E0000}"/>
    <cellStyle name="Обычный 3 2 8" xfId="3701" xr:uid="{00000000-0005-0000-0000-0000900E0000}"/>
    <cellStyle name="Обычный 3 3" xfId="30" xr:uid="{00000000-0005-0000-0000-0000910E0000}"/>
    <cellStyle name="Обычный 3 4" xfId="3469" xr:uid="{00000000-0005-0000-0000-0000920E0000}"/>
    <cellStyle name="Обычный 3 4 2" xfId="3523" xr:uid="{00000000-0005-0000-0000-0000930E0000}"/>
    <cellStyle name="Обычный 3 4 2 2" xfId="3656" xr:uid="{00000000-0005-0000-0000-0000940E0000}"/>
    <cellStyle name="Обычный 3 4 2 2 2" xfId="3917" xr:uid="{00000000-0005-0000-0000-0000950E0000}"/>
    <cellStyle name="Обычный 3 4 2 3" xfId="3787" xr:uid="{00000000-0005-0000-0000-0000960E0000}"/>
    <cellStyle name="Обычный 3 4 3" xfId="3602" xr:uid="{00000000-0005-0000-0000-0000970E0000}"/>
    <cellStyle name="Обычный 3 4 3 2" xfId="3863" xr:uid="{00000000-0005-0000-0000-0000980E0000}"/>
    <cellStyle name="Обычный 3 4 4" xfId="3733" xr:uid="{00000000-0005-0000-0000-0000990E0000}"/>
    <cellStyle name="Обычный 3 5" xfId="3497" xr:uid="{00000000-0005-0000-0000-00009A0E0000}"/>
    <cellStyle name="Обычный 3 5 2" xfId="3551" xr:uid="{00000000-0005-0000-0000-00009B0E0000}"/>
    <cellStyle name="Обычный 3 5 2 2" xfId="3684" xr:uid="{00000000-0005-0000-0000-00009C0E0000}"/>
    <cellStyle name="Обычный 3 5 2 2 2" xfId="3945" xr:uid="{00000000-0005-0000-0000-00009D0E0000}"/>
    <cellStyle name="Обычный 3 5 2 3" xfId="3815" xr:uid="{00000000-0005-0000-0000-00009E0E0000}"/>
    <cellStyle name="Обычный 3 5 3" xfId="3630" xr:uid="{00000000-0005-0000-0000-00009F0E0000}"/>
    <cellStyle name="Обычный 3 5 3 2" xfId="3891" xr:uid="{00000000-0005-0000-0000-0000A00E0000}"/>
    <cellStyle name="Обычный 3 5 4" xfId="3761" xr:uid="{00000000-0005-0000-0000-0000A10E0000}"/>
    <cellStyle name="Обычный 3 6" xfId="3504" xr:uid="{00000000-0005-0000-0000-0000A20E0000}"/>
    <cellStyle name="Обычный 3 6 2" xfId="3637" xr:uid="{00000000-0005-0000-0000-0000A30E0000}"/>
    <cellStyle name="Обычный 3 6 2 2" xfId="3898" xr:uid="{00000000-0005-0000-0000-0000A40E0000}"/>
    <cellStyle name="Обычный 3 6 3" xfId="3768" xr:uid="{00000000-0005-0000-0000-0000A50E0000}"/>
    <cellStyle name="Обычный 3 7" xfId="3450" xr:uid="{00000000-0005-0000-0000-0000A60E0000}"/>
    <cellStyle name="Обычный 3 7 2" xfId="3583" xr:uid="{00000000-0005-0000-0000-0000A70E0000}"/>
    <cellStyle name="Обычный 3 7 2 2" xfId="3844" xr:uid="{00000000-0005-0000-0000-0000A80E0000}"/>
    <cellStyle name="Обычный 3 7 3" xfId="3714" xr:uid="{00000000-0005-0000-0000-0000A90E0000}"/>
    <cellStyle name="Обычный 3 8" xfId="3558" xr:uid="{00000000-0005-0000-0000-0000AA0E0000}"/>
    <cellStyle name="Обычный 3 8 2" xfId="3822" xr:uid="{00000000-0005-0000-0000-0000AB0E0000}"/>
    <cellStyle name="Обычный 3 9" xfId="3580" xr:uid="{00000000-0005-0000-0000-0000AC0E0000}"/>
    <cellStyle name="Обычный 4" xfId="7" xr:uid="{00000000-0005-0000-0000-0000AD0E0000}"/>
    <cellStyle name="Обычный 4 2" xfId="3444" xr:uid="{00000000-0005-0000-0000-0000AE0E0000}"/>
    <cellStyle name="Обычный 5" xfId="12" xr:uid="{00000000-0005-0000-0000-0000AF0E0000}"/>
    <cellStyle name="Обычный 5 2" xfId="17" xr:uid="{00000000-0005-0000-0000-0000B00E0000}"/>
    <cellStyle name="Обычный 5 2 2" xfId="3476" xr:uid="{00000000-0005-0000-0000-0000B10E0000}"/>
    <cellStyle name="Обычный 5 2 2 2" xfId="3530" xr:uid="{00000000-0005-0000-0000-0000B20E0000}"/>
    <cellStyle name="Обычный 5 2 2 2 2" xfId="3663" xr:uid="{00000000-0005-0000-0000-0000B30E0000}"/>
    <cellStyle name="Обычный 5 2 2 2 2 2" xfId="3924" xr:uid="{00000000-0005-0000-0000-0000B40E0000}"/>
    <cellStyle name="Обычный 5 2 2 2 3" xfId="3794" xr:uid="{00000000-0005-0000-0000-0000B50E0000}"/>
    <cellStyle name="Обычный 5 2 2 3" xfId="3609" xr:uid="{00000000-0005-0000-0000-0000B60E0000}"/>
    <cellStyle name="Обычный 5 2 2 3 2" xfId="3870" xr:uid="{00000000-0005-0000-0000-0000B70E0000}"/>
    <cellStyle name="Обычный 5 2 2 4" xfId="3740" xr:uid="{00000000-0005-0000-0000-0000B80E0000}"/>
    <cellStyle name="Обычный 5 2 3" xfId="3500" xr:uid="{00000000-0005-0000-0000-0000B90E0000}"/>
    <cellStyle name="Обычный 5 2 3 2" xfId="3554" xr:uid="{00000000-0005-0000-0000-0000BA0E0000}"/>
    <cellStyle name="Обычный 5 2 3 2 2" xfId="3687" xr:uid="{00000000-0005-0000-0000-0000BB0E0000}"/>
    <cellStyle name="Обычный 5 2 3 2 2 2" xfId="3948" xr:uid="{00000000-0005-0000-0000-0000BC0E0000}"/>
    <cellStyle name="Обычный 5 2 3 2 3" xfId="3818" xr:uid="{00000000-0005-0000-0000-0000BD0E0000}"/>
    <cellStyle name="Обычный 5 2 3 3" xfId="3633" xr:uid="{00000000-0005-0000-0000-0000BE0E0000}"/>
    <cellStyle name="Обычный 5 2 3 3 2" xfId="3894" xr:uid="{00000000-0005-0000-0000-0000BF0E0000}"/>
    <cellStyle name="Обычный 5 2 3 4" xfId="3764" xr:uid="{00000000-0005-0000-0000-0000C00E0000}"/>
    <cellStyle name="Обычный 5 2 4" xfId="3511" xr:uid="{00000000-0005-0000-0000-0000C10E0000}"/>
    <cellStyle name="Обычный 5 2 4 2" xfId="3644" xr:uid="{00000000-0005-0000-0000-0000C20E0000}"/>
    <cellStyle name="Обычный 5 2 4 2 2" xfId="3905" xr:uid="{00000000-0005-0000-0000-0000C30E0000}"/>
    <cellStyle name="Обычный 5 2 4 3" xfId="3775" xr:uid="{00000000-0005-0000-0000-0000C40E0000}"/>
    <cellStyle name="Обычный 5 2 5" xfId="3457" xr:uid="{00000000-0005-0000-0000-0000C50E0000}"/>
    <cellStyle name="Обычный 5 2 5 2" xfId="3590" xr:uid="{00000000-0005-0000-0000-0000C60E0000}"/>
    <cellStyle name="Обычный 5 2 5 2 2" xfId="3851" xr:uid="{00000000-0005-0000-0000-0000C70E0000}"/>
    <cellStyle name="Обычный 5 2 5 3" xfId="3721" xr:uid="{00000000-0005-0000-0000-0000C80E0000}"/>
    <cellStyle name="Обычный 5 2 6" xfId="3568" xr:uid="{00000000-0005-0000-0000-0000C90E0000}"/>
    <cellStyle name="Обычный 5 2 6 2" xfId="3832" xr:uid="{00000000-0005-0000-0000-0000CA0E0000}"/>
    <cellStyle name="Обычный 5 2 7" xfId="3702" xr:uid="{00000000-0005-0000-0000-0000CB0E0000}"/>
    <cellStyle name="Обычный 5 3" xfId="3445" xr:uid="{00000000-0005-0000-0000-0000CC0E0000}"/>
    <cellStyle name="Обычный 5 4" xfId="3470" xr:uid="{00000000-0005-0000-0000-0000CD0E0000}"/>
    <cellStyle name="Обычный 5 4 2" xfId="3524" xr:uid="{00000000-0005-0000-0000-0000CE0E0000}"/>
    <cellStyle name="Обычный 5 4 2 2" xfId="3657" xr:uid="{00000000-0005-0000-0000-0000CF0E0000}"/>
    <cellStyle name="Обычный 5 4 2 2 2" xfId="3918" xr:uid="{00000000-0005-0000-0000-0000D00E0000}"/>
    <cellStyle name="Обычный 5 4 2 3" xfId="3788" xr:uid="{00000000-0005-0000-0000-0000D10E0000}"/>
    <cellStyle name="Обычный 5 4 3" xfId="3603" xr:uid="{00000000-0005-0000-0000-0000D20E0000}"/>
    <cellStyle name="Обычный 5 4 3 2" xfId="3864" xr:uid="{00000000-0005-0000-0000-0000D30E0000}"/>
    <cellStyle name="Обычный 5 4 4" xfId="3734" xr:uid="{00000000-0005-0000-0000-0000D40E0000}"/>
    <cellStyle name="Обычный 5 5" xfId="3499" xr:uid="{00000000-0005-0000-0000-0000D50E0000}"/>
    <cellStyle name="Обычный 5 5 2" xfId="3553" xr:uid="{00000000-0005-0000-0000-0000D60E0000}"/>
    <cellStyle name="Обычный 5 5 2 2" xfId="3686" xr:uid="{00000000-0005-0000-0000-0000D70E0000}"/>
    <cellStyle name="Обычный 5 5 2 2 2" xfId="3947" xr:uid="{00000000-0005-0000-0000-0000D80E0000}"/>
    <cellStyle name="Обычный 5 5 2 3" xfId="3817" xr:uid="{00000000-0005-0000-0000-0000D90E0000}"/>
    <cellStyle name="Обычный 5 5 3" xfId="3632" xr:uid="{00000000-0005-0000-0000-0000DA0E0000}"/>
    <cellStyle name="Обычный 5 5 3 2" xfId="3893" xr:uid="{00000000-0005-0000-0000-0000DB0E0000}"/>
    <cellStyle name="Обычный 5 5 4" xfId="3763" xr:uid="{00000000-0005-0000-0000-0000DC0E0000}"/>
    <cellStyle name="Обычный 5 6" xfId="3505" xr:uid="{00000000-0005-0000-0000-0000DD0E0000}"/>
    <cellStyle name="Обычный 5 6 2" xfId="3638" xr:uid="{00000000-0005-0000-0000-0000DE0E0000}"/>
    <cellStyle name="Обычный 5 6 2 2" xfId="3899" xr:uid="{00000000-0005-0000-0000-0000DF0E0000}"/>
    <cellStyle name="Обычный 5 6 3" xfId="3769" xr:uid="{00000000-0005-0000-0000-0000E00E0000}"/>
    <cellStyle name="Обычный 5 7" xfId="3451" xr:uid="{00000000-0005-0000-0000-0000E10E0000}"/>
    <cellStyle name="Обычный 5 7 2" xfId="3584" xr:uid="{00000000-0005-0000-0000-0000E20E0000}"/>
    <cellStyle name="Обычный 5 7 2 2" xfId="3845" xr:uid="{00000000-0005-0000-0000-0000E30E0000}"/>
    <cellStyle name="Обычный 5 7 3" xfId="3715" xr:uid="{00000000-0005-0000-0000-0000E40E0000}"/>
    <cellStyle name="Обычный 5 8" xfId="3563" xr:uid="{00000000-0005-0000-0000-0000E50E0000}"/>
    <cellStyle name="Обычный 5 8 2" xfId="3827" xr:uid="{00000000-0005-0000-0000-0000E60E0000}"/>
    <cellStyle name="Обычный 5 9" xfId="3697" xr:uid="{00000000-0005-0000-0000-0000E70E0000}"/>
    <cellStyle name="Обычный 6" xfId="3446" xr:uid="{00000000-0005-0000-0000-0000E80E0000}"/>
    <cellStyle name="Обычный 7" xfId="3447" xr:uid="{00000000-0005-0000-0000-0000E90E0000}"/>
    <cellStyle name="Обычный 7 2" xfId="3486" xr:uid="{00000000-0005-0000-0000-0000EA0E0000}"/>
    <cellStyle name="Обычный 7 2 2" xfId="3540" xr:uid="{00000000-0005-0000-0000-0000EB0E0000}"/>
    <cellStyle name="Обычный 7 2 2 2" xfId="3673" xr:uid="{00000000-0005-0000-0000-0000EC0E0000}"/>
    <cellStyle name="Обычный 7 2 2 2 2" xfId="3934" xr:uid="{00000000-0005-0000-0000-0000ED0E0000}"/>
    <cellStyle name="Обычный 7 2 2 3" xfId="3804" xr:uid="{00000000-0005-0000-0000-0000EE0E0000}"/>
    <cellStyle name="Обычный 7 2 3" xfId="3619" xr:uid="{00000000-0005-0000-0000-0000EF0E0000}"/>
    <cellStyle name="Обычный 7 2 3 2" xfId="3880" xr:uid="{00000000-0005-0000-0000-0000F00E0000}"/>
    <cellStyle name="Обычный 7 2 4" xfId="3750" xr:uid="{00000000-0005-0000-0000-0000F10E0000}"/>
    <cellStyle name="Обычный 7 3" xfId="3521" xr:uid="{00000000-0005-0000-0000-0000F20E0000}"/>
    <cellStyle name="Обычный 7 3 2" xfId="3654" xr:uid="{00000000-0005-0000-0000-0000F30E0000}"/>
    <cellStyle name="Обычный 7 3 2 2" xfId="3915" xr:uid="{00000000-0005-0000-0000-0000F40E0000}"/>
    <cellStyle name="Обычный 7 3 3" xfId="3785" xr:uid="{00000000-0005-0000-0000-0000F50E0000}"/>
    <cellStyle name="Обычный 7 4" xfId="3467" xr:uid="{00000000-0005-0000-0000-0000F60E0000}"/>
    <cellStyle name="Обычный 7 4 2" xfId="3600" xr:uid="{00000000-0005-0000-0000-0000F70E0000}"/>
    <cellStyle name="Обычный 7 4 2 2" xfId="3861" xr:uid="{00000000-0005-0000-0000-0000F80E0000}"/>
    <cellStyle name="Обычный 7 4 3" xfId="3731" xr:uid="{00000000-0005-0000-0000-0000F90E0000}"/>
    <cellStyle name="Обычный 7 5" xfId="3581" xr:uid="{00000000-0005-0000-0000-0000FA0E0000}"/>
    <cellStyle name="Обычный 7 5 2" xfId="3842" xr:uid="{00000000-0005-0000-0000-0000FB0E0000}"/>
    <cellStyle name="Обычный 7 6" xfId="3712" xr:uid="{00000000-0005-0000-0000-0000FC0E0000}"/>
    <cellStyle name="Обычный 8" xfId="3448" xr:uid="{00000000-0005-0000-0000-0000FD0E0000}"/>
    <cellStyle name="Обычный 8 2" xfId="3487" xr:uid="{00000000-0005-0000-0000-0000FE0E0000}"/>
    <cellStyle name="Обычный 8 2 2" xfId="3541" xr:uid="{00000000-0005-0000-0000-0000FF0E0000}"/>
    <cellStyle name="Обычный 8 2 2 2" xfId="3674" xr:uid="{00000000-0005-0000-0000-0000000F0000}"/>
    <cellStyle name="Обычный 8 2 2 2 2" xfId="3935" xr:uid="{00000000-0005-0000-0000-0000010F0000}"/>
    <cellStyle name="Обычный 8 2 2 3" xfId="3805" xr:uid="{00000000-0005-0000-0000-0000020F0000}"/>
    <cellStyle name="Обычный 8 2 3" xfId="3620" xr:uid="{00000000-0005-0000-0000-0000030F0000}"/>
    <cellStyle name="Обычный 8 2 3 2" xfId="3881" xr:uid="{00000000-0005-0000-0000-0000040F0000}"/>
    <cellStyle name="Обычный 8 2 4" xfId="3751" xr:uid="{00000000-0005-0000-0000-0000050F0000}"/>
    <cellStyle name="Обычный 8 3" xfId="3522" xr:uid="{00000000-0005-0000-0000-0000060F0000}"/>
    <cellStyle name="Обычный 8 3 2" xfId="3655" xr:uid="{00000000-0005-0000-0000-0000070F0000}"/>
    <cellStyle name="Обычный 8 3 2 2" xfId="3916" xr:uid="{00000000-0005-0000-0000-0000080F0000}"/>
    <cellStyle name="Обычный 8 3 3" xfId="3786" xr:uid="{00000000-0005-0000-0000-0000090F0000}"/>
    <cellStyle name="Обычный 8 4" xfId="3468" xr:uid="{00000000-0005-0000-0000-00000A0F0000}"/>
    <cellStyle name="Обычный 8 4 2" xfId="3601" xr:uid="{00000000-0005-0000-0000-00000B0F0000}"/>
    <cellStyle name="Обычный 8 4 2 2" xfId="3862" xr:uid="{00000000-0005-0000-0000-00000C0F0000}"/>
    <cellStyle name="Обычный 8 4 3" xfId="3732" xr:uid="{00000000-0005-0000-0000-00000D0F0000}"/>
    <cellStyle name="Обычный 8 5" xfId="3582" xr:uid="{00000000-0005-0000-0000-00000E0F0000}"/>
    <cellStyle name="Обычный 8 5 2" xfId="3843" xr:uid="{00000000-0005-0000-0000-00000F0F0000}"/>
    <cellStyle name="Обычный 8 6" xfId="3713" xr:uid="{00000000-0005-0000-0000-0000100F0000}"/>
    <cellStyle name="Обычный 9" xfId="29" xr:uid="{00000000-0005-0000-0000-0000110F0000}"/>
    <cellStyle name="Обычный_Лист 1" xfId="9" xr:uid="{00000000-0005-0000-0000-0000120F0000}"/>
    <cellStyle name="Процентный" xfId="1" builtinId="5"/>
    <cellStyle name="Финансовый" xfId="3449" builtinId="3"/>
    <cellStyle name="Финансовый 2" xfId="8" xr:uid="{00000000-0005-0000-0000-0000150F0000}"/>
    <cellStyle name="Финансовый 2 2" xfId="27" xr:uid="{00000000-0005-0000-0000-0000160F0000}"/>
    <cellStyle name="Финансовый 2 2 2" xfId="3484" xr:uid="{00000000-0005-0000-0000-0000170F0000}"/>
    <cellStyle name="Финансовый 2 2 2 2" xfId="3538" xr:uid="{00000000-0005-0000-0000-0000180F0000}"/>
    <cellStyle name="Финансовый 2 2 2 2 2" xfId="3671" xr:uid="{00000000-0005-0000-0000-0000190F0000}"/>
    <cellStyle name="Финансовый 2 2 2 2 2 2" xfId="3932" xr:uid="{00000000-0005-0000-0000-00001A0F0000}"/>
    <cellStyle name="Финансовый 2 2 2 2 3" xfId="3802" xr:uid="{00000000-0005-0000-0000-00001B0F0000}"/>
    <cellStyle name="Финансовый 2 2 2 3" xfId="3617" xr:uid="{00000000-0005-0000-0000-00001C0F0000}"/>
    <cellStyle name="Финансовый 2 2 2 3 2" xfId="3878" xr:uid="{00000000-0005-0000-0000-00001D0F0000}"/>
    <cellStyle name="Финансовый 2 2 2 4" xfId="3748" xr:uid="{00000000-0005-0000-0000-00001E0F0000}"/>
    <cellStyle name="Финансовый 2 2 3" xfId="3501" xr:uid="{00000000-0005-0000-0000-00001F0F0000}"/>
    <cellStyle name="Финансовый 2 2 3 2" xfId="3555" xr:uid="{00000000-0005-0000-0000-0000200F0000}"/>
    <cellStyle name="Финансовый 2 2 3 2 2" xfId="3688" xr:uid="{00000000-0005-0000-0000-0000210F0000}"/>
    <cellStyle name="Финансовый 2 2 3 2 2 2" xfId="3949" xr:uid="{00000000-0005-0000-0000-0000220F0000}"/>
    <cellStyle name="Финансовый 2 2 3 2 3" xfId="3819" xr:uid="{00000000-0005-0000-0000-0000230F0000}"/>
    <cellStyle name="Финансовый 2 2 3 3" xfId="3634" xr:uid="{00000000-0005-0000-0000-0000240F0000}"/>
    <cellStyle name="Финансовый 2 2 3 3 2" xfId="3895" xr:uid="{00000000-0005-0000-0000-0000250F0000}"/>
    <cellStyle name="Финансовый 2 2 3 4" xfId="3765" xr:uid="{00000000-0005-0000-0000-0000260F0000}"/>
    <cellStyle name="Финансовый 2 2 4" xfId="3519" xr:uid="{00000000-0005-0000-0000-0000270F0000}"/>
    <cellStyle name="Финансовый 2 2 4 2" xfId="3652" xr:uid="{00000000-0005-0000-0000-0000280F0000}"/>
    <cellStyle name="Финансовый 2 2 4 2 2" xfId="3913" xr:uid="{00000000-0005-0000-0000-0000290F0000}"/>
    <cellStyle name="Финансовый 2 2 4 3" xfId="3783" xr:uid="{00000000-0005-0000-0000-00002A0F0000}"/>
    <cellStyle name="Финансовый 2 2 5" xfId="3465" xr:uid="{00000000-0005-0000-0000-00002B0F0000}"/>
    <cellStyle name="Финансовый 2 2 5 2" xfId="3598" xr:uid="{00000000-0005-0000-0000-00002C0F0000}"/>
    <cellStyle name="Финансовый 2 2 5 2 2" xfId="3859" xr:uid="{00000000-0005-0000-0000-00002D0F0000}"/>
    <cellStyle name="Финансовый 2 2 5 3" xfId="3729" xr:uid="{00000000-0005-0000-0000-00002E0F0000}"/>
    <cellStyle name="Финансовый 2 2 6" xfId="3576" xr:uid="{00000000-0005-0000-0000-00002F0F0000}"/>
    <cellStyle name="Финансовый 2 2 6 2" xfId="3840" xr:uid="{00000000-0005-0000-0000-0000300F0000}"/>
    <cellStyle name="Финансовый 2 2 7" xfId="3710" xr:uid="{00000000-0005-0000-0000-0000310F0000}"/>
    <cellStyle name="Финансовый 2 3" xfId="11" xr:uid="{00000000-0005-0000-0000-0000320F0000}"/>
    <cellStyle name="Финансовый 2 4" xfId="3562" xr:uid="{00000000-0005-0000-0000-0000330F0000}"/>
    <cellStyle name="Финансовый 2 4 2" xfId="3826" xr:uid="{00000000-0005-0000-0000-0000340F0000}"/>
    <cellStyle name="Финансовый 2 5" xfId="3696" xr:uid="{00000000-0005-0000-0000-0000350F0000}"/>
    <cellStyle name="Финансовый 3" xfId="15" xr:uid="{00000000-0005-0000-0000-0000360F0000}"/>
    <cellStyle name="Финансовый 3 2" xfId="21" xr:uid="{00000000-0005-0000-0000-0000370F0000}"/>
    <cellStyle name="Финансовый 3 2 2" xfId="3480" xr:uid="{00000000-0005-0000-0000-0000380F0000}"/>
    <cellStyle name="Финансовый 3 2 2 2" xfId="3534" xr:uid="{00000000-0005-0000-0000-0000390F0000}"/>
    <cellStyle name="Финансовый 3 2 2 2 2" xfId="3667" xr:uid="{00000000-0005-0000-0000-00003A0F0000}"/>
    <cellStyle name="Финансовый 3 2 2 2 2 2" xfId="3928" xr:uid="{00000000-0005-0000-0000-00003B0F0000}"/>
    <cellStyle name="Финансовый 3 2 2 2 3" xfId="3798" xr:uid="{00000000-0005-0000-0000-00003C0F0000}"/>
    <cellStyle name="Финансовый 3 2 2 3" xfId="3613" xr:uid="{00000000-0005-0000-0000-00003D0F0000}"/>
    <cellStyle name="Финансовый 3 2 2 3 2" xfId="3874" xr:uid="{00000000-0005-0000-0000-00003E0F0000}"/>
    <cellStyle name="Финансовый 3 2 2 4" xfId="3744" xr:uid="{00000000-0005-0000-0000-00003F0F0000}"/>
    <cellStyle name="Финансовый 3 2 3" xfId="3503" xr:uid="{00000000-0005-0000-0000-0000400F0000}"/>
    <cellStyle name="Финансовый 3 2 3 2" xfId="3557" xr:uid="{00000000-0005-0000-0000-0000410F0000}"/>
    <cellStyle name="Финансовый 3 2 3 2 2" xfId="3690" xr:uid="{00000000-0005-0000-0000-0000420F0000}"/>
    <cellStyle name="Финансовый 3 2 3 2 2 2" xfId="3951" xr:uid="{00000000-0005-0000-0000-0000430F0000}"/>
    <cellStyle name="Финансовый 3 2 3 2 3" xfId="3821" xr:uid="{00000000-0005-0000-0000-0000440F0000}"/>
    <cellStyle name="Финансовый 3 2 3 3" xfId="3636" xr:uid="{00000000-0005-0000-0000-0000450F0000}"/>
    <cellStyle name="Финансовый 3 2 3 3 2" xfId="3897" xr:uid="{00000000-0005-0000-0000-0000460F0000}"/>
    <cellStyle name="Финансовый 3 2 3 4" xfId="3767" xr:uid="{00000000-0005-0000-0000-0000470F0000}"/>
    <cellStyle name="Финансовый 3 2 4" xfId="3515" xr:uid="{00000000-0005-0000-0000-0000480F0000}"/>
    <cellStyle name="Финансовый 3 2 4 2" xfId="3648" xr:uid="{00000000-0005-0000-0000-0000490F0000}"/>
    <cellStyle name="Финансовый 3 2 4 2 2" xfId="3909" xr:uid="{00000000-0005-0000-0000-00004A0F0000}"/>
    <cellStyle name="Финансовый 3 2 4 3" xfId="3779" xr:uid="{00000000-0005-0000-0000-00004B0F0000}"/>
    <cellStyle name="Финансовый 3 2 5" xfId="3461" xr:uid="{00000000-0005-0000-0000-00004C0F0000}"/>
    <cellStyle name="Финансовый 3 2 5 2" xfId="3594" xr:uid="{00000000-0005-0000-0000-00004D0F0000}"/>
    <cellStyle name="Финансовый 3 2 5 2 2" xfId="3855" xr:uid="{00000000-0005-0000-0000-00004E0F0000}"/>
    <cellStyle name="Финансовый 3 2 5 3" xfId="3725" xr:uid="{00000000-0005-0000-0000-00004F0F0000}"/>
    <cellStyle name="Финансовый 3 2 6" xfId="3572" xr:uid="{00000000-0005-0000-0000-0000500F0000}"/>
    <cellStyle name="Финансовый 3 2 6 2" xfId="3836" xr:uid="{00000000-0005-0000-0000-0000510F0000}"/>
    <cellStyle name="Финансовый 3 2 7" xfId="3706" xr:uid="{00000000-0005-0000-0000-0000520F0000}"/>
    <cellStyle name="Финансовый 3 3" xfId="26" xr:uid="{00000000-0005-0000-0000-0000530F0000}"/>
    <cellStyle name="Финансовый 3 4" xfId="3474" xr:uid="{00000000-0005-0000-0000-0000540F0000}"/>
    <cellStyle name="Финансовый 3 4 2" xfId="3528" xr:uid="{00000000-0005-0000-0000-0000550F0000}"/>
    <cellStyle name="Финансовый 3 4 2 2" xfId="3661" xr:uid="{00000000-0005-0000-0000-0000560F0000}"/>
    <cellStyle name="Финансовый 3 4 2 2 2" xfId="3922" xr:uid="{00000000-0005-0000-0000-0000570F0000}"/>
    <cellStyle name="Финансовый 3 4 2 3" xfId="3792" xr:uid="{00000000-0005-0000-0000-0000580F0000}"/>
    <cellStyle name="Финансовый 3 4 3" xfId="3607" xr:uid="{00000000-0005-0000-0000-0000590F0000}"/>
    <cellStyle name="Финансовый 3 4 3 2" xfId="3868" xr:uid="{00000000-0005-0000-0000-00005A0F0000}"/>
    <cellStyle name="Финансовый 3 4 4" xfId="3738" xr:uid="{00000000-0005-0000-0000-00005B0F0000}"/>
    <cellStyle name="Финансовый 3 5" xfId="3502" xr:uid="{00000000-0005-0000-0000-00005C0F0000}"/>
    <cellStyle name="Финансовый 3 5 2" xfId="3556" xr:uid="{00000000-0005-0000-0000-00005D0F0000}"/>
    <cellStyle name="Финансовый 3 5 2 2" xfId="3689" xr:uid="{00000000-0005-0000-0000-00005E0F0000}"/>
    <cellStyle name="Финансовый 3 5 2 2 2" xfId="3950" xr:uid="{00000000-0005-0000-0000-00005F0F0000}"/>
    <cellStyle name="Финансовый 3 5 2 3" xfId="3820" xr:uid="{00000000-0005-0000-0000-0000600F0000}"/>
    <cellStyle name="Финансовый 3 5 3" xfId="3635" xr:uid="{00000000-0005-0000-0000-0000610F0000}"/>
    <cellStyle name="Финансовый 3 5 3 2" xfId="3896" xr:uid="{00000000-0005-0000-0000-0000620F0000}"/>
    <cellStyle name="Финансовый 3 5 4" xfId="3766" xr:uid="{00000000-0005-0000-0000-0000630F0000}"/>
    <cellStyle name="Финансовый 3 6" xfId="3509" xr:uid="{00000000-0005-0000-0000-0000640F0000}"/>
    <cellStyle name="Финансовый 3 6 2" xfId="3642" xr:uid="{00000000-0005-0000-0000-0000650F0000}"/>
    <cellStyle name="Финансовый 3 6 2 2" xfId="3903" xr:uid="{00000000-0005-0000-0000-0000660F0000}"/>
    <cellStyle name="Финансовый 3 6 3" xfId="3773" xr:uid="{00000000-0005-0000-0000-0000670F0000}"/>
    <cellStyle name="Финансовый 3 7" xfId="3455" xr:uid="{00000000-0005-0000-0000-0000680F0000}"/>
    <cellStyle name="Финансовый 3 7 2" xfId="3588" xr:uid="{00000000-0005-0000-0000-0000690F0000}"/>
    <cellStyle name="Финансовый 3 7 2 2" xfId="3849" xr:uid="{00000000-0005-0000-0000-00006A0F0000}"/>
    <cellStyle name="Финансовый 3 7 3" xfId="3719" xr:uid="{00000000-0005-0000-0000-00006B0F0000}"/>
    <cellStyle name="Финансовый 3 8" xfId="3566" xr:uid="{00000000-0005-0000-0000-00006C0F0000}"/>
    <cellStyle name="Финансовый 3 8 2" xfId="3830" xr:uid="{00000000-0005-0000-0000-00006D0F0000}"/>
    <cellStyle name="Финансовый 3 9" xfId="3700" xr:uid="{00000000-0005-0000-0000-00006E0F0000}"/>
    <cellStyle name="Финансовый 4" xfId="23" xr:uid="{00000000-0005-0000-0000-00006F0F0000}"/>
    <cellStyle name="Финансовый 5" xfId="3578" xr:uid="{00000000-0005-0000-0000-0000700F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1"/>
  <sheetViews>
    <sheetView tabSelected="1" zoomScale="78" zoomScaleNormal="78" workbookViewId="0">
      <selection activeCell="A12" sqref="A12:C12"/>
    </sheetView>
  </sheetViews>
  <sheetFormatPr defaultRowHeight="15"/>
  <cols>
    <col min="1" max="1" width="33.28515625" customWidth="1"/>
    <col min="2" max="2" width="135.85546875" customWidth="1"/>
    <col min="3" max="3" width="42" customWidth="1"/>
  </cols>
  <sheetData>
    <row r="1" spans="1:3" ht="15.75">
      <c r="C1" s="12"/>
    </row>
    <row r="2" spans="1:3" ht="15.75">
      <c r="C2" s="13"/>
    </row>
    <row r="3" spans="1:3" ht="15.75">
      <c r="C3" s="12"/>
    </row>
    <row r="4" spans="1:3" ht="15.75">
      <c r="C4" s="12"/>
    </row>
    <row r="5" spans="1:3" ht="15.75">
      <c r="C5" s="12"/>
    </row>
    <row r="6" spans="1:3" ht="15.75">
      <c r="C6" s="14"/>
    </row>
    <row r="7" spans="1:3" ht="15.75">
      <c r="C7" s="14"/>
    </row>
    <row r="8" spans="1:3" ht="15.75">
      <c r="C8" s="14"/>
    </row>
    <row r="10" spans="1:3" ht="15.75">
      <c r="A10" s="421" t="s">
        <v>62</v>
      </c>
      <c r="B10" s="421"/>
      <c r="C10" s="421"/>
    </row>
    <row r="11" spans="1:3" ht="15.75">
      <c r="A11" s="421" t="s">
        <v>73</v>
      </c>
      <c r="B11" s="421"/>
      <c r="C11" s="421"/>
    </row>
    <row r="12" spans="1:3" ht="15.75">
      <c r="A12" s="422" t="s">
        <v>63</v>
      </c>
      <c r="B12" s="422"/>
      <c r="C12" s="422"/>
    </row>
    <row r="13" spans="1:3" ht="15.75">
      <c r="A13" s="7"/>
      <c r="B13" s="7" t="s">
        <v>74</v>
      </c>
      <c r="C13" s="7"/>
    </row>
    <row r="14" spans="1:3" ht="15.75">
      <c r="A14" s="421" t="s">
        <v>711</v>
      </c>
      <c r="B14" s="421"/>
      <c r="C14" s="421"/>
    </row>
    <row r="15" spans="1:3" ht="15.75">
      <c r="A15" s="6"/>
      <c r="B15" s="6"/>
      <c r="C15" s="6"/>
    </row>
    <row r="16" spans="1:3" ht="15.75">
      <c r="A16" s="423" t="s">
        <v>64</v>
      </c>
      <c r="B16" s="423"/>
      <c r="C16" s="423"/>
    </row>
    <row r="17" spans="1:3" ht="15.75">
      <c r="A17" s="424" t="s">
        <v>65</v>
      </c>
      <c r="B17" s="424"/>
      <c r="C17" s="424"/>
    </row>
    <row r="18" spans="1:3" ht="15.75">
      <c r="A18" s="9"/>
      <c r="B18" s="9"/>
      <c r="C18" s="9"/>
    </row>
    <row r="19" spans="1:3" ht="15.75">
      <c r="A19" s="421" t="s">
        <v>66</v>
      </c>
      <c r="B19" s="421"/>
      <c r="C19" s="421"/>
    </row>
    <row r="20" spans="1:3" ht="15.75">
      <c r="A20" s="6"/>
      <c r="B20" s="6"/>
      <c r="C20" s="6"/>
    </row>
    <row r="21" spans="1:3" ht="15.75">
      <c r="A21" s="421" t="s">
        <v>67</v>
      </c>
      <c r="B21" s="421"/>
      <c r="C21" s="421"/>
    </row>
    <row r="22" spans="1:3" ht="15.75">
      <c r="A22" s="6"/>
      <c r="C22" s="6"/>
    </row>
    <row r="23" spans="1:3" ht="58.5" customHeight="1">
      <c r="A23" s="10" t="s">
        <v>68</v>
      </c>
      <c r="B23" s="10" t="s">
        <v>69</v>
      </c>
      <c r="C23" s="6"/>
    </row>
    <row r="24" spans="1:3" ht="15.75">
      <c r="A24" s="11">
        <v>1</v>
      </c>
      <c r="B24" s="11">
        <v>2</v>
      </c>
      <c r="C24" s="6"/>
    </row>
    <row r="25" spans="1:3" ht="260.25" customHeight="1">
      <c r="A25" s="16" t="s">
        <v>70</v>
      </c>
      <c r="B25" s="51" t="s">
        <v>1105</v>
      </c>
      <c r="C25" s="15"/>
    </row>
    <row r="26" spans="1:3" ht="237.75" customHeight="1">
      <c r="A26" s="16" t="s">
        <v>71</v>
      </c>
      <c r="B26" s="139" t="s">
        <v>1112</v>
      </c>
      <c r="C26" s="15"/>
    </row>
    <row r="27" spans="1:3" ht="39.75" customHeight="1">
      <c r="A27" s="425" t="s">
        <v>72</v>
      </c>
      <c r="B27" s="428" t="s">
        <v>1104</v>
      </c>
      <c r="C27" s="429"/>
    </row>
    <row r="28" spans="1:3" ht="46.5" customHeight="1">
      <c r="A28" s="426"/>
      <c r="B28" s="428"/>
      <c r="C28" s="429"/>
    </row>
    <row r="29" spans="1:3" ht="37.5" customHeight="1">
      <c r="A29" s="426"/>
      <c r="B29" s="428"/>
      <c r="C29" s="429"/>
    </row>
    <row r="30" spans="1:3" ht="43.5" customHeight="1">
      <c r="A30" s="426"/>
      <c r="B30" s="428"/>
      <c r="C30" s="429"/>
    </row>
    <row r="31" spans="1:3" ht="40.5" customHeight="1">
      <c r="A31" s="427"/>
      <c r="B31" s="428"/>
      <c r="C31" s="429"/>
    </row>
  </sheetData>
  <mergeCells count="11">
    <mergeCell ref="A17:C17"/>
    <mergeCell ref="A19:C19"/>
    <mergeCell ref="A21:C21"/>
    <mergeCell ref="A27:A31"/>
    <mergeCell ref="B27:B31"/>
    <mergeCell ref="C27:C31"/>
    <mergeCell ref="A10:C10"/>
    <mergeCell ref="A11:C11"/>
    <mergeCell ref="A12:C12"/>
    <mergeCell ref="A14:C14"/>
    <mergeCell ref="A16:C16"/>
  </mergeCell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6"/>
  <sheetViews>
    <sheetView view="pageBreakPreview" zoomScale="66" zoomScaleNormal="78" zoomScaleSheetLayoutView="66" workbookViewId="0">
      <pane ySplit="5" topLeftCell="A9" activePane="bottomLeft" state="frozen"/>
      <selection pane="bottomLeft" sqref="A1:J15"/>
    </sheetView>
  </sheetViews>
  <sheetFormatPr defaultColWidth="9.140625" defaultRowHeight="15.75"/>
  <cols>
    <col min="1" max="1" width="9.5703125" style="4" customWidth="1"/>
    <col min="2" max="2" width="59.140625" style="4" customWidth="1"/>
    <col min="3" max="3" width="16.42578125" style="4" customWidth="1"/>
    <col min="4" max="4" width="21.28515625" style="4" customWidth="1"/>
    <col min="5" max="5" width="21.42578125" style="4" customWidth="1"/>
    <col min="6" max="6" width="30.42578125" style="4" customWidth="1"/>
    <col min="7" max="7" width="59.7109375" style="4" customWidth="1"/>
    <col min="8" max="8" width="25.5703125" style="4" customWidth="1"/>
    <col min="9" max="9" width="36.140625" style="4" customWidth="1"/>
    <col min="10" max="10" width="53" style="4" customWidth="1"/>
    <col min="11" max="16384" width="9.140625" style="4"/>
  </cols>
  <sheetData>
    <row r="1" spans="1:10">
      <c r="A1" s="424" t="s">
        <v>14</v>
      </c>
      <c r="B1" s="424"/>
      <c r="C1" s="424"/>
      <c r="D1" s="424"/>
      <c r="E1" s="424"/>
      <c r="F1" s="424"/>
      <c r="G1" s="424"/>
      <c r="H1" s="424"/>
      <c r="I1" s="424"/>
      <c r="J1" s="424"/>
    </row>
    <row r="2" spans="1:10">
      <c r="A2" s="8"/>
    </row>
    <row r="3" spans="1:10" ht="33" customHeight="1">
      <c r="A3" s="432" t="s">
        <v>0</v>
      </c>
      <c r="B3" s="432" t="s">
        <v>33</v>
      </c>
      <c r="C3" s="432" t="s">
        <v>1</v>
      </c>
      <c r="D3" s="432" t="s">
        <v>2</v>
      </c>
      <c r="E3" s="432"/>
      <c r="F3" s="432" t="s">
        <v>36</v>
      </c>
      <c r="G3" s="432" t="s">
        <v>31</v>
      </c>
      <c r="H3" s="430" t="s">
        <v>25</v>
      </c>
      <c r="I3" s="432" t="s">
        <v>37</v>
      </c>
      <c r="J3" s="432" t="s">
        <v>230</v>
      </c>
    </row>
    <row r="4" spans="1:10" ht="34.5" customHeight="1">
      <c r="A4" s="432"/>
      <c r="B4" s="432"/>
      <c r="C4" s="432"/>
      <c r="D4" s="17" t="s">
        <v>34</v>
      </c>
      <c r="E4" s="17" t="s">
        <v>35</v>
      </c>
      <c r="F4" s="432"/>
      <c r="G4" s="432"/>
      <c r="H4" s="431"/>
      <c r="I4" s="432"/>
      <c r="J4" s="432"/>
    </row>
    <row r="5" spans="1:10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8">
        <v>6</v>
      </c>
      <c r="G5" s="17">
        <v>7</v>
      </c>
      <c r="H5" s="17">
        <v>8</v>
      </c>
      <c r="I5" s="17">
        <v>9</v>
      </c>
      <c r="J5" s="17">
        <v>10</v>
      </c>
    </row>
    <row r="6" spans="1:10">
      <c r="A6" s="433" t="s">
        <v>4</v>
      </c>
      <c r="B6" s="434"/>
      <c r="C6" s="434"/>
      <c r="D6" s="434"/>
      <c r="E6" s="433"/>
      <c r="F6" s="433"/>
      <c r="G6" s="433"/>
      <c r="H6" s="433"/>
      <c r="I6" s="433"/>
      <c r="J6" s="433"/>
    </row>
    <row r="7" spans="1:10" ht="64.5" customHeight="1">
      <c r="A7" s="21">
        <v>1</v>
      </c>
      <c r="B7" s="20" t="s">
        <v>76</v>
      </c>
      <c r="C7" s="20" t="s">
        <v>77</v>
      </c>
      <c r="D7" s="24">
        <v>142.72</v>
      </c>
      <c r="E7" s="97">
        <v>158</v>
      </c>
      <c r="F7" s="62">
        <f>E7/D7*100</f>
        <v>110.70627802690582</v>
      </c>
      <c r="G7" s="20" t="s">
        <v>324</v>
      </c>
      <c r="H7" s="20" t="s">
        <v>83</v>
      </c>
      <c r="I7" s="20" t="s">
        <v>709</v>
      </c>
      <c r="J7" s="20" t="s">
        <v>231</v>
      </c>
    </row>
    <row r="8" spans="1:10" ht="38.25" customHeight="1">
      <c r="A8" s="21">
        <v>2</v>
      </c>
      <c r="B8" s="20" t="s">
        <v>226</v>
      </c>
      <c r="C8" s="20" t="s">
        <v>224</v>
      </c>
      <c r="D8" s="25">
        <v>2.7709999999999999</v>
      </c>
      <c r="E8" s="5">
        <v>3.4826999999999999</v>
      </c>
      <c r="F8" s="22">
        <f>E8/D8*100</f>
        <v>125.68386863948034</v>
      </c>
      <c r="G8" s="20" t="s">
        <v>324</v>
      </c>
      <c r="H8" s="20" t="s">
        <v>84</v>
      </c>
      <c r="I8" s="20" t="s">
        <v>704</v>
      </c>
      <c r="J8" s="20" t="s">
        <v>225</v>
      </c>
    </row>
    <row r="9" spans="1:10" ht="293.25" customHeight="1">
      <c r="A9" s="21">
        <v>3</v>
      </c>
      <c r="B9" s="20" t="s">
        <v>713</v>
      </c>
      <c r="C9" s="20" t="s">
        <v>203</v>
      </c>
      <c r="D9" s="20">
        <v>5.43</v>
      </c>
      <c r="E9" s="20">
        <v>5.72</v>
      </c>
      <c r="F9" s="22">
        <f t="shared" ref="F9:F19" si="0">E9/D9*100</f>
        <v>105.34069981583794</v>
      </c>
      <c r="G9" s="20" t="s">
        <v>324</v>
      </c>
      <c r="H9" s="417" t="s">
        <v>1111</v>
      </c>
      <c r="I9" s="20" t="s">
        <v>704</v>
      </c>
      <c r="J9" s="20" t="s">
        <v>206</v>
      </c>
    </row>
    <row r="10" spans="1:10" ht="293.25" customHeight="1">
      <c r="A10" s="21">
        <v>4</v>
      </c>
      <c r="B10" s="20" t="s">
        <v>714</v>
      </c>
      <c r="C10" s="20" t="s">
        <v>204</v>
      </c>
      <c r="D10" s="20">
        <v>0.31</v>
      </c>
      <c r="E10" s="20">
        <v>0.34</v>
      </c>
      <c r="F10" s="22">
        <f t="shared" si="0"/>
        <v>109.67741935483872</v>
      </c>
      <c r="G10" s="20" t="s">
        <v>324</v>
      </c>
      <c r="H10" s="417" t="s">
        <v>1111</v>
      </c>
      <c r="I10" s="20" t="s">
        <v>704</v>
      </c>
      <c r="J10" s="20" t="s">
        <v>206</v>
      </c>
    </row>
    <row r="11" spans="1:10" ht="99.75" customHeight="1">
      <c r="A11" s="21">
        <v>5</v>
      </c>
      <c r="B11" s="20" t="s">
        <v>227</v>
      </c>
      <c r="C11" s="20" t="s">
        <v>203</v>
      </c>
      <c r="D11" s="20">
        <v>0.13100000000000001</v>
      </c>
      <c r="E11" s="98">
        <v>0.36699999999999999</v>
      </c>
      <c r="F11" s="62">
        <f t="shared" si="0"/>
        <v>280.15267175572518</v>
      </c>
      <c r="G11" s="57" t="s">
        <v>324</v>
      </c>
      <c r="H11" s="20" t="s">
        <v>228</v>
      </c>
      <c r="I11" s="20" t="s">
        <v>704</v>
      </c>
      <c r="J11" s="57" t="s">
        <v>85</v>
      </c>
    </row>
    <row r="12" spans="1:10" ht="62.25" customHeight="1">
      <c r="A12" s="21">
        <v>6</v>
      </c>
      <c r="B12" s="20" t="s">
        <v>229</v>
      </c>
      <c r="C12" s="20" t="s">
        <v>204</v>
      </c>
      <c r="D12" s="20">
        <v>2.1000000000000001E-2</v>
      </c>
      <c r="E12" s="98">
        <v>4.4999999999999998E-2</v>
      </c>
      <c r="F12" s="62">
        <f t="shared" si="0"/>
        <v>214.28571428571428</v>
      </c>
      <c r="G12" s="57" t="s">
        <v>324</v>
      </c>
      <c r="H12" s="20" t="s">
        <v>228</v>
      </c>
      <c r="I12" s="20" t="s">
        <v>704</v>
      </c>
      <c r="J12" s="20" t="s">
        <v>85</v>
      </c>
    </row>
    <row r="13" spans="1:10" ht="93" customHeight="1">
      <c r="A13" s="21">
        <v>7</v>
      </c>
      <c r="B13" s="20" t="s">
        <v>80</v>
      </c>
      <c r="C13" s="20" t="s">
        <v>75</v>
      </c>
      <c r="D13" s="20">
        <v>57.83</v>
      </c>
      <c r="E13" s="57">
        <v>59.94</v>
      </c>
      <c r="F13" s="62">
        <f t="shared" si="0"/>
        <v>103.64862528099603</v>
      </c>
      <c r="G13" s="57" t="s">
        <v>324</v>
      </c>
      <c r="H13" s="20" t="s">
        <v>83</v>
      </c>
      <c r="I13" s="20" t="s">
        <v>708</v>
      </c>
      <c r="J13" s="20" t="s">
        <v>85</v>
      </c>
    </row>
    <row r="14" spans="1:10" ht="132.75" customHeight="1">
      <c r="A14" s="21">
        <v>8</v>
      </c>
      <c r="B14" s="20" t="s">
        <v>81</v>
      </c>
      <c r="C14" s="20" t="s">
        <v>75</v>
      </c>
      <c r="D14" s="29">
        <v>77</v>
      </c>
      <c r="E14" s="62">
        <v>82</v>
      </c>
      <c r="F14" s="62">
        <f t="shared" si="0"/>
        <v>106.49350649350649</v>
      </c>
      <c r="G14" s="57" t="s">
        <v>324</v>
      </c>
      <c r="H14" s="20" t="s">
        <v>83</v>
      </c>
      <c r="I14" s="30" t="s">
        <v>702</v>
      </c>
      <c r="J14" s="20" t="s">
        <v>85</v>
      </c>
    </row>
    <row r="15" spans="1:10" ht="95.25" customHeight="1">
      <c r="A15" s="21">
        <v>9</v>
      </c>
      <c r="B15" s="20" t="s">
        <v>82</v>
      </c>
      <c r="C15" s="20" t="s">
        <v>75</v>
      </c>
      <c r="D15" s="20">
        <v>98.5</v>
      </c>
      <c r="E15" s="60">
        <v>96.48</v>
      </c>
      <c r="F15" s="62">
        <f t="shared" si="0"/>
        <v>97.949238578680209</v>
      </c>
      <c r="G15" s="57" t="s">
        <v>1106</v>
      </c>
      <c r="H15" s="31" t="s">
        <v>83</v>
      </c>
      <c r="I15" s="32" t="s">
        <v>707</v>
      </c>
      <c r="J15" s="33" t="s">
        <v>85</v>
      </c>
    </row>
    <row r="16" spans="1:10" ht="148.5" customHeight="1">
      <c r="A16" s="21">
        <v>10</v>
      </c>
      <c r="B16" s="20" t="s">
        <v>205</v>
      </c>
      <c r="C16" s="20" t="s">
        <v>75</v>
      </c>
      <c r="D16" s="29">
        <v>56</v>
      </c>
      <c r="E16" s="97">
        <v>52.1</v>
      </c>
      <c r="F16" s="62">
        <f t="shared" si="0"/>
        <v>93.035714285714292</v>
      </c>
      <c r="G16" s="57" t="s">
        <v>764</v>
      </c>
      <c r="H16" s="20" t="s">
        <v>83</v>
      </c>
      <c r="I16" s="34" t="s">
        <v>706</v>
      </c>
      <c r="J16" s="20" t="s">
        <v>232</v>
      </c>
    </row>
    <row r="17" spans="1:10" ht="126">
      <c r="A17" s="21">
        <v>11</v>
      </c>
      <c r="B17" s="30" t="s">
        <v>78</v>
      </c>
      <c r="C17" s="30" t="s">
        <v>79</v>
      </c>
      <c r="D17" s="26">
        <v>26.82</v>
      </c>
      <c r="E17" s="27">
        <v>27.9</v>
      </c>
      <c r="F17" s="62">
        <f>E17/D17*100</f>
        <v>104.02684563758389</v>
      </c>
      <c r="G17" s="57" t="s">
        <v>324</v>
      </c>
      <c r="H17" s="20" t="s">
        <v>84</v>
      </c>
      <c r="I17" s="20" t="s">
        <v>705</v>
      </c>
      <c r="J17" s="20" t="s">
        <v>233</v>
      </c>
    </row>
    <row r="18" spans="1:10" ht="31.5">
      <c r="A18" s="21">
        <v>12</v>
      </c>
      <c r="B18" s="35" t="s">
        <v>716</v>
      </c>
      <c r="C18" s="35" t="s">
        <v>717</v>
      </c>
      <c r="D18" s="5">
        <v>0.19800000000000001</v>
      </c>
      <c r="E18" s="60">
        <v>0.373</v>
      </c>
      <c r="F18" s="62">
        <f t="shared" si="0"/>
        <v>188.38383838383837</v>
      </c>
      <c r="G18" s="57" t="s">
        <v>324</v>
      </c>
      <c r="H18" s="20" t="s">
        <v>83</v>
      </c>
      <c r="I18" s="20" t="s">
        <v>704</v>
      </c>
      <c r="J18" s="20" t="s">
        <v>13</v>
      </c>
    </row>
    <row r="19" spans="1:10" ht="63">
      <c r="A19" s="21">
        <v>13</v>
      </c>
      <c r="B19" s="35" t="s">
        <v>763</v>
      </c>
      <c r="C19" s="35" t="s">
        <v>717</v>
      </c>
      <c r="D19" s="36">
        <v>7</v>
      </c>
      <c r="E19" s="60">
        <v>14.8</v>
      </c>
      <c r="F19" s="62">
        <f t="shared" si="0"/>
        <v>211.42857142857144</v>
      </c>
      <c r="G19" s="57" t="s">
        <v>324</v>
      </c>
      <c r="H19" s="20" t="s">
        <v>715</v>
      </c>
      <c r="I19" s="20" t="s">
        <v>704</v>
      </c>
      <c r="J19" s="20" t="s">
        <v>13</v>
      </c>
    </row>
    <row r="20" spans="1:10" ht="15.75" customHeight="1">
      <c r="A20" s="431" t="s">
        <v>86</v>
      </c>
      <c r="B20" s="431"/>
      <c r="C20" s="435"/>
      <c r="D20" s="435"/>
      <c r="E20" s="435"/>
      <c r="F20" s="431"/>
      <c r="G20" s="431"/>
      <c r="H20" s="431"/>
      <c r="I20" s="432"/>
      <c r="J20" s="432"/>
    </row>
    <row r="21" spans="1:10" ht="126">
      <c r="A21" s="19" t="s">
        <v>173</v>
      </c>
      <c r="B21" s="20" t="s">
        <v>234</v>
      </c>
      <c r="C21" s="20" t="s">
        <v>139</v>
      </c>
      <c r="D21" s="20">
        <v>298</v>
      </c>
      <c r="E21" s="26">
        <v>304</v>
      </c>
      <c r="F21" s="36">
        <f t="shared" ref="F21:F24" si="1">E21/D21*100</f>
        <v>102.01342281879195</v>
      </c>
      <c r="G21" s="20" t="s">
        <v>324</v>
      </c>
      <c r="H21" s="20" t="s">
        <v>83</v>
      </c>
      <c r="I21" s="20" t="s">
        <v>704</v>
      </c>
      <c r="J21" s="20" t="s">
        <v>85</v>
      </c>
    </row>
    <row r="22" spans="1:10" ht="84.75" customHeight="1">
      <c r="A22" s="19" t="s">
        <v>219</v>
      </c>
      <c r="B22" s="20" t="s">
        <v>235</v>
      </c>
      <c r="C22" s="20" t="s">
        <v>139</v>
      </c>
      <c r="D22" s="20">
        <v>917</v>
      </c>
      <c r="E22" s="26">
        <v>917</v>
      </c>
      <c r="F22" s="36">
        <f t="shared" si="1"/>
        <v>100</v>
      </c>
      <c r="G22" s="20" t="s">
        <v>326</v>
      </c>
      <c r="H22" s="20" t="s">
        <v>83</v>
      </c>
      <c r="I22" s="20" t="s">
        <v>704</v>
      </c>
      <c r="J22" s="20" t="s">
        <v>85</v>
      </c>
    </row>
    <row r="23" spans="1:10" ht="204.75">
      <c r="A23" s="19" t="s">
        <v>175</v>
      </c>
      <c r="B23" s="20" t="s">
        <v>712</v>
      </c>
      <c r="C23" s="20" t="s">
        <v>139</v>
      </c>
      <c r="D23" s="20">
        <v>167</v>
      </c>
      <c r="E23" s="26">
        <v>167</v>
      </c>
      <c r="F23" s="36">
        <f t="shared" si="1"/>
        <v>100</v>
      </c>
      <c r="G23" s="20" t="s">
        <v>326</v>
      </c>
      <c r="H23" s="20" t="s">
        <v>83</v>
      </c>
      <c r="I23" s="20" t="s">
        <v>704</v>
      </c>
      <c r="J23" s="20" t="s">
        <v>85</v>
      </c>
    </row>
    <row r="24" spans="1:10" ht="78.75">
      <c r="A24" s="19" t="s">
        <v>176</v>
      </c>
      <c r="B24" s="20" t="s">
        <v>255</v>
      </c>
      <c r="C24" s="20" t="s">
        <v>139</v>
      </c>
      <c r="D24" s="20">
        <v>1554</v>
      </c>
      <c r="E24" s="26">
        <v>1558</v>
      </c>
      <c r="F24" s="36">
        <f t="shared" si="1"/>
        <v>100.25740025740026</v>
      </c>
      <c r="G24" s="20" t="s">
        <v>324</v>
      </c>
      <c r="H24" s="20" t="s">
        <v>83</v>
      </c>
      <c r="I24" s="20" t="s">
        <v>704</v>
      </c>
      <c r="J24" s="20" t="s">
        <v>85</v>
      </c>
    </row>
    <row r="25" spans="1:10" ht="141.75">
      <c r="A25" s="19" t="s">
        <v>236</v>
      </c>
      <c r="B25" s="20" t="s">
        <v>718</v>
      </c>
      <c r="C25" s="20" t="s">
        <v>139</v>
      </c>
      <c r="D25" s="20">
        <v>759</v>
      </c>
      <c r="E25" s="26">
        <v>744</v>
      </c>
      <c r="F25" s="36">
        <f t="shared" ref="F25:F29" si="2">E25/D25*100</f>
        <v>98.023715415019765</v>
      </c>
      <c r="G25" s="20" t="s">
        <v>327</v>
      </c>
      <c r="H25" s="20" t="s">
        <v>83</v>
      </c>
      <c r="I25" s="20" t="s">
        <v>704</v>
      </c>
      <c r="J25" s="20" t="s">
        <v>85</v>
      </c>
    </row>
    <row r="26" spans="1:10" ht="83.25" customHeight="1">
      <c r="A26" s="19" t="s">
        <v>237</v>
      </c>
      <c r="B26" s="20" t="s">
        <v>256</v>
      </c>
      <c r="C26" s="20" t="s">
        <v>139</v>
      </c>
      <c r="D26" s="20">
        <v>855</v>
      </c>
      <c r="E26" s="26">
        <v>850</v>
      </c>
      <c r="F26" s="22">
        <f t="shared" si="2"/>
        <v>99.415204678362571</v>
      </c>
      <c r="G26" s="20" t="s">
        <v>327</v>
      </c>
      <c r="H26" s="20" t="s">
        <v>83</v>
      </c>
      <c r="I26" s="20" t="s">
        <v>702</v>
      </c>
      <c r="J26" s="20" t="s">
        <v>85</v>
      </c>
    </row>
    <row r="27" spans="1:10" ht="72.75" customHeight="1">
      <c r="A27" s="19" t="s">
        <v>238</v>
      </c>
      <c r="B27" s="20" t="s">
        <v>257</v>
      </c>
      <c r="C27" s="20" t="s">
        <v>139</v>
      </c>
      <c r="D27" s="20">
        <v>227</v>
      </c>
      <c r="E27" s="26">
        <v>227</v>
      </c>
      <c r="F27" s="22">
        <f t="shared" si="2"/>
        <v>100</v>
      </c>
      <c r="G27" s="20" t="s">
        <v>326</v>
      </c>
      <c r="H27" s="20" t="s">
        <v>83</v>
      </c>
      <c r="I27" s="20" t="s">
        <v>702</v>
      </c>
      <c r="J27" s="20" t="s">
        <v>85</v>
      </c>
    </row>
    <row r="28" spans="1:10" ht="68.25" customHeight="1">
      <c r="A28" s="19" t="s">
        <v>239</v>
      </c>
      <c r="B28" s="20" t="s">
        <v>258</v>
      </c>
      <c r="C28" s="20" t="s">
        <v>139</v>
      </c>
      <c r="D28" s="20">
        <v>682</v>
      </c>
      <c r="E28" s="26">
        <v>701</v>
      </c>
      <c r="F28" s="22">
        <f t="shared" si="2"/>
        <v>102.78592375366568</v>
      </c>
      <c r="G28" s="20" t="s">
        <v>324</v>
      </c>
      <c r="H28" s="20" t="s">
        <v>83</v>
      </c>
      <c r="I28" s="20" t="s">
        <v>704</v>
      </c>
      <c r="J28" s="20" t="s">
        <v>85</v>
      </c>
    </row>
    <row r="29" spans="1:10" ht="55.5" customHeight="1">
      <c r="A29" s="19" t="s">
        <v>240</v>
      </c>
      <c r="B29" s="20" t="s">
        <v>259</v>
      </c>
      <c r="C29" s="20" t="s">
        <v>139</v>
      </c>
      <c r="D29" s="26">
        <v>1210</v>
      </c>
      <c r="E29" s="26">
        <v>1292</v>
      </c>
      <c r="F29" s="22">
        <f t="shared" si="2"/>
        <v>106.77685950413223</v>
      </c>
      <c r="G29" s="20" t="s">
        <v>324</v>
      </c>
      <c r="H29" s="20" t="s">
        <v>83</v>
      </c>
      <c r="I29" s="20" t="s">
        <v>704</v>
      </c>
      <c r="J29" s="20" t="s">
        <v>85</v>
      </c>
    </row>
    <row r="30" spans="1:10" ht="183.75" customHeight="1">
      <c r="A30" s="19" t="s">
        <v>241</v>
      </c>
      <c r="B30" s="20" t="s">
        <v>719</v>
      </c>
      <c r="C30" s="20" t="s">
        <v>139</v>
      </c>
      <c r="D30" s="26">
        <v>178</v>
      </c>
      <c r="E30" s="26">
        <v>182</v>
      </c>
      <c r="F30" s="22">
        <f t="shared" ref="F30:F46" si="3">E30/D30*100</f>
        <v>102.24719101123596</v>
      </c>
      <c r="G30" s="20" t="s">
        <v>324</v>
      </c>
      <c r="H30" s="20" t="s">
        <v>83</v>
      </c>
      <c r="I30" s="20" t="s">
        <v>704</v>
      </c>
      <c r="J30" s="20" t="s">
        <v>85</v>
      </c>
    </row>
    <row r="31" spans="1:10" ht="55.5" customHeight="1">
      <c r="A31" s="19" t="s">
        <v>242</v>
      </c>
      <c r="B31" s="20" t="s">
        <v>260</v>
      </c>
      <c r="C31" s="20" t="s">
        <v>139</v>
      </c>
      <c r="D31" s="20">
        <v>1560</v>
      </c>
      <c r="E31" s="26">
        <v>1621</v>
      </c>
      <c r="F31" s="22">
        <f t="shared" si="3"/>
        <v>103.91025641025642</v>
      </c>
      <c r="G31" s="20" t="s">
        <v>324</v>
      </c>
      <c r="H31" s="20" t="s">
        <v>83</v>
      </c>
      <c r="I31" s="20" t="s">
        <v>704</v>
      </c>
      <c r="J31" s="20" t="s">
        <v>85</v>
      </c>
    </row>
    <row r="32" spans="1:10" ht="122.25" customHeight="1">
      <c r="A32" s="19" t="s">
        <v>243</v>
      </c>
      <c r="B32" s="20" t="s">
        <v>720</v>
      </c>
      <c r="C32" s="20" t="s">
        <v>139</v>
      </c>
      <c r="D32" s="20">
        <v>972</v>
      </c>
      <c r="E32" s="26">
        <v>960</v>
      </c>
      <c r="F32" s="22">
        <f t="shared" si="3"/>
        <v>98.76543209876543</v>
      </c>
      <c r="G32" s="20" t="s">
        <v>327</v>
      </c>
      <c r="H32" s="20" t="s">
        <v>83</v>
      </c>
      <c r="I32" s="20" t="s">
        <v>704</v>
      </c>
      <c r="J32" s="20" t="s">
        <v>85</v>
      </c>
    </row>
    <row r="33" spans="1:10" ht="63">
      <c r="A33" s="19" t="s">
        <v>244</v>
      </c>
      <c r="B33" s="20" t="s">
        <v>261</v>
      </c>
      <c r="C33" s="20" t="s">
        <v>139</v>
      </c>
      <c r="D33" s="23">
        <v>812</v>
      </c>
      <c r="E33" s="23">
        <v>908</v>
      </c>
      <c r="F33" s="22">
        <f t="shared" si="3"/>
        <v>111.82266009852218</v>
      </c>
      <c r="G33" s="20" t="s">
        <v>324</v>
      </c>
      <c r="H33" s="20" t="s">
        <v>83</v>
      </c>
      <c r="I33" s="20" t="s">
        <v>704</v>
      </c>
      <c r="J33" s="20"/>
    </row>
    <row r="34" spans="1:10" ht="47.25">
      <c r="A34" s="19" t="s">
        <v>245</v>
      </c>
      <c r="B34" s="20" t="s">
        <v>262</v>
      </c>
      <c r="C34" s="20" t="s">
        <v>139</v>
      </c>
      <c r="D34" s="23">
        <v>181</v>
      </c>
      <c r="E34" s="23">
        <v>210</v>
      </c>
      <c r="F34" s="22">
        <f t="shared" si="3"/>
        <v>116.02209944751381</v>
      </c>
      <c r="G34" s="20" t="s">
        <v>324</v>
      </c>
      <c r="H34" s="20" t="s">
        <v>83</v>
      </c>
      <c r="I34" s="20" t="s">
        <v>704</v>
      </c>
      <c r="J34" s="20"/>
    </row>
    <row r="35" spans="1:10" ht="84" customHeight="1">
      <c r="A35" s="19" t="s">
        <v>246</v>
      </c>
      <c r="B35" s="20" t="s">
        <v>263</v>
      </c>
      <c r="C35" s="20" t="s">
        <v>139</v>
      </c>
      <c r="D35" s="22">
        <v>395</v>
      </c>
      <c r="E35" s="22">
        <v>625</v>
      </c>
      <c r="F35" s="22">
        <f t="shared" si="3"/>
        <v>158.22784810126583</v>
      </c>
      <c r="G35" s="20" t="s">
        <v>324</v>
      </c>
      <c r="H35" s="57" t="s">
        <v>83</v>
      </c>
      <c r="I35" s="20" t="s">
        <v>704</v>
      </c>
      <c r="J35" s="20" t="s">
        <v>85</v>
      </c>
    </row>
    <row r="36" spans="1:10" ht="77.25" customHeight="1">
      <c r="A36" s="19" t="s">
        <v>247</v>
      </c>
      <c r="B36" s="20" t="s">
        <v>267</v>
      </c>
      <c r="C36" s="20" t="s">
        <v>139</v>
      </c>
      <c r="D36" s="22">
        <v>170</v>
      </c>
      <c r="E36" s="22">
        <v>490</v>
      </c>
      <c r="F36" s="22">
        <f t="shared" si="3"/>
        <v>288.23529411764707</v>
      </c>
      <c r="G36" s="20" t="s">
        <v>324</v>
      </c>
      <c r="H36" s="57" t="s">
        <v>83</v>
      </c>
      <c r="I36" s="20" t="s">
        <v>710</v>
      </c>
      <c r="J36" s="20" t="s">
        <v>85</v>
      </c>
    </row>
    <row r="37" spans="1:10" ht="51.75" customHeight="1">
      <c r="A37" s="19" t="s">
        <v>248</v>
      </c>
      <c r="B37" s="20" t="s">
        <v>212</v>
      </c>
      <c r="C37" s="31" t="s">
        <v>271</v>
      </c>
      <c r="D37" s="29">
        <v>12.9</v>
      </c>
      <c r="E37" s="56">
        <v>12.8</v>
      </c>
      <c r="F37" s="62">
        <f>E37/D37*100</f>
        <v>99.224806201550393</v>
      </c>
      <c r="G37" s="57" t="s">
        <v>769</v>
      </c>
      <c r="H37" s="57" t="s">
        <v>84</v>
      </c>
      <c r="I37" s="20" t="s">
        <v>704</v>
      </c>
      <c r="J37" s="20" t="s">
        <v>85</v>
      </c>
    </row>
    <row r="38" spans="1:10" ht="66" customHeight="1">
      <c r="A38" s="19" t="s">
        <v>249</v>
      </c>
      <c r="B38" s="20" t="s">
        <v>93</v>
      </c>
      <c r="C38" s="31" t="s">
        <v>271</v>
      </c>
      <c r="D38" s="20">
        <v>98.9</v>
      </c>
      <c r="E38" s="60">
        <v>103.7</v>
      </c>
      <c r="F38" s="62">
        <f>E38/D38*100</f>
        <v>104.85338725985844</v>
      </c>
      <c r="G38" s="57" t="s">
        <v>324</v>
      </c>
      <c r="H38" s="57" t="s">
        <v>102</v>
      </c>
      <c r="I38" s="20" t="s">
        <v>704</v>
      </c>
      <c r="J38" s="20" t="s">
        <v>85</v>
      </c>
    </row>
    <row r="39" spans="1:10" ht="101.25" customHeight="1">
      <c r="A39" s="19" t="s">
        <v>250</v>
      </c>
      <c r="B39" s="20" t="s">
        <v>94</v>
      </c>
      <c r="C39" s="31" t="s">
        <v>271</v>
      </c>
      <c r="D39" s="29">
        <v>42</v>
      </c>
      <c r="E39" s="62">
        <v>45.6</v>
      </c>
      <c r="F39" s="62">
        <f t="shared" si="3"/>
        <v>108.57142857142858</v>
      </c>
      <c r="G39" s="57" t="s">
        <v>324</v>
      </c>
      <c r="H39" s="57" t="s">
        <v>102</v>
      </c>
      <c r="I39" s="20" t="s">
        <v>704</v>
      </c>
      <c r="J39" s="20" t="s">
        <v>85</v>
      </c>
    </row>
    <row r="40" spans="1:10" ht="110.25">
      <c r="A40" s="19" t="s">
        <v>251</v>
      </c>
      <c r="B40" s="20" t="s">
        <v>721</v>
      </c>
      <c r="C40" s="31" t="s">
        <v>271</v>
      </c>
      <c r="D40" s="20">
        <v>0.4</v>
      </c>
      <c r="E40" s="62">
        <v>0.5</v>
      </c>
      <c r="F40" s="62">
        <f t="shared" si="3"/>
        <v>125</v>
      </c>
      <c r="G40" s="57" t="s">
        <v>324</v>
      </c>
      <c r="H40" s="57" t="s">
        <v>102</v>
      </c>
      <c r="I40" s="20" t="s">
        <v>704</v>
      </c>
      <c r="J40" s="20" t="s">
        <v>85</v>
      </c>
    </row>
    <row r="41" spans="1:10" ht="99" customHeight="1">
      <c r="A41" s="19" t="s">
        <v>252</v>
      </c>
      <c r="B41" s="20" t="s">
        <v>722</v>
      </c>
      <c r="C41" s="31" t="s">
        <v>271</v>
      </c>
      <c r="D41" s="20">
        <v>0.2</v>
      </c>
      <c r="E41" s="60">
        <v>0.2</v>
      </c>
      <c r="F41" s="62">
        <f t="shared" si="3"/>
        <v>100</v>
      </c>
      <c r="G41" s="57" t="s">
        <v>326</v>
      </c>
      <c r="H41" s="57" t="s">
        <v>102</v>
      </c>
      <c r="I41" s="20" t="s">
        <v>704</v>
      </c>
      <c r="J41" s="20" t="s">
        <v>85</v>
      </c>
    </row>
    <row r="42" spans="1:10" ht="36.75" customHeight="1">
      <c r="A42" s="19" t="s">
        <v>253</v>
      </c>
      <c r="B42" s="20" t="s">
        <v>95</v>
      </c>
      <c r="C42" s="20" t="s">
        <v>139</v>
      </c>
      <c r="D42" s="26">
        <v>816</v>
      </c>
      <c r="E42" s="60">
        <v>1156</v>
      </c>
      <c r="F42" s="62">
        <f t="shared" si="3"/>
        <v>141.66666666666669</v>
      </c>
      <c r="G42" s="57" t="s">
        <v>324</v>
      </c>
      <c r="H42" s="57" t="s">
        <v>83</v>
      </c>
      <c r="I42" s="20" t="s">
        <v>704</v>
      </c>
      <c r="J42" s="20" t="s">
        <v>85</v>
      </c>
    </row>
    <row r="43" spans="1:10" ht="63">
      <c r="A43" s="19" t="s">
        <v>254</v>
      </c>
      <c r="B43" s="20" t="s">
        <v>96</v>
      </c>
      <c r="C43" s="20" t="s">
        <v>269</v>
      </c>
      <c r="D43" s="26">
        <v>786</v>
      </c>
      <c r="E43" s="40">
        <v>1012</v>
      </c>
      <c r="F43" s="22">
        <f t="shared" si="3"/>
        <v>128.7531806615776</v>
      </c>
      <c r="G43" s="20" t="s">
        <v>324</v>
      </c>
      <c r="H43" s="20" t="s">
        <v>83</v>
      </c>
      <c r="I43" s="20" t="s">
        <v>704</v>
      </c>
      <c r="J43" s="20" t="s">
        <v>85</v>
      </c>
    </row>
    <row r="44" spans="1:10" ht="78.75" customHeight="1">
      <c r="A44" s="19" t="s">
        <v>264</v>
      </c>
      <c r="B44" s="20" t="s">
        <v>268</v>
      </c>
      <c r="C44" s="31" t="s">
        <v>269</v>
      </c>
      <c r="D44" s="26">
        <v>356</v>
      </c>
      <c r="E44" s="115">
        <v>375</v>
      </c>
      <c r="F44" s="62">
        <f>E44/D44*100</f>
        <v>105.3370786516854</v>
      </c>
      <c r="G44" s="57" t="s">
        <v>324</v>
      </c>
      <c r="H44" s="57" t="s">
        <v>83</v>
      </c>
      <c r="I44" s="20" t="s">
        <v>704</v>
      </c>
      <c r="J44" s="20" t="s">
        <v>85</v>
      </c>
    </row>
    <row r="45" spans="1:10" ht="89.25" customHeight="1">
      <c r="A45" s="19" t="s">
        <v>265</v>
      </c>
      <c r="B45" s="20" t="s">
        <v>272</v>
      </c>
      <c r="C45" s="31" t="s">
        <v>75</v>
      </c>
      <c r="D45" s="26">
        <v>33</v>
      </c>
      <c r="E45" s="60">
        <v>13</v>
      </c>
      <c r="F45" s="62">
        <f>D45/E45*100</f>
        <v>253.84615384615384</v>
      </c>
      <c r="G45" s="57" t="s">
        <v>324</v>
      </c>
      <c r="H45" s="57" t="s">
        <v>83</v>
      </c>
      <c r="I45" s="20" t="s">
        <v>704</v>
      </c>
      <c r="J45" s="20" t="s">
        <v>85</v>
      </c>
    </row>
    <row r="46" spans="1:10" ht="49.5" customHeight="1">
      <c r="A46" s="19" t="s">
        <v>266</v>
      </c>
      <c r="B46" s="20" t="s">
        <v>98</v>
      </c>
      <c r="C46" s="31" t="s">
        <v>270</v>
      </c>
      <c r="D46" s="26">
        <v>15</v>
      </c>
      <c r="E46" s="115">
        <v>13</v>
      </c>
      <c r="F46" s="62">
        <f t="shared" si="3"/>
        <v>86.666666666666671</v>
      </c>
      <c r="G46" s="20" t="s">
        <v>724</v>
      </c>
      <c r="H46" s="20" t="s">
        <v>83</v>
      </c>
      <c r="I46" s="20" t="s">
        <v>704</v>
      </c>
      <c r="J46" s="20" t="s">
        <v>85</v>
      </c>
    </row>
    <row r="47" spans="1:10">
      <c r="A47" s="432" t="s">
        <v>170</v>
      </c>
      <c r="B47" s="431"/>
      <c r="C47" s="431"/>
      <c r="D47" s="431"/>
      <c r="E47" s="432"/>
      <c r="F47" s="432"/>
      <c r="G47" s="432"/>
      <c r="H47" s="432"/>
      <c r="I47" s="432"/>
      <c r="J47" s="432"/>
    </row>
    <row r="48" spans="1:10" ht="99" customHeight="1">
      <c r="A48" s="26" t="s">
        <v>126</v>
      </c>
      <c r="B48" s="20" t="s">
        <v>723</v>
      </c>
      <c r="C48" s="26" t="s">
        <v>278</v>
      </c>
      <c r="D48" s="26">
        <v>1200</v>
      </c>
      <c r="E48" s="60">
        <v>1745</v>
      </c>
      <c r="F48" s="62">
        <f t="shared" ref="F48:F52" si="4">E48/D48*100</f>
        <v>145.41666666666666</v>
      </c>
      <c r="G48" s="57" t="s">
        <v>324</v>
      </c>
      <c r="H48" s="57" t="s">
        <v>83</v>
      </c>
      <c r="I48" s="20" t="s">
        <v>703</v>
      </c>
      <c r="J48" s="20" t="s">
        <v>85</v>
      </c>
    </row>
    <row r="49" spans="1:10" ht="120" customHeight="1">
      <c r="A49" s="37" t="s">
        <v>128</v>
      </c>
      <c r="B49" s="20" t="s">
        <v>277</v>
      </c>
      <c r="C49" s="26" t="s">
        <v>75</v>
      </c>
      <c r="D49" s="22">
        <v>30</v>
      </c>
      <c r="E49" s="62">
        <v>53.8</v>
      </c>
      <c r="F49" s="62">
        <f>E49/D49*100</f>
        <v>179.33333333333331</v>
      </c>
      <c r="G49" s="57" t="s">
        <v>324</v>
      </c>
      <c r="H49" s="57" t="s">
        <v>83</v>
      </c>
      <c r="I49" s="20" t="s">
        <v>703</v>
      </c>
      <c r="J49" s="20" t="s">
        <v>85</v>
      </c>
    </row>
    <row r="50" spans="1:10" ht="108" customHeight="1">
      <c r="A50" s="26" t="s">
        <v>130</v>
      </c>
      <c r="B50" s="20" t="s">
        <v>276</v>
      </c>
      <c r="C50" s="26" t="s">
        <v>75</v>
      </c>
      <c r="D50" s="22">
        <v>53</v>
      </c>
      <c r="E50" s="62">
        <v>105.5</v>
      </c>
      <c r="F50" s="62">
        <f t="shared" si="4"/>
        <v>199.0566037735849</v>
      </c>
      <c r="G50" s="57" t="s">
        <v>324</v>
      </c>
      <c r="H50" s="57" t="s">
        <v>171</v>
      </c>
      <c r="I50" s="20" t="s">
        <v>702</v>
      </c>
      <c r="J50" s="20" t="s">
        <v>85</v>
      </c>
    </row>
    <row r="51" spans="1:10" ht="252">
      <c r="A51" s="26" t="s">
        <v>164</v>
      </c>
      <c r="B51" s="20" t="s">
        <v>275</v>
      </c>
      <c r="C51" s="26" t="s">
        <v>75</v>
      </c>
      <c r="D51" s="22">
        <v>70</v>
      </c>
      <c r="E51" s="60">
        <v>78</v>
      </c>
      <c r="F51" s="62">
        <f t="shared" si="4"/>
        <v>111.42857142857143</v>
      </c>
      <c r="G51" s="57" t="s">
        <v>324</v>
      </c>
      <c r="H51" s="57" t="s">
        <v>171</v>
      </c>
      <c r="I51" s="20" t="s">
        <v>702</v>
      </c>
      <c r="J51" s="20" t="s">
        <v>85</v>
      </c>
    </row>
    <row r="52" spans="1:10" ht="118.5" customHeight="1">
      <c r="A52" s="26" t="s">
        <v>274</v>
      </c>
      <c r="B52" s="20" t="s">
        <v>273</v>
      </c>
      <c r="C52" s="26" t="s">
        <v>75</v>
      </c>
      <c r="D52" s="22">
        <v>100</v>
      </c>
      <c r="E52" s="62">
        <v>100</v>
      </c>
      <c r="F52" s="62">
        <f t="shared" si="4"/>
        <v>100</v>
      </c>
      <c r="G52" s="57" t="s">
        <v>326</v>
      </c>
      <c r="H52" s="57" t="s">
        <v>83</v>
      </c>
      <c r="I52" s="20" t="s">
        <v>702</v>
      </c>
      <c r="J52" s="20" t="s">
        <v>85</v>
      </c>
    </row>
    <row r="53" spans="1:10">
      <c r="A53" s="438" t="s">
        <v>165</v>
      </c>
      <c r="B53" s="439"/>
      <c r="C53" s="439"/>
      <c r="D53" s="439"/>
      <c r="E53" s="439"/>
      <c r="F53" s="439"/>
      <c r="G53" s="439"/>
      <c r="H53" s="439"/>
      <c r="I53" s="439"/>
      <c r="J53" s="439"/>
    </row>
    <row r="54" spans="1:10" ht="33" customHeight="1">
      <c r="A54" s="26" t="s">
        <v>166</v>
      </c>
      <c r="B54" s="20" t="s">
        <v>167</v>
      </c>
      <c r="C54" s="26" t="s">
        <v>163</v>
      </c>
      <c r="D54" s="38">
        <v>0.41</v>
      </c>
      <c r="E54" s="109">
        <v>0.41</v>
      </c>
      <c r="F54" s="62">
        <f t="shared" ref="F54:F55" si="5">E54/D54*100</f>
        <v>100</v>
      </c>
      <c r="G54" s="57" t="s">
        <v>326</v>
      </c>
      <c r="H54" s="57" t="s">
        <v>83</v>
      </c>
      <c r="I54" s="20" t="s">
        <v>702</v>
      </c>
      <c r="J54" s="20" t="s">
        <v>85</v>
      </c>
    </row>
    <row r="55" spans="1:10" ht="149.25" customHeight="1">
      <c r="A55" s="26" t="s">
        <v>168</v>
      </c>
      <c r="B55" s="20" t="s">
        <v>169</v>
      </c>
      <c r="C55" s="26" t="s">
        <v>97</v>
      </c>
      <c r="D55" s="39">
        <v>38.200000000000003</v>
      </c>
      <c r="E55" s="110">
        <v>39.200000000000003</v>
      </c>
      <c r="F55" s="62">
        <f t="shared" si="5"/>
        <v>102.61780104712042</v>
      </c>
      <c r="G55" s="57" t="s">
        <v>324</v>
      </c>
      <c r="H55" s="57" t="s">
        <v>83</v>
      </c>
      <c r="I55" s="20" t="s">
        <v>702</v>
      </c>
      <c r="J55" s="20" t="s">
        <v>85</v>
      </c>
    </row>
    <row r="56" spans="1:10" ht="87" hidden="1" customHeight="1">
      <c r="A56" s="28"/>
      <c r="B56" s="436"/>
      <c r="C56" s="437"/>
      <c r="D56" s="437"/>
      <c r="E56" s="437"/>
      <c r="F56" s="437"/>
      <c r="G56" s="437"/>
      <c r="H56" s="437"/>
      <c r="I56" s="437"/>
      <c r="J56" s="437"/>
    </row>
  </sheetData>
  <mergeCells count="15">
    <mergeCell ref="B56:J56"/>
    <mergeCell ref="A53:J53"/>
    <mergeCell ref="A47:J47"/>
    <mergeCell ref="B3:B4"/>
    <mergeCell ref="A3:A4"/>
    <mergeCell ref="C3:C4"/>
    <mergeCell ref="D3:E3"/>
    <mergeCell ref="F3:F4"/>
    <mergeCell ref="G3:G4"/>
    <mergeCell ref="I3:I4"/>
    <mergeCell ref="A1:J1"/>
    <mergeCell ref="H3:H4"/>
    <mergeCell ref="J3:J4"/>
    <mergeCell ref="A6:J6"/>
    <mergeCell ref="A20:J20"/>
  </mergeCells>
  <phoneticPr fontId="42" type="noConversion"/>
  <pageMargins left="0.7" right="0.7" top="0.75" bottom="0.75" header="0.3" footer="0.3"/>
  <pageSetup paperSize="8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2"/>
  <sheetViews>
    <sheetView view="pageBreakPreview" topLeftCell="A4" zoomScale="60" zoomScaleNormal="55" workbookViewId="0">
      <selection activeCell="C7" sqref="C7:H9"/>
    </sheetView>
  </sheetViews>
  <sheetFormatPr defaultColWidth="9.140625" defaultRowHeight="15.75"/>
  <cols>
    <col min="1" max="1" width="5.42578125" style="1" customWidth="1"/>
    <col min="2" max="2" width="29.7109375" style="1" customWidth="1"/>
    <col min="3" max="3" width="21.42578125" style="1" customWidth="1"/>
    <col min="4" max="4" width="24.85546875" style="1" customWidth="1"/>
    <col min="5" max="5" width="22.85546875" style="1" customWidth="1"/>
    <col min="6" max="6" width="22.28515625" style="1" customWidth="1"/>
    <col min="7" max="7" width="15.85546875" style="1" customWidth="1"/>
    <col min="8" max="8" width="23" style="1" customWidth="1"/>
    <col min="9" max="9" width="17.7109375" style="1" customWidth="1"/>
    <col min="10" max="10" width="15.85546875" style="1" customWidth="1"/>
    <col min="11" max="11" width="23.5703125" style="1" customWidth="1"/>
    <col min="12" max="12" width="22.140625" style="1" customWidth="1"/>
    <col min="13" max="13" width="18.5703125" style="1" customWidth="1"/>
    <col min="14" max="14" width="23.42578125" style="1" customWidth="1"/>
    <col min="15" max="15" width="19.42578125" style="1" customWidth="1"/>
    <col min="16" max="16" width="22.7109375" style="1" customWidth="1"/>
    <col min="17" max="17" width="18.42578125" style="1" customWidth="1"/>
    <col min="18" max="16384" width="9.140625" style="1"/>
  </cols>
  <sheetData>
    <row r="1" spans="1:17" s="54" customFormat="1"/>
    <row r="2" spans="1:17" s="54" customFormat="1" ht="36" customHeight="1">
      <c r="A2" s="447" t="s">
        <v>15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</row>
    <row r="3" spans="1:17" s="54" customFormat="1" ht="28.5" customHeight="1">
      <c r="A3" s="446" t="s">
        <v>16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</row>
    <row r="4" spans="1:17" s="54" customFormat="1" ht="31.5" customHeight="1">
      <c r="A4" s="440" t="s">
        <v>0</v>
      </c>
      <c r="B4" s="440" t="s">
        <v>38</v>
      </c>
      <c r="C4" s="440" t="s">
        <v>17</v>
      </c>
      <c r="D4" s="440"/>
      <c r="E4" s="440"/>
      <c r="F4" s="440" t="s">
        <v>18</v>
      </c>
      <c r="G4" s="440"/>
      <c r="H4" s="440"/>
      <c r="I4" s="440" t="s">
        <v>19</v>
      </c>
      <c r="J4" s="440"/>
      <c r="K4" s="440"/>
      <c r="L4" s="440" t="s">
        <v>20</v>
      </c>
      <c r="M4" s="440"/>
      <c r="N4" s="440"/>
    </row>
    <row r="5" spans="1:17" s="54" customFormat="1" ht="99" customHeight="1">
      <c r="A5" s="440"/>
      <c r="B5" s="440"/>
      <c r="C5" s="55" t="s">
        <v>39</v>
      </c>
      <c r="D5" s="55" t="s">
        <v>40</v>
      </c>
      <c r="E5" s="55" t="s">
        <v>41</v>
      </c>
      <c r="F5" s="55" t="s">
        <v>39</v>
      </c>
      <c r="G5" s="55" t="s">
        <v>40</v>
      </c>
      <c r="H5" s="55" t="s">
        <v>41</v>
      </c>
      <c r="I5" s="55" t="s">
        <v>39</v>
      </c>
      <c r="J5" s="55" t="s">
        <v>40</v>
      </c>
      <c r="K5" s="55" t="s">
        <v>41</v>
      </c>
      <c r="L5" s="55" t="s">
        <v>39</v>
      </c>
      <c r="M5" s="55" t="s">
        <v>40</v>
      </c>
      <c r="N5" s="55" t="s">
        <v>41</v>
      </c>
    </row>
    <row r="6" spans="1:17" s="54" customFormat="1">
      <c r="A6" s="64">
        <v>1</v>
      </c>
      <c r="B6" s="64">
        <v>2</v>
      </c>
      <c r="C6" s="64">
        <v>3</v>
      </c>
      <c r="D6" s="64">
        <v>4</v>
      </c>
      <c r="E6" s="64">
        <v>5</v>
      </c>
      <c r="F6" s="64">
        <v>6</v>
      </c>
      <c r="G6" s="55">
        <v>7</v>
      </c>
      <c r="H6" s="55">
        <v>8</v>
      </c>
      <c r="I6" s="55">
        <v>9</v>
      </c>
      <c r="J6" s="55">
        <v>10</v>
      </c>
      <c r="K6" s="55">
        <v>11</v>
      </c>
      <c r="L6" s="55">
        <v>12</v>
      </c>
      <c r="M6" s="55">
        <v>13</v>
      </c>
      <c r="N6" s="55">
        <v>14</v>
      </c>
    </row>
    <row r="7" spans="1:17">
      <c r="A7" s="61">
        <v>1</v>
      </c>
      <c r="B7" s="65" t="s">
        <v>5</v>
      </c>
      <c r="C7" s="62">
        <f>C8+C9+C10</f>
        <v>116704784.20000003</v>
      </c>
      <c r="D7" s="62">
        <f>D8+D9+D10</f>
        <v>114477889.44387005</v>
      </c>
      <c r="E7" s="62">
        <f>D7/C7*100</f>
        <v>98.091856498090351</v>
      </c>
      <c r="F7" s="62">
        <f t="shared" ref="F7:G7" si="0">F8+F9+F10</f>
        <v>93801693.100000039</v>
      </c>
      <c r="G7" s="62">
        <f t="shared" si="0"/>
        <v>93145479.040870056</v>
      </c>
      <c r="H7" s="62">
        <f>G7/F7*100</f>
        <v>99.30042407824088</v>
      </c>
      <c r="I7" s="62">
        <f t="shared" ref="I7:J7" si="1">I8+I9+I10</f>
        <v>210049.9</v>
      </c>
      <c r="J7" s="62">
        <f t="shared" si="1"/>
        <v>209671.443</v>
      </c>
      <c r="K7" s="62">
        <f>J7/I7*100</f>
        <v>99.819825193918206</v>
      </c>
      <c r="L7" s="62">
        <f t="shared" ref="L7:M7" si="2">L8+L9+L10</f>
        <v>22693041.199999999</v>
      </c>
      <c r="M7" s="62">
        <f t="shared" si="2"/>
        <v>21122738.960000001</v>
      </c>
      <c r="N7" s="62">
        <f>M7/L7*100</f>
        <v>93.080247701661079</v>
      </c>
      <c r="O7" s="67"/>
      <c r="P7" s="54"/>
      <c r="Q7" s="54"/>
    </row>
    <row r="8" spans="1:17" ht="49.5" customHeight="1">
      <c r="A8" s="60">
        <v>2</v>
      </c>
      <c r="B8" s="66" t="s">
        <v>101</v>
      </c>
      <c r="C8" s="62">
        <f>F8+I8+L8</f>
        <v>51460886.400000006</v>
      </c>
      <c r="D8" s="62">
        <f t="shared" ref="D8" si="3">G8+J8+M8</f>
        <v>52752127.603869997</v>
      </c>
      <c r="E8" s="62">
        <f>D8/C8*100</f>
        <v>102.50917015659877</v>
      </c>
      <c r="F8" s="62">
        <f>'3. План-график'!E12+'3. План-график'!E13+'3. План-график'!E14+'3. План-график'!E15+'3. План-график'!E20+'3. План-график'!E21+'3. План-график'!E22+'3. План-график'!E24+'3. План-график'!E25+'3. План-график'!E26+'3. План-график'!E27+'3. План-график'!E32+'3. План-график'!E33+'3. План-график'!E34+'3. План-график'!E36+'3. План-график'!E37+'3. План-график'!E41+'3. План-график'!E42+'3. План-график'!E43+'3. План-график'!E47+'3. План-график'!E49+'3. План-график'!E58+'3. План-график'!E60+'3. План-график'!E28</f>
        <v>50011026.500000007</v>
      </c>
      <c r="G8" s="62">
        <f>'3. План-график'!F12+'3. План-график'!F13+'3. План-график'!F14+'3. План-график'!F15+'3. План-график'!F20+'3. План-график'!F21+'3. План-график'!F22+'3. План-график'!F24+'3. План-график'!F25+'3. План-график'!F26+'3. План-график'!F27+'3. План-график'!F32+'3. План-график'!F33+'3. План-график'!F34+'3. План-график'!F36+'3. План-график'!F37+'3. План-график'!F41+'3. План-график'!F42+'3. План-график'!F43+'3. План-график'!F47+'3. План-график'!F49+'3. План-график'!F58+'3. План-график'!F60+'3. План-график'!F28</f>
        <v>49892158.160869993</v>
      </c>
      <c r="H8" s="62">
        <f t="shared" ref="H8:H10" si="4">G8/F8*100</f>
        <v>99.762315738250223</v>
      </c>
      <c r="I8" s="62">
        <f>'3. План-график'!E23+'3. План-график'!E35+'3. План-график'!E38+'3. План-график'!E39+'3. План-график'!E40</f>
        <v>210049.9</v>
      </c>
      <c r="J8" s="62">
        <f>'3. План-график'!F23+'3. План-график'!F35+'3. План-график'!F38+'3. План-график'!F39+'3. План-график'!F40</f>
        <v>209671.443</v>
      </c>
      <c r="K8" s="62">
        <f t="shared" ref="K8" si="5">J8/I8*100</f>
        <v>99.819825193918206</v>
      </c>
      <c r="L8" s="62">
        <f>'3. План-график'!E59</f>
        <v>1239810</v>
      </c>
      <c r="M8" s="62">
        <f>'3. План-график'!F59</f>
        <v>2650298</v>
      </c>
      <c r="N8" s="62">
        <f t="shared" ref="N8:N9" si="6">M8/L8*100</f>
        <v>213.76646421629121</v>
      </c>
      <c r="O8" s="54"/>
      <c r="P8" s="54"/>
      <c r="Q8" s="54"/>
    </row>
    <row r="9" spans="1:17" ht="64.5" customHeight="1">
      <c r="A9" s="60">
        <v>3</v>
      </c>
      <c r="B9" s="66" t="s">
        <v>104</v>
      </c>
      <c r="C9" s="62">
        <f>F9+I9+L9</f>
        <v>42516489.300000027</v>
      </c>
      <c r="D9" s="62">
        <f t="shared" ref="D9" si="7">G9+J9+M9</f>
        <v>38998354.390000053</v>
      </c>
      <c r="E9" s="62">
        <f t="shared" ref="E9:E10" si="8">D9/C9*100</f>
        <v>91.725245974154376</v>
      </c>
      <c r="F9" s="62">
        <f>'3. План-график'!E522-'3. План-график'!E68</f>
        <v>21063258.100000028</v>
      </c>
      <c r="G9" s="62">
        <f>'3. План-график'!F522-'3. План-график'!F68</f>
        <v>20525913.430000052</v>
      </c>
      <c r="H9" s="62">
        <f t="shared" si="4"/>
        <v>97.448900509840996</v>
      </c>
      <c r="I9" s="62">
        <v>0</v>
      </c>
      <c r="J9" s="62">
        <v>0</v>
      </c>
      <c r="K9" s="62" t="s">
        <v>13</v>
      </c>
      <c r="L9" s="62">
        <f>'3. План-график'!E68</f>
        <v>21453231.199999999</v>
      </c>
      <c r="M9" s="62">
        <f>'3. План-график'!F68</f>
        <v>18472440.960000001</v>
      </c>
      <c r="N9" s="62">
        <f t="shared" si="6"/>
        <v>86.105635033663376</v>
      </c>
      <c r="O9" s="54"/>
      <c r="P9" s="54"/>
      <c r="Q9" s="54"/>
    </row>
    <row r="10" spans="1:17" ht="78.75">
      <c r="A10" s="60">
        <v>4</v>
      </c>
      <c r="B10" s="66" t="s">
        <v>109</v>
      </c>
      <c r="C10" s="62">
        <f>F10+I10+L10</f>
        <v>22727408.500000004</v>
      </c>
      <c r="D10" s="62">
        <f t="shared" ref="D10" si="9">G10+J10+M10</f>
        <v>22727407.450000003</v>
      </c>
      <c r="E10" s="62">
        <f t="shared" si="8"/>
        <v>99.999995380027599</v>
      </c>
      <c r="F10" s="56">
        <f>'3. План-график'!E530</f>
        <v>22727408.500000004</v>
      </c>
      <c r="G10" s="56">
        <f>'3. План-график'!F530</f>
        <v>22727407.450000003</v>
      </c>
      <c r="H10" s="62">
        <f t="shared" si="4"/>
        <v>99.999995380027599</v>
      </c>
      <c r="I10" s="62">
        <v>0</v>
      </c>
      <c r="J10" s="62">
        <v>0</v>
      </c>
      <c r="K10" s="62" t="s">
        <v>13</v>
      </c>
      <c r="L10" s="62">
        <v>0</v>
      </c>
      <c r="M10" s="62">
        <v>0</v>
      </c>
      <c r="N10" s="62" t="s">
        <v>13</v>
      </c>
      <c r="O10" s="59"/>
      <c r="P10" s="54"/>
      <c r="Q10" s="54"/>
    </row>
    <row r="11" spans="1:17" s="54" customFormat="1"/>
    <row r="12" spans="1:17" s="54" customFormat="1" ht="24" customHeight="1">
      <c r="A12" s="441" t="s">
        <v>21</v>
      </c>
      <c r="B12" s="441"/>
      <c r="C12" s="441"/>
      <c r="D12" s="441"/>
      <c r="E12" s="441"/>
      <c r="F12" s="441"/>
      <c r="G12" s="441"/>
      <c r="H12" s="441"/>
      <c r="I12" s="441"/>
      <c r="J12" s="441"/>
      <c r="K12" s="441"/>
      <c r="L12" s="441"/>
      <c r="M12" s="441"/>
      <c r="N12" s="441"/>
      <c r="O12" s="58"/>
      <c r="P12" s="59"/>
    </row>
    <row r="13" spans="1:17" s="54" customFormat="1" ht="21" customHeight="1">
      <c r="A13" s="442" t="s">
        <v>0</v>
      </c>
      <c r="B13" s="440" t="s">
        <v>38</v>
      </c>
      <c r="C13" s="440" t="s">
        <v>26</v>
      </c>
      <c r="D13" s="440"/>
      <c r="E13" s="440"/>
      <c r="F13" s="440"/>
      <c r="G13" s="440"/>
      <c r="H13" s="440"/>
      <c r="I13" s="440"/>
      <c r="J13" s="440"/>
      <c r="K13" s="440"/>
      <c r="L13" s="440"/>
      <c r="M13" s="440"/>
      <c r="N13" s="440" t="s">
        <v>27</v>
      </c>
      <c r="O13" s="440"/>
      <c r="P13" s="440"/>
      <c r="Q13" s="440"/>
    </row>
    <row r="14" spans="1:17" s="54" customFormat="1" ht="16.5" customHeight="1">
      <c r="A14" s="443"/>
      <c r="B14" s="440"/>
      <c r="C14" s="440" t="s">
        <v>42</v>
      </c>
      <c r="D14" s="440"/>
      <c r="E14" s="440"/>
      <c r="F14" s="440" t="s">
        <v>22</v>
      </c>
      <c r="G14" s="440"/>
      <c r="H14" s="440"/>
      <c r="I14" s="440"/>
      <c r="J14" s="440" t="s">
        <v>24</v>
      </c>
      <c r="K14" s="440"/>
      <c r="L14" s="440"/>
      <c r="M14" s="440"/>
      <c r="N14" s="440" t="s">
        <v>22</v>
      </c>
      <c r="O14" s="440"/>
      <c r="P14" s="440"/>
      <c r="Q14" s="440"/>
    </row>
    <row r="15" spans="1:17" s="54" customFormat="1" ht="147.6" customHeight="1">
      <c r="A15" s="444"/>
      <c r="B15" s="440"/>
      <c r="C15" s="55" t="s">
        <v>39</v>
      </c>
      <c r="D15" s="55" t="s">
        <v>40</v>
      </c>
      <c r="E15" s="55" t="s">
        <v>41</v>
      </c>
      <c r="F15" s="55" t="s">
        <v>39</v>
      </c>
      <c r="G15" s="55" t="s">
        <v>40</v>
      </c>
      <c r="H15" s="55" t="s">
        <v>41</v>
      </c>
      <c r="I15" s="55" t="s">
        <v>43</v>
      </c>
      <c r="J15" s="55" t="s">
        <v>39</v>
      </c>
      <c r="K15" s="55" t="s">
        <v>40</v>
      </c>
      <c r="L15" s="55" t="s">
        <v>41</v>
      </c>
      <c r="M15" s="55" t="s">
        <v>43</v>
      </c>
      <c r="N15" s="55" t="s">
        <v>39</v>
      </c>
      <c r="O15" s="55" t="s">
        <v>40</v>
      </c>
      <c r="P15" s="55" t="s">
        <v>41</v>
      </c>
      <c r="Q15" s="55" t="s">
        <v>43</v>
      </c>
    </row>
    <row r="16" spans="1:17" s="54" customFormat="1" ht="13.5" customHeight="1">
      <c r="A16" s="55">
        <v>1</v>
      </c>
      <c r="B16" s="55">
        <v>2</v>
      </c>
      <c r="C16" s="55">
        <v>3</v>
      </c>
      <c r="D16" s="55">
        <v>4</v>
      </c>
      <c r="E16" s="55">
        <v>5</v>
      </c>
      <c r="F16" s="55">
        <v>6</v>
      </c>
      <c r="G16" s="55">
        <v>7</v>
      </c>
      <c r="H16" s="55">
        <v>8</v>
      </c>
      <c r="I16" s="55">
        <v>9</v>
      </c>
      <c r="J16" s="55">
        <v>10</v>
      </c>
      <c r="K16" s="55">
        <v>11</v>
      </c>
      <c r="L16" s="55">
        <v>12</v>
      </c>
      <c r="M16" s="55">
        <v>13</v>
      </c>
      <c r="N16" s="55">
        <v>14</v>
      </c>
      <c r="O16" s="55">
        <v>15</v>
      </c>
      <c r="P16" s="55">
        <v>16</v>
      </c>
      <c r="Q16" s="55">
        <v>17</v>
      </c>
    </row>
    <row r="17" spans="1:17" ht="63">
      <c r="A17" s="61">
        <v>1</v>
      </c>
      <c r="B17" s="61" t="s">
        <v>5</v>
      </c>
      <c r="C17" s="56">
        <f>C18+C19+C20</f>
        <v>28383815.100000005</v>
      </c>
      <c r="D17" s="56">
        <f>D18+D19+D20</f>
        <v>28265381.063869994</v>
      </c>
      <c r="E17" s="62">
        <f t="shared" ref="E17:E18" si="10">D17/C17*100</f>
        <v>99.582740953910701</v>
      </c>
      <c r="F17" s="56">
        <v>0</v>
      </c>
      <c r="G17" s="56">
        <v>0</v>
      </c>
      <c r="H17" s="56" t="s">
        <v>13</v>
      </c>
      <c r="I17" s="56" t="s">
        <v>13</v>
      </c>
      <c r="J17" s="56">
        <f>J18+J19+J20</f>
        <v>28383815.100000005</v>
      </c>
      <c r="K17" s="56">
        <f t="shared" ref="K17" si="11">K18+K19+K20</f>
        <v>28265381.063869994</v>
      </c>
      <c r="L17" s="62">
        <f t="shared" ref="L17" si="12">K17/J17*100</f>
        <v>99.582740953910701</v>
      </c>
      <c r="M17" s="56" t="s">
        <v>668</v>
      </c>
      <c r="N17" s="56">
        <f>N18+N19+N20</f>
        <v>65627927.900000021</v>
      </c>
      <c r="O17" s="56">
        <f t="shared" ref="O17" si="13">O18+O19+O20</f>
        <v>65089769.420000054</v>
      </c>
      <c r="P17" s="62">
        <f t="shared" ref="P17" si="14">O17/N17*100</f>
        <v>99.179985568308695</v>
      </c>
      <c r="Q17" s="56" t="s">
        <v>668</v>
      </c>
    </row>
    <row r="18" spans="1:17" ht="63">
      <c r="A18" s="60">
        <v>2</v>
      </c>
      <c r="B18" s="57" t="s">
        <v>101</v>
      </c>
      <c r="C18" s="56">
        <f>F18+J18</f>
        <v>28383815.100000005</v>
      </c>
      <c r="D18" s="56">
        <f>G18+K18</f>
        <v>28265381.063869994</v>
      </c>
      <c r="E18" s="62">
        <f t="shared" si="10"/>
        <v>99.582740953910701</v>
      </c>
      <c r="F18" s="56">
        <v>0</v>
      </c>
      <c r="G18" s="56">
        <v>0</v>
      </c>
      <c r="H18" s="56" t="s">
        <v>13</v>
      </c>
      <c r="I18" s="56" t="s">
        <v>13</v>
      </c>
      <c r="J18" s="56">
        <f>'3. План-график'!E16+'3. План-график'!E29</f>
        <v>28383815.100000005</v>
      </c>
      <c r="K18" s="56">
        <f>'3. План-график'!F16+'3. План-график'!F29</f>
        <v>28265381.063869994</v>
      </c>
      <c r="L18" s="62">
        <f>K18/J18*100</f>
        <v>99.582740953910701</v>
      </c>
      <c r="M18" s="56" t="s">
        <v>668</v>
      </c>
      <c r="N18" s="56">
        <f>'3. План-график'!E61-'3. План-график'!E59</f>
        <v>21837261.299999997</v>
      </c>
      <c r="O18" s="56">
        <f>'3. План-график'!F61-'3. План-график'!F59</f>
        <v>21836448.539999999</v>
      </c>
      <c r="P18" s="63">
        <f>O18/N18*100</f>
        <v>99.996278104709049</v>
      </c>
      <c r="Q18" s="56" t="s">
        <v>13</v>
      </c>
    </row>
    <row r="19" spans="1:17" ht="78.75">
      <c r="A19" s="60">
        <v>3</v>
      </c>
      <c r="B19" s="57" t="s">
        <v>104</v>
      </c>
      <c r="C19" s="56">
        <f t="shared" ref="C19:C20" si="15">F19+J19</f>
        <v>0</v>
      </c>
      <c r="D19" s="56">
        <f t="shared" ref="D19:D20" si="16">G19+K19</f>
        <v>0</v>
      </c>
      <c r="E19" s="56" t="s">
        <v>13</v>
      </c>
      <c r="F19" s="56">
        <v>0</v>
      </c>
      <c r="G19" s="56">
        <v>0</v>
      </c>
      <c r="H19" s="56" t="s">
        <v>13</v>
      </c>
      <c r="I19" s="56" t="s">
        <v>13</v>
      </c>
      <c r="J19" s="56">
        <v>0</v>
      </c>
      <c r="K19" s="56">
        <v>0</v>
      </c>
      <c r="L19" s="56" t="s">
        <v>13</v>
      </c>
      <c r="M19" s="56" t="s">
        <v>13</v>
      </c>
      <c r="N19" s="56">
        <f>'3. План-график'!E521-'3. План-график'!E68</f>
        <v>21063258.100000028</v>
      </c>
      <c r="O19" s="56">
        <f>'3. План-график'!F521-'3. План-график'!F68</f>
        <v>20525913.430000052</v>
      </c>
      <c r="P19" s="62">
        <f>O19/N19*100</f>
        <v>97.448900509840996</v>
      </c>
      <c r="Q19" s="56" t="s">
        <v>668</v>
      </c>
    </row>
    <row r="20" spans="1:17" ht="78.75">
      <c r="A20" s="60">
        <v>4</v>
      </c>
      <c r="B20" s="57" t="s">
        <v>109</v>
      </c>
      <c r="C20" s="56">
        <f t="shared" si="15"/>
        <v>0</v>
      </c>
      <c r="D20" s="56">
        <f t="shared" si="16"/>
        <v>0</v>
      </c>
      <c r="E20" s="56" t="s">
        <v>13</v>
      </c>
      <c r="F20" s="56">
        <v>0</v>
      </c>
      <c r="G20" s="56">
        <v>0</v>
      </c>
      <c r="H20" s="56" t="s">
        <v>13</v>
      </c>
      <c r="I20" s="56" t="s">
        <v>13</v>
      </c>
      <c r="J20" s="56">
        <v>0</v>
      </c>
      <c r="K20" s="56">
        <v>0</v>
      </c>
      <c r="L20" s="56" t="s">
        <v>13</v>
      </c>
      <c r="M20" s="56" t="s">
        <v>13</v>
      </c>
      <c r="N20" s="56">
        <f>'3. План-график'!E530</f>
        <v>22727408.500000004</v>
      </c>
      <c r="O20" s="56">
        <f>'3. План-график'!F530</f>
        <v>22727407.450000003</v>
      </c>
      <c r="P20" s="62">
        <f>O20/N20*100</f>
        <v>99.999995380027599</v>
      </c>
      <c r="Q20" s="56" t="s">
        <v>13</v>
      </c>
    </row>
    <row r="21" spans="1:17" s="54" customFormat="1">
      <c r="A21" s="52"/>
      <c r="B21" s="52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</row>
    <row r="22" spans="1:17" s="54" customFormat="1" ht="33" customHeight="1">
      <c r="A22" s="445" t="s">
        <v>28</v>
      </c>
      <c r="B22" s="445"/>
      <c r="C22" s="445"/>
      <c r="D22" s="445"/>
      <c r="E22" s="445"/>
      <c r="F22" s="445"/>
      <c r="G22" s="445"/>
      <c r="H22" s="445"/>
      <c r="I22" s="445"/>
      <c r="J22" s="445"/>
      <c r="K22" s="445"/>
      <c r="L22" s="445"/>
      <c r="M22" s="445"/>
      <c r="N22" s="445"/>
      <c r="O22" s="445"/>
      <c r="P22" s="445"/>
      <c r="Q22" s="445"/>
    </row>
    <row r="23" spans="1:17" s="54" customFormat="1">
      <c r="A23" s="442" t="s">
        <v>0</v>
      </c>
      <c r="B23" s="442" t="s">
        <v>44</v>
      </c>
      <c r="C23" s="440" t="s">
        <v>17</v>
      </c>
      <c r="D23" s="440"/>
      <c r="E23" s="440"/>
      <c r="F23" s="440" t="s">
        <v>18</v>
      </c>
      <c r="G23" s="440"/>
      <c r="H23" s="440"/>
      <c r="I23" s="440" t="s">
        <v>19</v>
      </c>
      <c r="J23" s="440"/>
      <c r="K23" s="440"/>
      <c r="L23" s="440" t="s">
        <v>20</v>
      </c>
      <c r="M23" s="440"/>
      <c r="N23" s="440"/>
      <c r="O23" s="53"/>
      <c r="P23" s="53"/>
      <c r="Q23" s="53"/>
    </row>
    <row r="24" spans="1:17" s="54" customFormat="1">
      <c r="A24" s="443"/>
      <c r="B24" s="443"/>
      <c r="C24" s="440"/>
      <c r="D24" s="440"/>
      <c r="E24" s="440"/>
      <c r="F24" s="440"/>
      <c r="G24" s="440"/>
      <c r="H24" s="440"/>
      <c r="I24" s="440"/>
      <c r="J24" s="440"/>
      <c r="K24" s="440"/>
      <c r="L24" s="440"/>
      <c r="M24" s="440"/>
      <c r="N24" s="440"/>
      <c r="O24" s="53"/>
      <c r="P24" s="53"/>
      <c r="Q24" s="53"/>
    </row>
    <row r="25" spans="1:17" s="54" customFormat="1" ht="110.25">
      <c r="A25" s="444"/>
      <c r="B25" s="444"/>
      <c r="C25" s="55" t="s">
        <v>39</v>
      </c>
      <c r="D25" s="55" t="s">
        <v>40</v>
      </c>
      <c r="E25" s="55" t="s">
        <v>41</v>
      </c>
      <c r="F25" s="55" t="s">
        <v>39</v>
      </c>
      <c r="G25" s="55" t="s">
        <v>40</v>
      </c>
      <c r="H25" s="55" t="s">
        <v>41</v>
      </c>
      <c r="I25" s="55" t="s">
        <v>39</v>
      </c>
      <c r="J25" s="55" t="s">
        <v>40</v>
      </c>
      <c r="K25" s="55" t="s">
        <v>41</v>
      </c>
      <c r="L25" s="55" t="s">
        <v>39</v>
      </c>
      <c r="M25" s="55" t="s">
        <v>40</v>
      </c>
      <c r="N25" s="55" t="s">
        <v>41</v>
      </c>
      <c r="O25" s="53"/>
      <c r="P25" s="355"/>
      <c r="Q25" s="356"/>
    </row>
    <row r="26" spans="1:17" s="54" customFormat="1">
      <c r="A26" s="55">
        <v>1</v>
      </c>
      <c r="B26" s="55">
        <v>2</v>
      </c>
      <c r="C26" s="55">
        <v>3</v>
      </c>
      <c r="D26" s="55">
        <v>4</v>
      </c>
      <c r="E26" s="55">
        <v>5</v>
      </c>
      <c r="F26" s="55">
        <v>6</v>
      </c>
      <c r="G26" s="55">
        <v>7</v>
      </c>
      <c r="H26" s="55">
        <v>8</v>
      </c>
      <c r="I26" s="55">
        <v>9</v>
      </c>
      <c r="J26" s="55">
        <v>10</v>
      </c>
      <c r="K26" s="55">
        <v>11</v>
      </c>
      <c r="L26" s="55">
        <v>12</v>
      </c>
      <c r="M26" s="55">
        <v>13</v>
      </c>
      <c r="N26" s="55">
        <v>14</v>
      </c>
      <c r="O26" s="53"/>
      <c r="P26" s="53"/>
      <c r="Q26" s="53"/>
    </row>
    <row r="27" spans="1:17" ht="25.5" customHeight="1">
      <c r="A27" s="57">
        <v>1</v>
      </c>
      <c r="B27" s="57" t="s">
        <v>99</v>
      </c>
      <c r="C27" s="56">
        <f>C30</f>
        <v>1971282.9000000001</v>
      </c>
      <c r="D27" s="56">
        <f t="shared" ref="D27:M27" si="17">D30</f>
        <v>1970516.3791800002</v>
      </c>
      <c r="E27" s="56">
        <f t="shared" si="17"/>
        <v>99.961115635914055</v>
      </c>
      <c r="F27" s="56">
        <f t="shared" si="17"/>
        <v>1971282.9000000001</v>
      </c>
      <c r="G27" s="56">
        <f t="shared" si="17"/>
        <v>1970516.3791800002</v>
      </c>
      <c r="H27" s="56">
        <f>H30</f>
        <v>99.961115635914055</v>
      </c>
      <c r="I27" s="56">
        <f t="shared" si="17"/>
        <v>0</v>
      </c>
      <c r="J27" s="56">
        <f t="shared" si="17"/>
        <v>0</v>
      </c>
      <c r="K27" s="56" t="str">
        <f t="shared" si="17"/>
        <v>-</v>
      </c>
      <c r="L27" s="56">
        <f t="shared" si="17"/>
        <v>0</v>
      </c>
      <c r="M27" s="56">
        <f t="shared" si="17"/>
        <v>0</v>
      </c>
      <c r="N27" s="56" t="s">
        <v>13</v>
      </c>
      <c r="O27" s="53"/>
      <c r="P27" s="53"/>
      <c r="Q27" s="53"/>
    </row>
    <row r="28" spans="1:17" ht="18.95" customHeight="1">
      <c r="A28" s="57"/>
      <c r="B28" s="57" t="s">
        <v>42</v>
      </c>
      <c r="C28" s="56">
        <f>C31</f>
        <v>1971282.9000000001</v>
      </c>
      <c r="D28" s="56">
        <f t="shared" ref="D28:M28" si="18">D31</f>
        <v>1970516.3791800002</v>
      </c>
      <c r="E28" s="56">
        <f t="shared" si="18"/>
        <v>99.961115635914055</v>
      </c>
      <c r="F28" s="56">
        <f t="shared" si="18"/>
        <v>1971282.9000000001</v>
      </c>
      <c r="G28" s="56">
        <f t="shared" si="18"/>
        <v>1970516.3791800002</v>
      </c>
      <c r="H28" s="56">
        <f t="shared" si="18"/>
        <v>99.961115635914055</v>
      </c>
      <c r="I28" s="56">
        <f t="shared" si="18"/>
        <v>0</v>
      </c>
      <c r="J28" s="56">
        <f t="shared" si="18"/>
        <v>0</v>
      </c>
      <c r="K28" s="56" t="str">
        <f t="shared" si="18"/>
        <v>-</v>
      </c>
      <c r="L28" s="56">
        <f t="shared" si="18"/>
        <v>0</v>
      </c>
      <c r="M28" s="56">
        <f t="shared" si="18"/>
        <v>0</v>
      </c>
      <c r="N28" s="56" t="s">
        <v>13</v>
      </c>
      <c r="O28" s="53"/>
      <c r="P28" s="53"/>
      <c r="Q28" s="53"/>
    </row>
    <row r="29" spans="1:17" s="54" customFormat="1" ht="23.25" customHeight="1">
      <c r="A29" s="440" t="s">
        <v>100</v>
      </c>
      <c r="B29" s="440"/>
      <c r="C29" s="440"/>
      <c r="D29" s="440"/>
      <c r="E29" s="440"/>
      <c r="F29" s="440"/>
      <c r="G29" s="440"/>
      <c r="H29" s="440"/>
      <c r="I29" s="440"/>
      <c r="J29" s="440"/>
      <c r="K29" s="440"/>
      <c r="L29" s="440"/>
      <c r="M29" s="440"/>
      <c r="N29" s="440"/>
      <c r="O29" s="53"/>
      <c r="P29" s="53"/>
      <c r="Q29" s="53"/>
    </row>
    <row r="30" spans="1:17" ht="28.5" customHeight="1">
      <c r="A30" s="57">
        <v>1</v>
      </c>
      <c r="B30" s="57" t="s">
        <v>99</v>
      </c>
      <c r="C30" s="56">
        <f>F30+I30+L30</f>
        <v>1971282.9000000001</v>
      </c>
      <c r="D30" s="56">
        <f>G30+J30+M30</f>
        <v>1970516.3791800002</v>
      </c>
      <c r="E30" s="56">
        <f>D30/C30*100</f>
        <v>99.961115635914055</v>
      </c>
      <c r="F30" s="56">
        <f>'3. План-график'!E17</f>
        <v>1971282.9000000001</v>
      </c>
      <c r="G30" s="56">
        <f>'3. План-график'!F17</f>
        <v>1970516.3791800002</v>
      </c>
      <c r="H30" s="56">
        <f>G30/F30*100</f>
        <v>99.961115635914055</v>
      </c>
      <c r="I30" s="56">
        <v>0</v>
      </c>
      <c r="J30" s="56">
        <v>0</v>
      </c>
      <c r="K30" s="56" t="s">
        <v>13</v>
      </c>
      <c r="L30" s="56">
        <v>0</v>
      </c>
      <c r="M30" s="56">
        <v>0</v>
      </c>
      <c r="N30" s="56" t="s">
        <v>13</v>
      </c>
      <c r="O30" s="53"/>
      <c r="P30" s="53"/>
      <c r="Q30" s="53"/>
    </row>
    <row r="31" spans="1:17" ht="25.5" customHeight="1">
      <c r="A31" s="57"/>
      <c r="B31" s="57" t="s">
        <v>42</v>
      </c>
      <c r="C31" s="56">
        <f>C30</f>
        <v>1971282.9000000001</v>
      </c>
      <c r="D31" s="56">
        <f>D30</f>
        <v>1970516.3791800002</v>
      </c>
      <c r="E31" s="56">
        <f>D31/C31*100</f>
        <v>99.961115635914055</v>
      </c>
      <c r="F31" s="56">
        <f>F30</f>
        <v>1971282.9000000001</v>
      </c>
      <c r="G31" s="56">
        <f>G30</f>
        <v>1970516.3791800002</v>
      </c>
      <c r="H31" s="56">
        <f>G31/F31*100</f>
        <v>99.961115635914055</v>
      </c>
      <c r="I31" s="56">
        <v>0</v>
      </c>
      <c r="J31" s="56">
        <v>0</v>
      </c>
      <c r="K31" s="56" t="s">
        <v>13</v>
      </c>
      <c r="L31" s="56">
        <v>0</v>
      </c>
      <c r="M31" s="56">
        <v>0</v>
      </c>
      <c r="N31" s="56" t="s">
        <v>13</v>
      </c>
      <c r="O31" s="53"/>
      <c r="P31" s="53"/>
      <c r="Q31" s="53"/>
    </row>
    <row r="32" spans="1:17" ht="18.95" customHeight="1">
      <c r="A32" s="2"/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25">
    <mergeCell ref="A22:Q22"/>
    <mergeCell ref="A3:N3"/>
    <mergeCell ref="A2:N2"/>
    <mergeCell ref="A4:A5"/>
    <mergeCell ref="B4:B5"/>
    <mergeCell ref="C4:E4"/>
    <mergeCell ref="F4:H4"/>
    <mergeCell ref="I4:K4"/>
    <mergeCell ref="L4:N4"/>
    <mergeCell ref="A29:N29"/>
    <mergeCell ref="A12:N12"/>
    <mergeCell ref="C23:E24"/>
    <mergeCell ref="F23:H24"/>
    <mergeCell ref="I23:K24"/>
    <mergeCell ref="L23:N24"/>
    <mergeCell ref="B23:B25"/>
    <mergeCell ref="A23:A25"/>
    <mergeCell ref="C13:M13"/>
    <mergeCell ref="N13:Q13"/>
    <mergeCell ref="C14:E14"/>
    <mergeCell ref="F14:I14"/>
    <mergeCell ref="J14:M14"/>
    <mergeCell ref="N14:Q14"/>
    <mergeCell ref="B13:B15"/>
    <mergeCell ref="A13:A15"/>
  </mergeCells>
  <pageMargins left="0.7" right="0.7" top="0.75" bottom="0.75" header="0.3" footer="0.3"/>
  <pageSetup paperSize="8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AC70"/>
  <sheetViews>
    <sheetView view="pageBreakPreview" topLeftCell="M41" zoomScale="60" zoomScaleNormal="55" workbookViewId="0">
      <selection activeCell="S33" sqref="S33:AC62"/>
    </sheetView>
  </sheetViews>
  <sheetFormatPr defaultColWidth="9.140625" defaultRowHeight="15.75"/>
  <cols>
    <col min="1" max="1" width="5.42578125" style="54" customWidth="1"/>
    <col min="2" max="2" width="29.7109375" style="54" customWidth="1"/>
    <col min="3" max="3" width="21.42578125" style="54" customWidth="1"/>
    <col min="4" max="4" width="24.85546875" style="54" customWidth="1"/>
    <col min="5" max="5" width="22.85546875" style="54" customWidth="1"/>
    <col min="6" max="6" width="22.28515625" style="54" customWidth="1"/>
    <col min="7" max="7" width="15.85546875" style="54" customWidth="1"/>
    <col min="8" max="8" width="23" style="54" customWidth="1"/>
    <col min="9" max="9" width="17.7109375" style="54" customWidth="1"/>
    <col min="10" max="10" width="15.85546875" style="54" customWidth="1"/>
    <col min="11" max="11" width="23.5703125" style="54" customWidth="1"/>
    <col min="12" max="12" width="22.140625" style="54" customWidth="1"/>
    <col min="13" max="13" width="18.5703125" style="54" customWidth="1"/>
    <col min="14" max="14" width="23.42578125" style="54" customWidth="1"/>
    <col min="15" max="15" width="19.42578125" style="54" customWidth="1"/>
    <col min="16" max="16" width="22.7109375" style="54" customWidth="1"/>
    <col min="17" max="17" width="18.42578125" style="54" customWidth="1"/>
    <col min="18" max="18" width="9.140625" style="54"/>
    <col min="19" max="19" width="8.85546875" style="54" customWidth="1"/>
    <col min="20" max="20" width="45.5703125" style="54" customWidth="1"/>
    <col min="21" max="21" width="35.85546875" style="54" customWidth="1"/>
    <col min="22" max="22" width="40" style="54" customWidth="1"/>
    <col min="23" max="23" width="9.140625" style="54"/>
    <col min="24" max="24" width="7.5703125" style="54" customWidth="1"/>
    <col min="25" max="25" width="31.140625" style="54" customWidth="1"/>
    <col min="26" max="26" width="62.42578125" style="54" customWidth="1"/>
    <col min="27" max="27" width="22.7109375" style="54" customWidth="1"/>
    <col min="28" max="28" width="23.140625" style="54" customWidth="1"/>
    <col min="29" max="29" width="29.42578125" style="54" customWidth="1"/>
    <col min="30" max="16384" width="9.140625" style="54"/>
  </cols>
  <sheetData>
    <row r="2" spans="1:17" ht="36" customHeight="1">
      <c r="A2" s="447" t="s">
        <v>15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</row>
    <row r="3" spans="1:17" ht="28.5" customHeight="1">
      <c r="A3" s="446" t="s">
        <v>16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</row>
    <row r="4" spans="1:17" ht="31.5" customHeight="1">
      <c r="A4" s="442" t="s">
        <v>0</v>
      </c>
      <c r="B4" s="442" t="s">
        <v>38</v>
      </c>
      <c r="C4" s="469" t="s">
        <v>17</v>
      </c>
      <c r="D4" s="470"/>
      <c r="E4" s="471"/>
      <c r="F4" s="469" t="s">
        <v>18</v>
      </c>
      <c r="G4" s="470"/>
      <c r="H4" s="471"/>
      <c r="I4" s="469" t="s">
        <v>19</v>
      </c>
      <c r="J4" s="470"/>
      <c r="K4" s="471"/>
      <c r="L4" s="469" t="s">
        <v>20</v>
      </c>
      <c r="M4" s="470"/>
      <c r="N4" s="471"/>
    </row>
    <row r="5" spans="1:17" ht="99" customHeight="1">
      <c r="A5" s="444"/>
      <c r="B5" s="444"/>
      <c r="C5" s="117" t="s">
        <v>39</v>
      </c>
      <c r="D5" s="117" t="s">
        <v>40</v>
      </c>
      <c r="E5" s="117" t="s">
        <v>41</v>
      </c>
      <c r="F5" s="117" t="s">
        <v>39</v>
      </c>
      <c r="G5" s="117" t="s">
        <v>40</v>
      </c>
      <c r="H5" s="117" t="s">
        <v>41</v>
      </c>
      <c r="I5" s="117" t="s">
        <v>39</v>
      </c>
      <c r="J5" s="117" t="s">
        <v>40</v>
      </c>
      <c r="K5" s="117" t="s">
        <v>41</v>
      </c>
      <c r="L5" s="117" t="s">
        <v>39</v>
      </c>
      <c r="M5" s="117" t="s">
        <v>40</v>
      </c>
      <c r="N5" s="117" t="s">
        <v>41</v>
      </c>
    </row>
    <row r="6" spans="1:17">
      <c r="A6" s="64">
        <v>1</v>
      </c>
      <c r="B6" s="64">
        <v>2</v>
      </c>
      <c r="C6" s="64">
        <v>3</v>
      </c>
      <c r="D6" s="64">
        <v>4</v>
      </c>
      <c r="E6" s="64">
        <v>5</v>
      </c>
      <c r="F6" s="64">
        <v>6</v>
      </c>
      <c r="G6" s="117">
        <v>7</v>
      </c>
      <c r="H6" s="117">
        <v>8</v>
      </c>
      <c r="I6" s="117">
        <v>9</v>
      </c>
      <c r="J6" s="117">
        <v>10</v>
      </c>
      <c r="K6" s="117">
        <v>11</v>
      </c>
      <c r="L6" s="117">
        <v>12</v>
      </c>
      <c r="M6" s="117">
        <v>13</v>
      </c>
      <c r="N6" s="117">
        <v>14</v>
      </c>
    </row>
    <row r="7" spans="1:17">
      <c r="A7" s="61">
        <v>1</v>
      </c>
      <c r="B7" s="65" t="s">
        <v>5</v>
      </c>
      <c r="C7" s="62">
        <f>C8+C9+C10</f>
        <v>116704784.20000003</v>
      </c>
      <c r="D7" s="62">
        <f>D8+D9+D10</f>
        <v>114477889.44387005</v>
      </c>
      <c r="E7" s="62">
        <f>D7/C7*100</f>
        <v>98.091856498090351</v>
      </c>
      <c r="F7" s="62">
        <f t="shared" ref="F7:G7" si="0">F8+F9+F10</f>
        <v>93801693.100000039</v>
      </c>
      <c r="G7" s="62">
        <f t="shared" si="0"/>
        <v>93145479.040870056</v>
      </c>
      <c r="H7" s="62">
        <f>G7/F7*100</f>
        <v>99.30042407824088</v>
      </c>
      <c r="I7" s="62">
        <f t="shared" ref="I7:J7" si="1">I8+I9+I10</f>
        <v>210049.9</v>
      </c>
      <c r="J7" s="62">
        <f t="shared" si="1"/>
        <v>209671.443</v>
      </c>
      <c r="K7" s="62">
        <f>J7/I7*100</f>
        <v>99.819825193918206</v>
      </c>
      <c r="L7" s="62">
        <f t="shared" ref="L7:M7" si="2">L8+L9+L10</f>
        <v>22693041.199999999</v>
      </c>
      <c r="M7" s="62">
        <f t="shared" si="2"/>
        <v>21122738.960000001</v>
      </c>
      <c r="N7" s="62">
        <f>M7/L7*100</f>
        <v>93.080247701661079</v>
      </c>
      <c r="O7" s="67"/>
    </row>
    <row r="8" spans="1:17" ht="49.5" customHeight="1">
      <c r="A8" s="60">
        <v>2</v>
      </c>
      <c r="B8" s="66" t="s">
        <v>101</v>
      </c>
      <c r="C8" s="62">
        <f>F8+I8+L8</f>
        <v>51460886.400000006</v>
      </c>
      <c r="D8" s="62">
        <f t="shared" ref="D8:D10" si="3">G8+J8+M8</f>
        <v>52752127.603869997</v>
      </c>
      <c r="E8" s="62">
        <f>D8/C8*100</f>
        <v>102.50917015659877</v>
      </c>
      <c r="F8" s="62">
        <f>'3. План-график'!E12+'3. План-график'!E13+'3. План-график'!E14+'3. План-график'!E15+'3. План-график'!E20+'3. План-график'!E21+'3. План-график'!E22+'3. План-график'!E24+'3. План-график'!E25+'3. План-график'!E26+'3. План-график'!E27+'3. План-график'!E32+'3. План-график'!E33+'3. План-график'!E34+'3. План-график'!E36+'3. План-график'!E37+'3. План-график'!E41+'3. План-график'!E42+'3. План-график'!E43+'3. План-график'!E47+'3. План-график'!E49+'3. План-график'!E58+'3. План-график'!E60+'3. План-график'!E28</f>
        <v>50011026.500000007</v>
      </c>
      <c r="G8" s="62">
        <f>'3. План-график'!F12+'3. План-график'!F13+'3. План-график'!F14+'3. План-график'!F15+'3. План-график'!F20+'3. План-график'!F21+'3. План-график'!F22+'3. План-график'!F24+'3. План-график'!F25+'3. План-график'!F26+'3. План-график'!F27+'3. План-график'!F32+'3. План-график'!F33+'3. План-график'!F34+'3. План-график'!F36+'3. План-график'!F37+'3. План-график'!F41+'3. План-график'!F42+'3. План-график'!F43+'3. План-график'!F47+'3. План-график'!F49+'3. План-график'!F58+'3. План-график'!F60+'3. План-график'!F28</f>
        <v>49892158.160869993</v>
      </c>
      <c r="H8" s="62">
        <f t="shared" ref="H8:H10" si="4">G8/F8*100</f>
        <v>99.762315738250223</v>
      </c>
      <c r="I8" s="62">
        <f>'3. План-график'!E23+'3. План-график'!E35+'3. План-график'!E38+'3. План-график'!E39+'3. План-график'!E40</f>
        <v>210049.9</v>
      </c>
      <c r="J8" s="62">
        <f>'3. План-график'!F23+'3. План-график'!F35+'3. План-график'!F38+'3. План-график'!F39+'3. План-график'!F40</f>
        <v>209671.443</v>
      </c>
      <c r="K8" s="62">
        <f t="shared" ref="K8" si="5">J8/I8*100</f>
        <v>99.819825193918206</v>
      </c>
      <c r="L8" s="62">
        <f>'3. План-график'!E59</f>
        <v>1239810</v>
      </c>
      <c r="M8" s="62">
        <f>'3. План-график'!F59</f>
        <v>2650298</v>
      </c>
      <c r="N8" s="62">
        <f t="shared" ref="N8:N9" si="6">M8/L8*100</f>
        <v>213.76646421629121</v>
      </c>
    </row>
    <row r="9" spans="1:17" ht="64.5" customHeight="1">
      <c r="A9" s="60">
        <v>3</v>
      </c>
      <c r="B9" s="66" t="s">
        <v>104</v>
      </c>
      <c r="C9" s="62">
        <f>F9+I9+L9</f>
        <v>42516489.300000027</v>
      </c>
      <c r="D9" s="62">
        <f t="shared" si="3"/>
        <v>38998354.390000053</v>
      </c>
      <c r="E9" s="62">
        <f t="shared" ref="E9:E10" si="7">D9/C9*100</f>
        <v>91.725245974154376</v>
      </c>
      <c r="F9" s="62">
        <f>'3. План-график'!E522-'3. План-график'!E68</f>
        <v>21063258.100000028</v>
      </c>
      <c r="G9" s="62">
        <f>'3. План-график'!F522-'3. План-график'!F68</f>
        <v>20525913.430000052</v>
      </c>
      <c r="H9" s="62">
        <f t="shared" si="4"/>
        <v>97.448900509840996</v>
      </c>
      <c r="I9" s="62">
        <v>0</v>
      </c>
      <c r="J9" s="62">
        <v>0</v>
      </c>
      <c r="K9" s="62" t="s">
        <v>13</v>
      </c>
      <c r="L9" s="62">
        <f>'3. План-график'!E68</f>
        <v>21453231.199999999</v>
      </c>
      <c r="M9" s="62">
        <f>'3. План-график'!F68</f>
        <v>18472440.960000001</v>
      </c>
      <c r="N9" s="62">
        <f t="shared" si="6"/>
        <v>86.105635033663376</v>
      </c>
    </row>
    <row r="10" spans="1:17" ht="78.75">
      <c r="A10" s="60">
        <v>4</v>
      </c>
      <c r="B10" s="66" t="s">
        <v>109</v>
      </c>
      <c r="C10" s="62">
        <f>F10+I10+L10</f>
        <v>22727408.500000004</v>
      </c>
      <c r="D10" s="62">
        <f t="shared" si="3"/>
        <v>22727407.450000003</v>
      </c>
      <c r="E10" s="62">
        <f t="shared" si="7"/>
        <v>99.999995380027599</v>
      </c>
      <c r="F10" s="56">
        <f>'3. План-график'!E530</f>
        <v>22727408.500000004</v>
      </c>
      <c r="G10" s="56">
        <f>'3. План-график'!F530</f>
        <v>22727407.450000003</v>
      </c>
      <c r="H10" s="62">
        <f t="shared" si="4"/>
        <v>99.999995380027599</v>
      </c>
      <c r="I10" s="62">
        <v>0</v>
      </c>
      <c r="J10" s="62">
        <v>0</v>
      </c>
      <c r="K10" s="62" t="s">
        <v>13</v>
      </c>
      <c r="L10" s="62">
        <v>0</v>
      </c>
      <c r="M10" s="62">
        <v>0</v>
      </c>
      <c r="N10" s="62" t="s">
        <v>13</v>
      </c>
      <c r="O10" s="59"/>
    </row>
    <row r="12" spans="1:17" ht="24" customHeight="1">
      <c r="A12" s="446" t="s">
        <v>21</v>
      </c>
      <c r="B12" s="446"/>
      <c r="C12" s="446"/>
      <c r="D12" s="446"/>
      <c r="E12" s="446"/>
      <c r="F12" s="446"/>
      <c r="G12" s="446"/>
      <c r="H12" s="446"/>
      <c r="I12" s="446"/>
      <c r="J12" s="446"/>
      <c r="K12" s="446"/>
      <c r="L12" s="446"/>
      <c r="M12" s="446"/>
      <c r="N12" s="446"/>
      <c r="O12" s="58"/>
      <c r="P12" s="59"/>
    </row>
    <row r="13" spans="1:17" ht="21" customHeight="1">
      <c r="A13" s="442" t="s">
        <v>0</v>
      </c>
      <c r="B13" s="442" t="s">
        <v>38</v>
      </c>
      <c r="C13" s="469" t="s">
        <v>26</v>
      </c>
      <c r="D13" s="470"/>
      <c r="E13" s="470"/>
      <c r="F13" s="470"/>
      <c r="G13" s="470"/>
      <c r="H13" s="470"/>
      <c r="I13" s="470"/>
      <c r="J13" s="470"/>
      <c r="K13" s="470"/>
      <c r="L13" s="470"/>
      <c r="M13" s="471"/>
      <c r="N13" s="469" t="s">
        <v>27</v>
      </c>
      <c r="O13" s="470"/>
      <c r="P13" s="470"/>
      <c r="Q13" s="471"/>
    </row>
    <row r="14" spans="1:17" ht="16.5" customHeight="1">
      <c r="A14" s="443"/>
      <c r="B14" s="443"/>
      <c r="C14" s="469" t="s">
        <v>42</v>
      </c>
      <c r="D14" s="470"/>
      <c r="E14" s="471"/>
      <c r="F14" s="469" t="s">
        <v>22</v>
      </c>
      <c r="G14" s="470"/>
      <c r="H14" s="470"/>
      <c r="I14" s="471"/>
      <c r="J14" s="469" t="s">
        <v>24</v>
      </c>
      <c r="K14" s="470"/>
      <c r="L14" s="470"/>
      <c r="M14" s="471"/>
      <c r="N14" s="469" t="s">
        <v>22</v>
      </c>
      <c r="O14" s="470"/>
      <c r="P14" s="470"/>
      <c r="Q14" s="471"/>
    </row>
    <row r="15" spans="1:17" ht="147.6" customHeight="1">
      <c r="A15" s="444"/>
      <c r="B15" s="444"/>
      <c r="C15" s="117" t="s">
        <v>39</v>
      </c>
      <c r="D15" s="117" t="s">
        <v>40</v>
      </c>
      <c r="E15" s="117" t="s">
        <v>41</v>
      </c>
      <c r="F15" s="117" t="s">
        <v>39</v>
      </c>
      <c r="G15" s="117" t="s">
        <v>40</v>
      </c>
      <c r="H15" s="117" t="s">
        <v>41</v>
      </c>
      <c r="I15" s="117" t="s">
        <v>43</v>
      </c>
      <c r="J15" s="117" t="s">
        <v>39</v>
      </c>
      <c r="K15" s="117" t="s">
        <v>40</v>
      </c>
      <c r="L15" s="117" t="s">
        <v>41</v>
      </c>
      <c r="M15" s="117" t="s">
        <v>43</v>
      </c>
      <c r="N15" s="117" t="s">
        <v>39</v>
      </c>
      <c r="O15" s="117" t="s">
        <v>40</v>
      </c>
      <c r="P15" s="117" t="s">
        <v>41</v>
      </c>
      <c r="Q15" s="117" t="s">
        <v>43</v>
      </c>
    </row>
    <row r="16" spans="1:17" ht="13.5" customHeight="1">
      <c r="A16" s="117">
        <v>1</v>
      </c>
      <c r="B16" s="117">
        <v>2</v>
      </c>
      <c r="C16" s="117">
        <v>3</v>
      </c>
      <c r="D16" s="117">
        <v>4</v>
      </c>
      <c r="E16" s="117">
        <v>5</v>
      </c>
      <c r="F16" s="117">
        <v>6</v>
      </c>
      <c r="G16" s="117">
        <v>7</v>
      </c>
      <c r="H16" s="117">
        <v>8</v>
      </c>
      <c r="I16" s="117">
        <v>9</v>
      </c>
      <c r="J16" s="117">
        <v>10</v>
      </c>
      <c r="K16" s="117">
        <v>11</v>
      </c>
      <c r="L16" s="117">
        <v>12</v>
      </c>
      <c r="M16" s="117">
        <v>13</v>
      </c>
      <c r="N16" s="117">
        <v>14</v>
      </c>
      <c r="O16" s="117">
        <v>15</v>
      </c>
      <c r="P16" s="117">
        <v>16</v>
      </c>
      <c r="Q16" s="117">
        <v>17</v>
      </c>
    </row>
    <row r="17" spans="1:17" ht="63">
      <c r="A17" s="61">
        <v>1</v>
      </c>
      <c r="B17" s="61" t="s">
        <v>5</v>
      </c>
      <c r="C17" s="56">
        <f>C18+C19+C20</f>
        <v>28383815.100000005</v>
      </c>
      <c r="D17" s="56">
        <f>D18+D19+D20</f>
        <v>28265381.063869994</v>
      </c>
      <c r="E17" s="62">
        <f t="shared" ref="E17:E18" si="8">D17/C17*100</f>
        <v>99.582740953910701</v>
      </c>
      <c r="F17" s="56">
        <f t="shared" ref="F17:G17" si="9">F18+F19+F20</f>
        <v>0</v>
      </c>
      <c r="G17" s="56">
        <f t="shared" si="9"/>
        <v>0</v>
      </c>
      <c r="H17" s="56" t="s">
        <v>13</v>
      </c>
      <c r="I17" s="56" t="s">
        <v>13</v>
      </c>
      <c r="J17" s="56">
        <f t="shared" ref="J17:K17" si="10">J18+J19+J20</f>
        <v>28383815.100000005</v>
      </c>
      <c r="K17" s="56">
        <f t="shared" si="10"/>
        <v>28265381.063869994</v>
      </c>
      <c r="L17" s="62">
        <f t="shared" ref="L17:L18" si="11">K17/J17*100</f>
        <v>99.582740953910701</v>
      </c>
      <c r="M17" s="56" t="s">
        <v>668</v>
      </c>
      <c r="N17" s="56">
        <f t="shared" ref="N17:O17" si="12">N18+N19+N20</f>
        <v>65627927.900000021</v>
      </c>
      <c r="O17" s="56">
        <f t="shared" si="12"/>
        <v>65089769.420000054</v>
      </c>
      <c r="P17" s="62">
        <f t="shared" ref="P17:P18" si="13">O17/N17*100</f>
        <v>99.179985568308695</v>
      </c>
      <c r="Q17" s="56" t="s">
        <v>668</v>
      </c>
    </row>
    <row r="18" spans="1:17" ht="63">
      <c r="A18" s="60">
        <v>2</v>
      </c>
      <c r="B18" s="57" t="s">
        <v>101</v>
      </c>
      <c r="C18" s="56">
        <f>F18+J18</f>
        <v>28383815.100000005</v>
      </c>
      <c r="D18" s="56">
        <f>G18+K18</f>
        <v>28265381.063869994</v>
      </c>
      <c r="E18" s="62">
        <f t="shared" si="8"/>
        <v>99.582740953910701</v>
      </c>
      <c r="F18" s="56">
        <v>0</v>
      </c>
      <c r="G18" s="56">
        <v>0</v>
      </c>
      <c r="H18" s="56" t="s">
        <v>13</v>
      </c>
      <c r="I18" s="56" t="s">
        <v>13</v>
      </c>
      <c r="J18" s="56">
        <f>'3. План-график'!E16+'3. План-график'!E29</f>
        <v>28383815.100000005</v>
      </c>
      <c r="K18" s="56">
        <f>'3. План-график'!F16+'3. План-график'!F29</f>
        <v>28265381.063869994</v>
      </c>
      <c r="L18" s="62">
        <f t="shared" si="11"/>
        <v>99.582740953910701</v>
      </c>
      <c r="M18" s="56" t="s">
        <v>668</v>
      </c>
      <c r="N18" s="56">
        <f>'3. План-график'!E61-'3. План-график'!E59</f>
        <v>21837261.299999997</v>
      </c>
      <c r="O18" s="56">
        <f>'3. План-график'!F61-'3. План-график'!F59</f>
        <v>21836448.539999999</v>
      </c>
      <c r="P18" s="63">
        <f t="shared" si="13"/>
        <v>99.996278104709049</v>
      </c>
      <c r="Q18" s="56" t="s">
        <v>13</v>
      </c>
    </row>
    <row r="19" spans="1:17" ht="78.75">
      <c r="A19" s="60">
        <v>3</v>
      </c>
      <c r="B19" s="57" t="s">
        <v>104</v>
      </c>
      <c r="C19" s="56">
        <f t="shared" ref="C19:C20" si="14">F19+J19</f>
        <v>0</v>
      </c>
      <c r="D19" s="56">
        <f t="shared" ref="D19:D20" si="15">G19+K19</f>
        <v>0</v>
      </c>
      <c r="E19" s="56" t="s">
        <v>13</v>
      </c>
      <c r="F19" s="56">
        <v>0</v>
      </c>
      <c r="G19" s="56">
        <v>0</v>
      </c>
      <c r="H19" s="56" t="s">
        <v>13</v>
      </c>
      <c r="I19" s="56" t="s">
        <v>13</v>
      </c>
      <c r="J19" s="56">
        <v>0</v>
      </c>
      <c r="K19" s="56">
        <v>0</v>
      </c>
      <c r="L19" s="56" t="s">
        <v>13</v>
      </c>
      <c r="M19" s="56" t="s">
        <v>13</v>
      </c>
      <c r="N19" s="56">
        <f>'3. План-график'!E521-'3. План-график'!E68</f>
        <v>21063258.100000028</v>
      </c>
      <c r="O19" s="56">
        <f>'3. План-график'!F521-'3. План-график'!F68</f>
        <v>20525913.430000052</v>
      </c>
      <c r="P19" s="62">
        <f>O19/N19*100</f>
        <v>97.448900509840996</v>
      </c>
      <c r="Q19" s="56" t="s">
        <v>668</v>
      </c>
    </row>
    <row r="20" spans="1:17" ht="78.75">
      <c r="A20" s="60">
        <v>4</v>
      </c>
      <c r="B20" s="57" t="s">
        <v>109</v>
      </c>
      <c r="C20" s="56">
        <f t="shared" si="14"/>
        <v>0</v>
      </c>
      <c r="D20" s="56">
        <f t="shared" si="15"/>
        <v>0</v>
      </c>
      <c r="E20" s="56" t="s">
        <v>13</v>
      </c>
      <c r="F20" s="56">
        <v>0</v>
      </c>
      <c r="G20" s="56">
        <v>0</v>
      </c>
      <c r="H20" s="56" t="s">
        <v>13</v>
      </c>
      <c r="I20" s="56" t="s">
        <v>13</v>
      </c>
      <c r="J20" s="56">
        <v>0</v>
      </c>
      <c r="K20" s="56">
        <v>0</v>
      </c>
      <c r="L20" s="56" t="s">
        <v>13</v>
      </c>
      <c r="M20" s="56" t="s">
        <v>13</v>
      </c>
      <c r="N20" s="56">
        <f>'3. План-график'!E530</f>
        <v>22727408.500000004</v>
      </c>
      <c r="O20" s="56">
        <f>'3. План-график'!F530</f>
        <v>22727407.450000003</v>
      </c>
      <c r="P20" s="62">
        <f>O20/N20*100</f>
        <v>99.999995380027599</v>
      </c>
      <c r="Q20" s="56" t="s">
        <v>13</v>
      </c>
    </row>
    <row r="21" spans="1:17">
      <c r="A21" s="52"/>
      <c r="B21" s="52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</row>
    <row r="22" spans="1:17" ht="33" customHeight="1">
      <c r="A22" s="445" t="s">
        <v>28</v>
      </c>
      <c r="B22" s="445"/>
      <c r="C22" s="445"/>
      <c r="D22" s="445"/>
      <c r="E22" s="445"/>
      <c r="F22" s="445"/>
      <c r="G22" s="445"/>
      <c r="H22" s="445"/>
      <c r="I22" s="445"/>
      <c r="J22" s="445"/>
      <c r="K22" s="445"/>
      <c r="L22" s="445"/>
      <c r="M22" s="445"/>
      <c r="N22" s="445"/>
      <c r="O22" s="445"/>
      <c r="P22" s="445"/>
      <c r="Q22" s="445"/>
    </row>
    <row r="23" spans="1:17" ht="15.75" customHeight="1">
      <c r="A23" s="442" t="s">
        <v>0</v>
      </c>
      <c r="B23" s="442" t="s">
        <v>44</v>
      </c>
      <c r="C23" s="460" t="s">
        <v>17</v>
      </c>
      <c r="D23" s="461"/>
      <c r="E23" s="462"/>
      <c r="F23" s="460" t="s">
        <v>18</v>
      </c>
      <c r="G23" s="461"/>
      <c r="H23" s="462"/>
      <c r="I23" s="460" t="s">
        <v>19</v>
      </c>
      <c r="J23" s="461"/>
      <c r="K23" s="462"/>
      <c r="L23" s="460" t="s">
        <v>20</v>
      </c>
      <c r="M23" s="461"/>
      <c r="N23" s="462"/>
      <c r="O23" s="53"/>
      <c r="P23" s="53"/>
      <c r="Q23" s="53"/>
    </row>
    <row r="24" spans="1:17">
      <c r="A24" s="443"/>
      <c r="B24" s="443"/>
      <c r="C24" s="463"/>
      <c r="D24" s="464"/>
      <c r="E24" s="465"/>
      <c r="F24" s="463"/>
      <c r="G24" s="464"/>
      <c r="H24" s="465"/>
      <c r="I24" s="463"/>
      <c r="J24" s="464"/>
      <c r="K24" s="465"/>
      <c r="L24" s="463"/>
      <c r="M24" s="464"/>
      <c r="N24" s="465"/>
      <c r="O24" s="53"/>
      <c r="P24" s="53"/>
      <c r="Q24" s="53"/>
    </row>
    <row r="25" spans="1:17" ht="110.25">
      <c r="A25" s="444"/>
      <c r="B25" s="444"/>
      <c r="C25" s="117" t="s">
        <v>39</v>
      </c>
      <c r="D25" s="117" t="s">
        <v>40</v>
      </c>
      <c r="E25" s="117" t="s">
        <v>41</v>
      </c>
      <c r="F25" s="117" t="s">
        <v>39</v>
      </c>
      <c r="G25" s="117" t="s">
        <v>40</v>
      </c>
      <c r="H25" s="117" t="s">
        <v>41</v>
      </c>
      <c r="I25" s="117" t="s">
        <v>39</v>
      </c>
      <c r="J25" s="117" t="s">
        <v>40</v>
      </c>
      <c r="K25" s="117" t="s">
        <v>41</v>
      </c>
      <c r="L25" s="117" t="s">
        <v>39</v>
      </c>
      <c r="M25" s="117" t="s">
        <v>40</v>
      </c>
      <c r="N25" s="117" t="s">
        <v>41</v>
      </c>
      <c r="O25" s="53"/>
      <c r="P25" s="53"/>
      <c r="Q25" s="53"/>
    </row>
    <row r="26" spans="1:17">
      <c r="A26" s="117">
        <v>1</v>
      </c>
      <c r="B26" s="117">
        <v>2</v>
      </c>
      <c r="C26" s="117">
        <v>3</v>
      </c>
      <c r="D26" s="117">
        <v>4</v>
      </c>
      <c r="E26" s="117">
        <v>5</v>
      </c>
      <c r="F26" s="117">
        <v>6</v>
      </c>
      <c r="G26" s="117">
        <v>7</v>
      </c>
      <c r="H26" s="117">
        <v>8</v>
      </c>
      <c r="I26" s="117">
        <v>9</v>
      </c>
      <c r="J26" s="117">
        <v>10</v>
      </c>
      <c r="K26" s="117">
        <v>11</v>
      </c>
      <c r="L26" s="117">
        <v>12</v>
      </c>
      <c r="M26" s="117">
        <v>13</v>
      </c>
      <c r="N26" s="117">
        <v>14</v>
      </c>
      <c r="O26" s="53"/>
      <c r="P26" s="53"/>
      <c r="Q26" s="53"/>
    </row>
    <row r="27" spans="1:17" ht="25.5" customHeight="1">
      <c r="A27" s="57">
        <v>1</v>
      </c>
      <c r="B27" s="57" t="s">
        <v>99</v>
      </c>
      <c r="C27" s="56">
        <f>C30</f>
        <v>1971282.9000000001</v>
      </c>
      <c r="D27" s="56">
        <f t="shared" ref="D27:M27" si="16">D30</f>
        <v>1970516.3791800002</v>
      </c>
      <c r="E27" s="56">
        <f t="shared" si="16"/>
        <v>99.961115635914055</v>
      </c>
      <c r="F27" s="56">
        <f t="shared" si="16"/>
        <v>1971282.9000000001</v>
      </c>
      <c r="G27" s="56">
        <f t="shared" si="16"/>
        <v>1970516.3791800002</v>
      </c>
      <c r="H27" s="56">
        <f t="shared" si="16"/>
        <v>99.961115635914055</v>
      </c>
      <c r="I27" s="56">
        <f t="shared" si="16"/>
        <v>0</v>
      </c>
      <c r="J27" s="56">
        <f t="shared" si="16"/>
        <v>0</v>
      </c>
      <c r="K27" s="56" t="s">
        <v>13</v>
      </c>
      <c r="L27" s="56">
        <f t="shared" si="16"/>
        <v>0</v>
      </c>
      <c r="M27" s="56">
        <f t="shared" si="16"/>
        <v>0</v>
      </c>
      <c r="N27" s="56" t="s">
        <v>13</v>
      </c>
      <c r="O27" s="53"/>
      <c r="P27" s="53"/>
      <c r="Q27" s="53"/>
    </row>
    <row r="28" spans="1:17" ht="18.95" customHeight="1">
      <c r="A28" s="57"/>
      <c r="B28" s="57" t="s">
        <v>42</v>
      </c>
      <c r="C28" s="56">
        <f>C31</f>
        <v>1971282.9000000001</v>
      </c>
      <c r="D28" s="56">
        <f t="shared" ref="D28:J28" si="17">D31</f>
        <v>1970516.3791800002</v>
      </c>
      <c r="E28" s="56">
        <f t="shared" si="17"/>
        <v>99.961115635914055</v>
      </c>
      <c r="F28" s="56">
        <f t="shared" si="17"/>
        <v>1971282.9000000001</v>
      </c>
      <c r="G28" s="56">
        <f t="shared" si="17"/>
        <v>1970516.3791800002</v>
      </c>
      <c r="H28" s="56">
        <f t="shared" si="17"/>
        <v>99.961115635914055</v>
      </c>
      <c r="I28" s="56">
        <f t="shared" si="17"/>
        <v>0</v>
      </c>
      <c r="J28" s="56">
        <f t="shared" si="17"/>
        <v>0</v>
      </c>
      <c r="K28" s="56" t="s">
        <v>13</v>
      </c>
      <c r="L28" s="56">
        <f>L31</f>
        <v>0</v>
      </c>
      <c r="M28" s="56">
        <f>M31</f>
        <v>0</v>
      </c>
      <c r="N28" s="56" t="str">
        <f>N31</f>
        <v>-</v>
      </c>
      <c r="O28" s="53"/>
      <c r="P28" s="53"/>
      <c r="Q28" s="53"/>
    </row>
    <row r="29" spans="1:17" ht="23.25" customHeight="1">
      <c r="A29" s="469" t="s">
        <v>100</v>
      </c>
      <c r="B29" s="470"/>
      <c r="C29" s="470"/>
      <c r="D29" s="470"/>
      <c r="E29" s="470"/>
      <c r="F29" s="470"/>
      <c r="G29" s="470"/>
      <c r="H29" s="470"/>
      <c r="I29" s="470"/>
      <c r="J29" s="470"/>
      <c r="K29" s="470"/>
      <c r="L29" s="470"/>
      <c r="M29" s="470"/>
      <c r="N29" s="471"/>
      <c r="O29" s="53"/>
      <c r="P29" s="53"/>
      <c r="Q29" s="53"/>
    </row>
    <row r="30" spans="1:17" ht="28.5" customHeight="1">
      <c r="A30" s="57">
        <v>1</v>
      </c>
      <c r="B30" s="57" t="s">
        <v>99</v>
      </c>
      <c r="C30" s="56">
        <f>F30+I30+L30</f>
        <v>1971282.9000000001</v>
      </c>
      <c r="D30" s="56">
        <f>G30+J30+M30</f>
        <v>1970516.3791800002</v>
      </c>
      <c r="E30" s="56">
        <f>D30/C30*100</f>
        <v>99.961115635914055</v>
      </c>
      <c r="F30" s="56">
        <f>'3. План-график'!E17</f>
        <v>1971282.9000000001</v>
      </c>
      <c r="G30" s="56">
        <f>'3. План-график'!F17</f>
        <v>1970516.3791800002</v>
      </c>
      <c r="H30" s="56">
        <f>G30/F30*100</f>
        <v>99.961115635914055</v>
      </c>
      <c r="I30" s="56">
        <v>0</v>
      </c>
      <c r="J30" s="56">
        <v>0</v>
      </c>
      <c r="K30" s="56" t="s">
        <v>13</v>
      </c>
      <c r="L30" s="56">
        <v>0</v>
      </c>
      <c r="M30" s="56">
        <v>0</v>
      </c>
      <c r="N30" s="56" t="s">
        <v>13</v>
      </c>
      <c r="O30" s="53"/>
      <c r="P30" s="53"/>
      <c r="Q30" s="53"/>
    </row>
    <row r="31" spans="1:17" ht="25.5" customHeight="1">
      <c r="A31" s="57"/>
      <c r="B31" s="57" t="s">
        <v>42</v>
      </c>
      <c r="C31" s="56">
        <f>C30</f>
        <v>1971282.9000000001</v>
      </c>
      <c r="D31" s="56">
        <f>D30</f>
        <v>1970516.3791800002</v>
      </c>
      <c r="E31" s="56">
        <f>D31/C31*100</f>
        <v>99.961115635914055</v>
      </c>
      <c r="F31" s="56">
        <f>F30</f>
        <v>1971282.9000000001</v>
      </c>
      <c r="G31" s="56">
        <f t="shared" ref="G31:H31" si="18">G30</f>
        <v>1970516.3791800002</v>
      </c>
      <c r="H31" s="56">
        <f t="shared" si="18"/>
        <v>99.961115635914055</v>
      </c>
      <c r="I31" s="56">
        <v>0</v>
      </c>
      <c r="J31" s="56">
        <v>0</v>
      </c>
      <c r="K31" s="56" t="s">
        <v>13</v>
      </c>
      <c r="L31" s="56">
        <v>0</v>
      </c>
      <c r="M31" s="56">
        <v>0</v>
      </c>
      <c r="N31" s="56" t="s">
        <v>13</v>
      </c>
      <c r="O31" s="53"/>
      <c r="P31" s="53"/>
      <c r="Q31" s="53"/>
    </row>
    <row r="32" spans="1:17" ht="18.95" customHeight="1">
      <c r="A32" s="52"/>
      <c r="B32" s="52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</row>
    <row r="33" spans="12:29" ht="54" customHeight="1">
      <c r="L33" s="118"/>
      <c r="M33" s="118"/>
      <c r="N33" s="118"/>
      <c r="O33" s="118"/>
      <c r="S33" s="466" t="s">
        <v>221</v>
      </c>
      <c r="T33" s="466"/>
      <c r="U33" s="466"/>
      <c r="V33" s="466"/>
      <c r="W33" s="68"/>
      <c r="X33" s="466" t="s">
        <v>220</v>
      </c>
      <c r="Y33" s="466"/>
      <c r="Z33" s="466"/>
      <c r="AA33" s="466"/>
      <c r="AB33" s="466"/>
      <c r="AC33" s="466"/>
    </row>
    <row r="34" spans="12:29" ht="127.5" customHeight="1">
      <c r="L34" s="69"/>
      <c r="M34" s="69"/>
      <c r="N34" s="69"/>
      <c r="O34" s="69"/>
      <c r="S34" s="122" t="s">
        <v>0</v>
      </c>
      <c r="T34" s="122" t="s">
        <v>45</v>
      </c>
      <c r="U34" s="122" t="s">
        <v>46</v>
      </c>
      <c r="V34" s="122" t="s">
        <v>47</v>
      </c>
      <c r="X34" s="455" t="s">
        <v>0</v>
      </c>
      <c r="Y34" s="455" t="s">
        <v>48</v>
      </c>
      <c r="Z34" s="455" t="s">
        <v>49</v>
      </c>
      <c r="AA34" s="467" t="s">
        <v>61</v>
      </c>
      <c r="AB34" s="468"/>
      <c r="AC34" s="455" t="s">
        <v>52</v>
      </c>
    </row>
    <row r="35" spans="12:29">
      <c r="L35" s="70"/>
      <c r="M35" s="70"/>
      <c r="N35" s="70"/>
      <c r="O35" s="70"/>
      <c r="S35" s="71">
        <v>1</v>
      </c>
      <c r="T35" s="71">
        <v>2</v>
      </c>
      <c r="U35" s="71">
        <v>3</v>
      </c>
      <c r="V35" s="71">
        <v>4</v>
      </c>
      <c r="X35" s="457"/>
      <c r="Y35" s="457"/>
      <c r="Z35" s="457"/>
      <c r="AA35" s="122" t="s">
        <v>50</v>
      </c>
      <c r="AB35" s="122" t="s">
        <v>51</v>
      </c>
      <c r="AC35" s="457"/>
    </row>
    <row r="36" spans="12:29" ht="15.75" customHeight="1">
      <c r="L36" s="70"/>
      <c r="M36" s="70"/>
      <c r="N36" s="70"/>
      <c r="O36" s="70"/>
      <c r="S36" s="452">
        <v>1</v>
      </c>
      <c r="T36" s="450" t="s">
        <v>101</v>
      </c>
      <c r="U36" s="448">
        <f>F8+I8</f>
        <v>50221076.400000006</v>
      </c>
      <c r="V36" s="448">
        <f>U36/(F7+I7)*100</f>
        <v>53.420003498924572</v>
      </c>
      <c r="X36" s="71">
        <v>1</v>
      </c>
      <c r="Y36" s="71">
        <v>2</v>
      </c>
      <c r="Z36" s="71">
        <v>3</v>
      </c>
      <c r="AA36" s="71">
        <v>4</v>
      </c>
      <c r="AB36" s="71">
        <v>5</v>
      </c>
      <c r="AC36" s="71">
        <v>6</v>
      </c>
    </row>
    <row r="37" spans="12:29" ht="22.5" customHeight="1">
      <c r="L37" s="70"/>
      <c r="M37" s="70"/>
      <c r="N37" s="70"/>
      <c r="O37" s="70"/>
      <c r="S37" s="454"/>
      <c r="T37" s="451"/>
      <c r="U37" s="449"/>
      <c r="V37" s="449"/>
      <c r="X37" s="452">
        <v>1</v>
      </c>
      <c r="Y37" s="455" t="s">
        <v>101</v>
      </c>
      <c r="Z37" s="72" t="s">
        <v>83</v>
      </c>
      <c r="AA37" s="73">
        <f>'3. План-график'!E61-'3. План-график'!E59</f>
        <v>21837261.299999997</v>
      </c>
      <c r="AB37" s="73">
        <f>'3. План-график'!F61-'3. План-график'!F59</f>
        <v>21836448.539999999</v>
      </c>
      <c r="AC37" s="75">
        <f t="shared" ref="AC37:AC60" si="19">AB37/AA37*100</f>
        <v>99.996278104709049</v>
      </c>
    </row>
    <row r="38" spans="12:29" ht="54.75" customHeight="1">
      <c r="L38" s="119"/>
      <c r="O38" s="357"/>
      <c r="S38" s="121">
        <v>2</v>
      </c>
      <c r="T38" s="72" t="s">
        <v>104</v>
      </c>
      <c r="U38" s="74">
        <f>F9+I9</f>
        <v>21063258.100000028</v>
      </c>
      <c r="V38" s="74">
        <f>U38/(F7+I7)*100</f>
        <v>22.404922436125897</v>
      </c>
      <c r="X38" s="453"/>
      <c r="Y38" s="456"/>
      <c r="Z38" s="72" t="s">
        <v>84</v>
      </c>
      <c r="AA38" s="73">
        <f>'3. План-график'!E12+'3. План-график'!E13+'3. План-график'!E14+'3. План-график'!E15+'3. План-график'!E24+'3. План-график'!E25+'3. План-график'!E26+'3. План-график'!E27+'3. План-график'!E28</f>
        <v>3252506.5</v>
      </c>
      <c r="AB38" s="73">
        <f>'3. План-график'!F12+'3. План-график'!F13+'3. План-график'!F14+'3. План-график'!F15+'3. План-график'!F24+'3. План-график'!F25+'3. План-график'!F26+'3. План-график'!F27+'3. План-график'!F28</f>
        <v>3251041.9896899997</v>
      </c>
      <c r="AC38" s="74">
        <f t="shared" si="19"/>
        <v>99.954972870615308</v>
      </c>
    </row>
    <row r="39" spans="12:29" ht="54.75" customHeight="1">
      <c r="S39" s="121">
        <v>3</v>
      </c>
      <c r="T39" s="72" t="s">
        <v>109</v>
      </c>
      <c r="U39" s="74">
        <f>F10+I10</f>
        <v>22727408.500000004</v>
      </c>
      <c r="V39" s="74">
        <f>U39/(F7+I7)*100</f>
        <v>24.175074064949516</v>
      </c>
      <c r="X39" s="453"/>
      <c r="Y39" s="456"/>
      <c r="Z39" s="72" t="s">
        <v>137</v>
      </c>
      <c r="AA39" s="73">
        <f>'3. План-график'!E20+'3. План-график'!E21+'3. План-график'!E22+'3. План-график'!E23</f>
        <v>25131308.600000001</v>
      </c>
      <c r="AB39" s="73">
        <f>'3. План-график'!F20+'3. План-график'!F21+'3. План-график'!F22+'3. План-график'!F23</f>
        <v>25014339.074179996</v>
      </c>
      <c r="AC39" s="74">
        <f t="shared" si="19"/>
        <v>99.534566513500195</v>
      </c>
    </row>
    <row r="40" spans="12:29" ht="27" customHeight="1">
      <c r="X40" s="454"/>
      <c r="Y40" s="457"/>
      <c r="Z40" s="122" t="s">
        <v>103</v>
      </c>
      <c r="AA40" s="76">
        <f>SUM(AA37:AA39)</f>
        <v>50221076.399999999</v>
      </c>
      <c r="AB40" s="76">
        <f>SUM(AB37:AB39)</f>
        <v>50101829.60386999</v>
      </c>
      <c r="AC40" s="77">
        <f>AB40/AA40*100</f>
        <v>99.762556271832509</v>
      </c>
    </row>
    <row r="41" spans="12:29" ht="27" customHeight="1">
      <c r="X41" s="452">
        <v>2</v>
      </c>
      <c r="Y41" s="455" t="s">
        <v>104</v>
      </c>
      <c r="Z41" s="72" t="s">
        <v>83</v>
      </c>
      <c r="AA41" s="73">
        <f>'3. План-график'!E65+'3. План-график'!E69+'3. План-график'!E117+'3. План-график'!E163+'3. План-график'!E165</f>
        <v>7270864.3999999994</v>
      </c>
      <c r="AB41" s="73">
        <f>'3. План-график'!F65+'3. План-график'!F69+'3. План-график'!F117+'3. План-график'!F163+'3. План-график'!F165</f>
        <v>7270286.79</v>
      </c>
      <c r="AC41" s="74">
        <f t="shared" si="19"/>
        <v>99.992055827639987</v>
      </c>
    </row>
    <row r="42" spans="12:29" ht="39.75" customHeight="1">
      <c r="X42" s="453"/>
      <c r="Y42" s="456"/>
      <c r="Z42" s="72" t="s">
        <v>223</v>
      </c>
      <c r="AA42" s="73">
        <f>'3. План-график'!E94+'3. План-график'!E118+'3. План-график'!E170+'3. План-график'!E378+'3. План-график'!E396+'3. План-график'!E415+'3. План-график'!E468</f>
        <v>551986.69999999995</v>
      </c>
      <c r="AB42" s="73">
        <f>'3. План-график'!F94+'3. План-график'!F118+'3. План-график'!F170+'3. План-график'!F378+'3. План-график'!F396+'3. План-график'!F415+'3. План-график'!F468</f>
        <v>551715.09000000008</v>
      </c>
      <c r="AC42" s="74">
        <f t="shared" si="19"/>
        <v>99.950794104278259</v>
      </c>
    </row>
    <row r="43" spans="12:29" ht="39.75" customHeight="1">
      <c r="X43" s="453"/>
      <c r="Y43" s="456"/>
      <c r="Z43" s="72" t="s">
        <v>222</v>
      </c>
      <c r="AA43" s="73">
        <f>'3. План-график'!E471+'3. План-график'!E418+'3. План-график'!E397+'3. План-график'!E379+'3. План-график'!E182+'3. План-график'!E119+'3. План-график'!E95</f>
        <v>893659.00000000012</v>
      </c>
      <c r="AB43" s="73">
        <f>'3. План-график'!F471+'3. План-график'!F418+'3. План-график'!F397+'3. План-график'!F379+'3. План-график'!F182+'3. План-график'!F119+'3. План-график'!F95</f>
        <v>762075.59</v>
      </c>
      <c r="AC43" s="74">
        <f t="shared" si="19"/>
        <v>85.2758815163278</v>
      </c>
    </row>
    <row r="44" spans="12:29" ht="39.75" customHeight="1">
      <c r="X44" s="453"/>
      <c r="Y44" s="456"/>
      <c r="Z44" s="72" t="s">
        <v>178</v>
      </c>
      <c r="AA44" s="73">
        <f>'3. План-график'!E87+'3. План-график'!E97+'3. План-график'!E121+'3. План-график'!E194+'3. План-график'!E380+'3. План-график'!E398+'3. План-график'!E420+'3. План-график'!E473</f>
        <v>1020835.3</v>
      </c>
      <c r="AB44" s="73">
        <f>'3. План-график'!F87+'3. План-график'!F97+'3. План-график'!F121+'3. План-график'!F194+'3. План-график'!F380+'3. План-график'!F398+'3. План-график'!F420+'3. План-график'!F473</f>
        <v>1012668.05</v>
      </c>
      <c r="AC44" s="74">
        <f t="shared" si="19"/>
        <v>99.199944398474457</v>
      </c>
    </row>
    <row r="45" spans="12:29" ht="39.75" customHeight="1">
      <c r="X45" s="453"/>
      <c r="Y45" s="456"/>
      <c r="Z45" s="72" t="s">
        <v>179</v>
      </c>
      <c r="AA45" s="358">
        <v>965390.5</v>
      </c>
      <c r="AB45" s="358">
        <v>963098.67</v>
      </c>
      <c r="AC45" s="358">
        <f t="shared" si="19"/>
        <v>99.76260072996368</v>
      </c>
    </row>
    <row r="46" spans="12:29" ht="39.75" customHeight="1">
      <c r="X46" s="453"/>
      <c r="Y46" s="456"/>
      <c r="Z46" s="72" t="s">
        <v>105</v>
      </c>
      <c r="AA46" s="358">
        <v>876356.4</v>
      </c>
      <c r="AB46" s="358">
        <v>821274.07</v>
      </c>
      <c r="AC46" s="358">
        <f t="shared" si="19"/>
        <v>93.714619987940978</v>
      </c>
    </row>
    <row r="47" spans="12:29" ht="39.75" customHeight="1">
      <c r="X47" s="453"/>
      <c r="Y47" s="456"/>
      <c r="Z47" s="72" t="s">
        <v>180</v>
      </c>
      <c r="AA47" s="358">
        <v>552618</v>
      </c>
      <c r="AB47" s="358">
        <v>549854.37</v>
      </c>
      <c r="AC47" s="358">
        <f t="shared" si="19"/>
        <v>99.499902283313247</v>
      </c>
    </row>
    <row r="48" spans="12:29" ht="39.75" customHeight="1">
      <c r="X48" s="453"/>
      <c r="Y48" s="456"/>
      <c r="Z48" s="72" t="s">
        <v>181</v>
      </c>
      <c r="AA48" s="358">
        <v>734114</v>
      </c>
      <c r="AB48" s="358">
        <v>733951.63</v>
      </c>
      <c r="AC48" s="358">
        <f t="shared" si="19"/>
        <v>99.977882181786484</v>
      </c>
    </row>
    <row r="49" spans="24:29" ht="39.75" customHeight="1">
      <c r="X49" s="453"/>
      <c r="Y49" s="456"/>
      <c r="Z49" s="72" t="s">
        <v>182</v>
      </c>
      <c r="AA49" s="358">
        <v>995770.1</v>
      </c>
      <c r="AB49" s="358">
        <v>993489.88</v>
      </c>
      <c r="AC49" s="358">
        <f t="shared" si="19"/>
        <v>99.771009392629878</v>
      </c>
    </row>
    <row r="50" spans="24:29" ht="39.75" customHeight="1">
      <c r="X50" s="453"/>
      <c r="Y50" s="456"/>
      <c r="Z50" s="72" t="s">
        <v>188</v>
      </c>
      <c r="AA50" s="358">
        <v>256045.7</v>
      </c>
      <c r="AB50" s="358">
        <v>256044.97</v>
      </c>
      <c r="AC50" s="358">
        <f t="shared" si="19"/>
        <v>99.999714894645749</v>
      </c>
    </row>
    <row r="51" spans="24:29" ht="39.75" customHeight="1">
      <c r="X51" s="453"/>
      <c r="Y51" s="456"/>
      <c r="Z51" s="72" t="s">
        <v>106</v>
      </c>
      <c r="AA51" s="358">
        <v>581175.69999999995</v>
      </c>
      <c r="AB51" s="358">
        <v>580541.31000000006</v>
      </c>
      <c r="AC51" s="358">
        <f t="shared" si="19"/>
        <v>99.890843681179405</v>
      </c>
    </row>
    <row r="52" spans="24:29" ht="39.75" customHeight="1">
      <c r="X52" s="453"/>
      <c r="Y52" s="456"/>
      <c r="Z52" s="72" t="s">
        <v>183</v>
      </c>
      <c r="AA52" s="358">
        <v>731280.9</v>
      </c>
      <c r="AB52" s="358">
        <v>632535.01</v>
      </c>
      <c r="AC52" s="358">
        <f t="shared" si="19"/>
        <v>86.496859141268416</v>
      </c>
    </row>
    <row r="53" spans="24:29" ht="39.75" customHeight="1">
      <c r="X53" s="453"/>
      <c r="Y53" s="456"/>
      <c r="Z53" s="72" t="s">
        <v>184</v>
      </c>
      <c r="AA53" s="358">
        <v>1071499.2</v>
      </c>
      <c r="AB53" s="358">
        <v>1057222.8700000001</v>
      </c>
      <c r="AC53" s="358">
        <f t="shared" si="19"/>
        <v>98.667630363139807</v>
      </c>
    </row>
    <row r="54" spans="24:29" ht="39.75" customHeight="1">
      <c r="X54" s="453"/>
      <c r="Y54" s="456"/>
      <c r="Z54" s="72" t="s">
        <v>189</v>
      </c>
      <c r="AA54" s="358">
        <v>668155.9</v>
      </c>
      <c r="AB54" s="358">
        <v>667471.55000000005</v>
      </c>
      <c r="AC54" s="358">
        <f t="shared" si="19"/>
        <v>99.897576299184081</v>
      </c>
    </row>
    <row r="55" spans="24:29" ht="39.75" customHeight="1">
      <c r="X55" s="453"/>
      <c r="Y55" s="456"/>
      <c r="Z55" s="72" t="s">
        <v>190</v>
      </c>
      <c r="AA55" s="358">
        <v>449285</v>
      </c>
      <c r="AB55" s="358">
        <v>449164.67</v>
      </c>
      <c r="AC55" s="358">
        <f t="shared" si="19"/>
        <v>99.973217445496729</v>
      </c>
    </row>
    <row r="56" spans="24:29" ht="39.75" customHeight="1">
      <c r="X56" s="453"/>
      <c r="Y56" s="456"/>
      <c r="Z56" s="72" t="s">
        <v>185</v>
      </c>
      <c r="AA56" s="358">
        <v>958394.8</v>
      </c>
      <c r="AB56" s="358">
        <v>958191.45</v>
      </c>
      <c r="AC56" s="358">
        <f t="shared" si="19"/>
        <v>99.978782230454499</v>
      </c>
    </row>
    <row r="57" spans="24:29" ht="39.75" customHeight="1">
      <c r="X57" s="453"/>
      <c r="Y57" s="456"/>
      <c r="Z57" s="72" t="s">
        <v>191</v>
      </c>
      <c r="AA57" s="358">
        <v>620262.19999999995</v>
      </c>
      <c r="AB57" s="358">
        <v>620259.77</v>
      </c>
      <c r="AC57" s="358">
        <f t="shared" si="19"/>
        <v>99.999608230196856</v>
      </c>
    </row>
    <row r="58" spans="24:29" ht="39.75" customHeight="1">
      <c r="X58" s="453"/>
      <c r="Y58" s="456"/>
      <c r="Z58" s="72" t="s">
        <v>186</v>
      </c>
      <c r="AA58" s="358">
        <v>862543.3</v>
      </c>
      <c r="AB58" s="358">
        <v>848726.93</v>
      </c>
      <c r="AC58" s="358">
        <f t="shared" si="19"/>
        <v>98.398182444869718</v>
      </c>
    </row>
    <row r="59" spans="24:29" ht="39.75" customHeight="1">
      <c r="X59" s="453"/>
      <c r="Y59" s="456"/>
      <c r="Z59" s="72" t="s">
        <v>187</v>
      </c>
      <c r="AA59" s="358">
        <v>1003021</v>
      </c>
      <c r="AB59" s="358">
        <v>797340.76</v>
      </c>
      <c r="AC59" s="358">
        <f t="shared" si="19"/>
        <v>79.493924853019024</v>
      </c>
    </row>
    <row r="60" spans="24:29" ht="18" customHeight="1">
      <c r="X60" s="454"/>
      <c r="Y60" s="457"/>
      <c r="Z60" s="122" t="s">
        <v>107</v>
      </c>
      <c r="AA60" s="359">
        <f>SUM(AA41:AA59)</f>
        <v>21063258.099999998</v>
      </c>
      <c r="AB60" s="359">
        <f>SUM(AB41:AB59)</f>
        <v>20525913.430000007</v>
      </c>
      <c r="AC60" s="359">
        <f t="shared" si="19"/>
        <v>97.448900509840925</v>
      </c>
    </row>
    <row r="61" spans="24:29" ht="59.25" customHeight="1">
      <c r="X61" s="458">
        <v>3</v>
      </c>
      <c r="Y61" s="459" t="s">
        <v>109</v>
      </c>
      <c r="Z61" s="72" t="s">
        <v>83</v>
      </c>
      <c r="AA61" s="114">
        <f>'3. План-график'!E530</f>
        <v>22727408.500000004</v>
      </c>
      <c r="AB61" s="114">
        <f>'3. План-график'!F530</f>
        <v>22727407.450000003</v>
      </c>
      <c r="AC61" s="74">
        <f t="shared" ref="AC61:AC62" si="20">AB61/AA61*100</f>
        <v>99.999995380027599</v>
      </c>
    </row>
    <row r="62" spans="24:29" ht="61.5" customHeight="1">
      <c r="X62" s="458"/>
      <c r="Y62" s="459"/>
      <c r="Z62" s="122" t="s">
        <v>108</v>
      </c>
      <c r="AA62" s="360">
        <f>AA61</f>
        <v>22727408.500000004</v>
      </c>
      <c r="AB62" s="360">
        <f>AB61</f>
        <v>22727407.450000003</v>
      </c>
      <c r="AC62" s="77">
        <f t="shared" si="20"/>
        <v>99.999995380027599</v>
      </c>
    </row>
    <row r="69" ht="39" customHeight="1"/>
    <row r="70" ht="66" customHeight="1"/>
  </sheetData>
  <mergeCells count="42">
    <mergeCell ref="A2:N2"/>
    <mergeCell ref="A3:N3"/>
    <mergeCell ref="A4:A5"/>
    <mergeCell ref="B4:B5"/>
    <mergeCell ref="C4:E4"/>
    <mergeCell ref="F4:H4"/>
    <mergeCell ref="I4:K4"/>
    <mergeCell ref="L4:N4"/>
    <mergeCell ref="X33:AC33"/>
    <mergeCell ref="S33:V33"/>
    <mergeCell ref="AA34:AB34"/>
    <mergeCell ref="S36:S37"/>
    <mergeCell ref="A12:N12"/>
    <mergeCell ref="A13:A15"/>
    <mergeCell ref="B13:B15"/>
    <mergeCell ref="C13:M13"/>
    <mergeCell ref="N13:Q13"/>
    <mergeCell ref="C14:E14"/>
    <mergeCell ref="F14:I14"/>
    <mergeCell ref="J14:M14"/>
    <mergeCell ref="N14:Q14"/>
    <mergeCell ref="A29:N29"/>
    <mergeCell ref="A22:Q22"/>
    <mergeCell ref="A23:A25"/>
    <mergeCell ref="B23:B25"/>
    <mergeCell ref="C23:E24"/>
    <mergeCell ref="F23:H24"/>
    <mergeCell ref="I23:K24"/>
    <mergeCell ref="L23:N24"/>
    <mergeCell ref="Z34:Z35"/>
    <mergeCell ref="AC34:AC35"/>
    <mergeCell ref="V36:V37"/>
    <mergeCell ref="X61:X62"/>
    <mergeCell ref="Y61:Y62"/>
    <mergeCell ref="X41:X60"/>
    <mergeCell ref="Y41:Y60"/>
    <mergeCell ref="U36:U37"/>
    <mergeCell ref="T36:T37"/>
    <mergeCell ref="X37:X40"/>
    <mergeCell ref="Y37:Y40"/>
    <mergeCell ref="X34:X35"/>
    <mergeCell ref="Y34:Y35"/>
  </mergeCells>
  <pageMargins left="0.7" right="0.7" top="0.75" bottom="0.75" header="0.3" footer="0.3"/>
  <pageSetup paperSize="8" scale="2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536"/>
  <sheetViews>
    <sheetView view="pageBreakPreview" zoomScale="59" zoomScaleNormal="73" zoomScaleSheetLayoutView="59" workbookViewId="0">
      <pane ySplit="6" topLeftCell="A530" activePane="bottomLeft" state="frozen"/>
      <selection pane="bottomLeft" activeCell="F534" sqref="F534:N536"/>
    </sheetView>
  </sheetViews>
  <sheetFormatPr defaultRowHeight="15.75"/>
  <cols>
    <col min="1" max="1" width="10.7109375" style="54" customWidth="1"/>
    <col min="2" max="2" width="32" style="54" customWidth="1"/>
    <col min="3" max="3" width="19.140625" style="54" customWidth="1"/>
    <col min="4" max="4" width="20.28515625" style="54" customWidth="1"/>
    <col min="5" max="6" width="17.7109375" style="54" customWidth="1"/>
    <col min="7" max="7" width="20.28515625" style="54" customWidth="1"/>
    <col min="8" max="8" width="24.42578125" style="54" customWidth="1"/>
    <col min="9" max="9" width="33.5703125" style="54" customWidth="1"/>
    <col min="10" max="10" width="27.5703125" style="54" customWidth="1"/>
    <col min="11" max="11" width="27.7109375" style="54" customWidth="1"/>
    <col min="12" max="12" width="12.85546875" style="54" customWidth="1"/>
    <col min="13" max="13" width="17" style="54" customWidth="1"/>
    <col min="14" max="14" width="15.5703125" style="54" customWidth="1"/>
    <col min="15" max="15" width="27.28515625" style="54" customWidth="1"/>
    <col min="16" max="16" width="21.7109375" style="54" customWidth="1"/>
    <col min="17" max="17" width="47.85546875" style="54" customWidth="1"/>
    <col min="18" max="18" width="9.140625" style="54"/>
    <col min="19" max="19" width="9.140625" style="54" customWidth="1"/>
    <col min="20" max="20" width="9.140625" style="54"/>
    <col min="21" max="21" width="14.140625" style="54" bestFit="1" customWidth="1"/>
    <col min="22" max="22" width="9.140625" style="54"/>
    <col min="23" max="23" width="10.5703125" style="54" bestFit="1" customWidth="1"/>
    <col min="24" max="16384" width="9.140625" style="54"/>
  </cols>
  <sheetData>
    <row r="1" spans="1:17" ht="30" customHeight="1">
      <c r="A1" s="447" t="s">
        <v>669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</row>
    <row r="3" spans="1:17" ht="49.5" customHeight="1">
      <c r="A3" s="440" t="s">
        <v>0</v>
      </c>
      <c r="B3" s="440" t="s">
        <v>53</v>
      </c>
      <c r="C3" s="440" t="s">
        <v>6</v>
      </c>
      <c r="D3" s="440" t="s">
        <v>54</v>
      </c>
      <c r="E3" s="440" t="s">
        <v>7</v>
      </c>
      <c r="F3" s="440"/>
      <c r="G3" s="440"/>
      <c r="H3" s="440"/>
      <c r="I3" s="440"/>
      <c r="J3" s="440" t="s">
        <v>58</v>
      </c>
      <c r="K3" s="440" t="s">
        <v>59</v>
      </c>
      <c r="L3" s="440"/>
      <c r="M3" s="440"/>
      <c r="N3" s="440"/>
      <c r="O3" s="440" t="s">
        <v>60</v>
      </c>
      <c r="P3" s="440" t="s">
        <v>8</v>
      </c>
      <c r="Q3" s="440" t="s">
        <v>32</v>
      </c>
    </row>
    <row r="4" spans="1:17" ht="15" customHeight="1">
      <c r="A4" s="440"/>
      <c r="B4" s="440"/>
      <c r="C4" s="440"/>
      <c r="D4" s="440"/>
      <c r="E4" s="440" t="s">
        <v>55</v>
      </c>
      <c r="F4" s="440" t="s">
        <v>56</v>
      </c>
      <c r="G4" s="440" t="s">
        <v>9</v>
      </c>
      <c r="H4" s="440" t="s">
        <v>57</v>
      </c>
      <c r="I4" s="440" t="s">
        <v>23</v>
      </c>
      <c r="J4" s="440"/>
      <c r="K4" s="440" t="s">
        <v>10</v>
      </c>
      <c r="L4" s="440" t="s">
        <v>11</v>
      </c>
      <c r="M4" s="440" t="s">
        <v>3</v>
      </c>
      <c r="N4" s="440" t="s">
        <v>12</v>
      </c>
      <c r="O4" s="440"/>
      <c r="P4" s="440"/>
      <c r="Q4" s="440"/>
    </row>
    <row r="5" spans="1:17" ht="102.75" customHeight="1">
      <c r="A5" s="440"/>
      <c r="B5" s="440"/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  <c r="P5" s="440"/>
      <c r="Q5" s="440"/>
    </row>
    <row r="6" spans="1:17" ht="19.5" customHeight="1">
      <c r="A6" s="64">
        <v>1</v>
      </c>
      <c r="B6" s="64">
        <v>2</v>
      </c>
      <c r="C6" s="64">
        <v>3</v>
      </c>
      <c r="D6" s="64">
        <v>4</v>
      </c>
      <c r="E6" s="64">
        <v>5</v>
      </c>
      <c r="F6" s="64">
        <v>6</v>
      </c>
      <c r="G6" s="64">
        <v>7</v>
      </c>
      <c r="H6" s="64">
        <v>8</v>
      </c>
      <c r="I6" s="117">
        <v>9</v>
      </c>
      <c r="J6" s="64">
        <v>10</v>
      </c>
      <c r="K6" s="64">
        <v>11</v>
      </c>
      <c r="L6" s="64">
        <v>12</v>
      </c>
      <c r="M6" s="64">
        <v>13</v>
      </c>
      <c r="N6" s="64">
        <v>14</v>
      </c>
      <c r="O6" s="64">
        <v>15</v>
      </c>
      <c r="P6" s="64">
        <v>16</v>
      </c>
      <c r="Q6" s="64">
        <v>17</v>
      </c>
    </row>
    <row r="7" spans="1:17" ht="51" customHeight="1">
      <c r="A7" s="440" t="s">
        <v>215</v>
      </c>
      <c r="B7" s="523"/>
      <c r="C7" s="523"/>
      <c r="D7" s="523"/>
      <c r="E7" s="523"/>
      <c r="F7" s="523"/>
      <c r="G7" s="523"/>
      <c r="H7" s="523"/>
      <c r="I7" s="523"/>
      <c r="J7" s="523"/>
      <c r="K7" s="523"/>
      <c r="L7" s="523"/>
      <c r="M7" s="523"/>
      <c r="N7" s="523"/>
      <c r="O7" s="523"/>
      <c r="P7" s="523"/>
      <c r="Q7" s="523"/>
    </row>
    <row r="8" spans="1:17" ht="51.75" customHeight="1">
      <c r="A8" s="440" t="s">
        <v>216</v>
      </c>
      <c r="B8" s="523"/>
      <c r="C8" s="523"/>
      <c r="D8" s="523"/>
      <c r="E8" s="523"/>
      <c r="F8" s="523"/>
      <c r="G8" s="523"/>
      <c r="H8" s="523"/>
      <c r="I8" s="523"/>
      <c r="J8" s="523"/>
      <c r="K8" s="523"/>
      <c r="L8" s="523"/>
      <c r="M8" s="523"/>
      <c r="N8" s="523"/>
      <c r="O8" s="523"/>
      <c r="P8" s="523"/>
      <c r="Q8" s="523"/>
    </row>
    <row r="9" spans="1:17" ht="52.5" customHeight="1">
      <c r="A9" s="469" t="s">
        <v>217</v>
      </c>
      <c r="B9" s="526"/>
      <c r="C9" s="526"/>
      <c r="D9" s="526"/>
      <c r="E9" s="526"/>
      <c r="F9" s="526"/>
      <c r="G9" s="526"/>
      <c r="H9" s="526"/>
      <c r="I9" s="526"/>
      <c r="J9" s="526"/>
      <c r="K9" s="526"/>
      <c r="L9" s="526"/>
      <c r="M9" s="526"/>
      <c r="N9" s="526"/>
      <c r="O9" s="526"/>
      <c r="P9" s="526"/>
      <c r="Q9" s="527"/>
    </row>
    <row r="10" spans="1:17" ht="52.5" customHeight="1">
      <c r="A10" s="469" t="s">
        <v>725</v>
      </c>
      <c r="B10" s="526"/>
      <c r="C10" s="526"/>
      <c r="D10" s="526"/>
      <c r="E10" s="526"/>
      <c r="F10" s="526"/>
      <c r="G10" s="526"/>
      <c r="H10" s="526"/>
      <c r="I10" s="526"/>
      <c r="J10" s="526"/>
      <c r="K10" s="526"/>
      <c r="L10" s="526"/>
      <c r="M10" s="526"/>
      <c r="N10" s="526"/>
      <c r="O10" s="526"/>
      <c r="P10" s="526"/>
      <c r="Q10" s="527"/>
    </row>
    <row r="11" spans="1:17" ht="54" customHeight="1">
      <c r="A11" s="469" t="s">
        <v>214</v>
      </c>
      <c r="B11" s="526"/>
      <c r="C11" s="526"/>
      <c r="D11" s="526"/>
      <c r="E11" s="526"/>
      <c r="F11" s="526"/>
      <c r="G11" s="526"/>
      <c r="H11" s="526"/>
      <c r="I11" s="526"/>
      <c r="J11" s="526"/>
      <c r="K11" s="526"/>
      <c r="L11" s="526"/>
      <c r="M11" s="526"/>
      <c r="N11" s="526"/>
      <c r="O11" s="526"/>
      <c r="P11" s="526"/>
      <c r="Q11" s="527"/>
    </row>
    <row r="12" spans="1:17" ht="110.25">
      <c r="A12" s="361" t="s">
        <v>87</v>
      </c>
      <c r="B12" s="250" t="s">
        <v>279</v>
      </c>
      <c r="C12" s="91" t="s">
        <v>202</v>
      </c>
      <c r="D12" s="125" t="s">
        <v>84</v>
      </c>
      <c r="E12" s="226">
        <v>30222.5</v>
      </c>
      <c r="F12" s="226">
        <v>29456.508839999999</v>
      </c>
      <c r="G12" s="57" t="s">
        <v>111</v>
      </c>
      <c r="H12" s="62">
        <f t="shared" ref="H12:H15" si="0">F12/E12*100</f>
        <v>97.465493721565053</v>
      </c>
      <c r="I12" s="57" t="s">
        <v>726</v>
      </c>
      <c r="J12" s="327" t="s">
        <v>740</v>
      </c>
      <c r="K12" s="123" t="s">
        <v>741</v>
      </c>
      <c r="L12" s="123" t="s">
        <v>151</v>
      </c>
      <c r="M12" s="191">
        <v>1</v>
      </c>
      <c r="N12" s="60">
        <v>1</v>
      </c>
      <c r="O12" s="56">
        <f t="shared" ref="O12" si="1">N12/M12*100</f>
        <v>100</v>
      </c>
      <c r="P12" s="62">
        <f>O12</f>
        <v>100</v>
      </c>
      <c r="Q12" s="51" t="s">
        <v>742</v>
      </c>
    </row>
    <row r="13" spans="1:17" ht="220.5">
      <c r="A13" s="362" t="s">
        <v>89</v>
      </c>
      <c r="B13" s="363" t="s">
        <v>280</v>
      </c>
      <c r="C13" s="91" t="s">
        <v>202</v>
      </c>
      <c r="D13" s="125" t="s">
        <v>84</v>
      </c>
      <c r="E13" s="226">
        <v>617388.9</v>
      </c>
      <c r="F13" s="94">
        <v>617388.64161000005</v>
      </c>
      <c r="G13" s="57" t="s">
        <v>111</v>
      </c>
      <c r="H13" s="62">
        <f t="shared" si="0"/>
        <v>99.999958147935615</v>
      </c>
      <c r="I13" s="57" t="s">
        <v>325</v>
      </c>
      <c r="J13" s="337" t="s">
        <v>283</v>
      </c>
      <c r="K13" s="123" t="s">
        <v>743</v>
      </c>
      <c r="L13" s="226" t="s">
        <v>744</v>
      </c>
      <c r="M13" s="226">
        <v>12687.68</v>
      </c>
      <c r="N13" s="171">
        <v>12750.6</v>
      </c>
      <c r="O13" s="56">
        <f>IF((N13/M13*100)&gt;100,100)</f>
        <v>100</v>
      </c>
      <c r="P13" s="56">
        <f>O13</f>
        <v>100</v>
      </c>
      <c r="Q13" s="51" t="s">
        <v>745</v>
      </c>
    </row>
    <row r="14" spans="1:17" ht="231.75" customHeight="1">
      <c r="A14" s="361" t="s">
        <v>90</v>
      </c>
      <c r="B14" s="363" t="s">
        <v>281</v>
      </c>
      <c r="C14" s="91" t="s">
        <v>202</v>
      </c>
      <c r="D14" s="125" t="s">
        <v>84</v>
      </c>
      <c r="E14" s="226">
        <v>1120460.8</v>
      </c>
      <c r="F14" s="94">
        <v>1120460.6395700001</v>
      </c>
      <c r="G14" s="57" t="s">
        <v>111</v>
      </c>
      <c r="H14" s="62">
        <f t="shared" si="0"/>
        <v>99.999985681783784</v>
      </c>
      <c r="I14" s="57" t="s">
        <v>325</v>
      </c>
      <c r="J14" s="337" t="s">
        <v>284</v>
      </c>
      <c r="K14" s="123" t="s">
        <v>746</v>
      </c>
      <c r="L14" s="123" t="s">
        <v>285</v>
      </c>
      <c r="M14" s="191">
        <v>6</v>
      </c>
      <c r="N14" s="191">
        <v>6</v>
      </c>
      <c r="O14" s="56">
        <f t="shared" ref="O14:O15" si="2">N14/M14*100</f>
        <v>100</v>
      </c>
      <c r="P14" s="56">
        <f>O14</f>
        <v>100</v>
      </c>
      <c r="Q14" s="51" t="s">
        <v>748</v>
      </c>
    </row>
    <row r="15" spans="1:17" ht="231.75" customHeight="1">
      <c r="A15" s="362" t="s">
        <v>91</v>
      </c>
      <c r="B15" s="93" t="s">
        <v>282</v>
      </c>
      <c r="C15" s="91" t="s">
        <v>202</v>
      </c>
      <c r="D15" s="125" t="s">
        <v>84</v>
      </c>
      <c r="E15" s="226">
        <v>203210.7</v>
      </c>
      <c r="F15" s="94">
        <v>203210.58916</v>
      </c>
      <c r="G15" s="57" t="s">
        <v>111</v>
      </c>
      <c r="H15" s="62">
        <f t="shared" si="0"/>
        <v>99.999945455628065</v>
      </c>
      <c r="I15" s="57" t="s">
        <v>325</v>
      </c>
      <c r="J15" s="337" t="s">
        <v>747</v>
      </c>
      <c r="K15" s="123" t="s">
        <v>741</v>
      </c>
      <c r="L15" s="123" t="s">
        <v>151</v>
      </c>
      <c r="M15" s="191">
        <v>1</v>
      </c>
      <c r="N15" s="94">
        <v>1</v>
      </c>
      <c r="O15" s="56">
        <f t="shared" si="2"/>
        <v>100</v>
      </c>
      <c r="P15" s="56">
        <f>O15</f>
        <v>100</v>
      </c>
      <c r="Q15" s="51" t="s">
        <v>749</v>
      </c>
    </row>
    <row r="16" spans="1:17" ht="27.95" customHeight="1">
      <c r="A16" s="523" t="s">
        <v>207</v>
      </c>
      <c r="B16" s="523"/>
      <c r="C16" s="523"/>
      <c r="D16" s="523"/>
      <c r="E16" s="116">
        <f>SUM(E12:E15)</f>
        <v>1971282.9000000001</v>
      </c>
      <c r="F16" s="116">
        <f>SUM(F12:F15)</f>
        <v>1970516.3791800002</v>
      </c>
      <c r="G16" s="64" t="s">
        <v>85</v>
      </c>
      <c r="H16" s="64" t="s">
        <v>85</v>
      </c>
      <c r="I16" s="64" t="s">
        <v>85</v>
      </c>
      <c r="J16" s="64" t="s">
        <v>85</v>
      </c>
      <c r="K16" s="64" t="s">
        <v>85</v>
      </c>
      <c r="L16" s="64" t="s">
        <v>85</v>
      </c>
      <c r="M16" s="64" t="s">
        <v>85</v>
      </c>
      <c r="N16" s="64" t="s">
        <v>85</v>
      </c>
      <c r="O16" s="64" t="s">
        <v>85</v>
      </c>
      <c r="P16" s="64" t="s">
        <v>85</v>
      </c>
      <c r="Q16" s="64" t="s">
        <v>85</v>
      </c>
    </row>
    <row r="17" spans="1:23" ht="45.75" customHeight="1">
      <c r="A17" s="469" t="s">
        <v>739</v>
      </c>
      <c r="B17" s="470"/>
      <c r="C17" s="470"/>
      <c r="D17" s="471"/>
      <c r="E17" s="116">
        <f>E16</f>
        <v>1971282.9000000001</v>
      </c>
      <c r="F17" s="116">
        <f>F16</f>
        <v>1970516.3791800002</v>
      </c>
      <c r="G17" s="64" t="s">
        <v>85</v>
      </c>
      <c r="H17" s="64" t="s">
        <v>85</v>
      </c>
      <c r="I17" s="64" t="s">
        <v>85</v>
      </c>
      <c r="J17" s="64" t="s">
        <v>85</v>
      </c>
      <c r="K17" s="64" t="s">
        <v>85</v>
      </c>
      <c r="L17" s="64" t="s">
        <v>85</v>
      </c>
      <c r="M17" s="64" t="s">
        <v>85</v>
      </c>
      <c r="N17" s="64" t="s">
        <v>85</v>
      </c>
      <c r="O17" s="64" t="s">
        <v>85</v>
      </c>
      <c r="P17" s="64" t="s">
        <v>85</v>
      </c>
      <c r="Q17" s="64" t="s">
        <v>85</v>
      </c>
    </row>
    <row r="18" spans="1:23" ht="27.95" customHeight="1">
      <c r="A18" s="469" t="s">
        <v>208</v>
      </c>
      <c r="B18" s="470"/>
      <c r="C18" s="470"/>
      <c r="D18" s="471"/>
      <c r="E18" s="116">
        <f>E17</f>
        <v>1971282.9000000001</v>
      </c>
      <c r="F18" s="116">
        <f>F17</f>
        <v>1970516.3791800002</v>
      </c>
      <c r="G18" s="64" t="s">
        <v>85</v>
      </c>
      <c r="H18" s="64" t="s">
        <v>85</v>
      </c>
      <c r="I18" s="64" t="s">
        <v>85</v>
      </c>
      <c r="J18" s="64" t="s">
        <v>85</v>
      </c>
      <c r="K18" s="64" t="s">
        <v>85</v>
      </c>
      <c r="L18" s="64" t="s">
        <v>85</v>
      </c>
      <c r="M18" s="64" t="s">
        <v>85</v>
      </c>
      <c r="N18" s="64" t="s">
        <v>85</v>
      </c>
      <c r="O18" s="64" t="s">
        <v>85</v>
      </c>
      <c r="P18" s="64" t="s">
        <v>85</v>
      </c>
      <c r="Q18" s="64" t="s">
        <v>85</v>
      </c>
    </row>
    <row r="19" spans="1:23" ht="55.5" customHeight="1">
      <c r="A19" s="440" t="s">
        <v>218</v>
      </c>
      <c r="B19" s="523"/>
      <c r="C19" s="523"/>
      <c r="D19" s="523"/>
      <c r="E19" s="523"/>
      <c r="F19" s="523"/>
      <c r="G19" s="523"/>
      <c r="H19" s="523"/>
      <c r="I19" s="523"/>
      <c r="J19" s="523"/>
      <c r="K19" s="523"/>
      <c r="L19" s="523"/>
      <c r="M19" s="523"/>
      <c r="N19" s="523"/>
      <c r="O19" s="523"/>
      <c r="P19" s="523"/>
      <c r="Q19" s="523"/>
    </row>
    <row r="20" spans="1:23" ht="220.5">
      <c r="A20" s="91" t="s">
        <v>126</v>
      </c>
      <c r="B20" s="250" t="s">
        <v>286</v>
      </c>
      <c r="C20" s="160" t="s">
        <v>116</v>
      </c>
      <c r="D20" s="338" t="s">
        <v>102</v>
      </c>
      <c r="E20" s="339">
        <v>17566813.899999999</v>
      </c>
      <c r="F20" s="339">
        <v>17455189.359999999</v>
      </c>
      <c r="G20" s="206" t="s">
        <v>111</v>
      </c>
      <c r="H20" s="62">
        <f t="shared" ref="H20:H23" si="3">F20/E20*100</f>
        <v>99.364571511741246</v>
      </c>
      <c r="I20" s="206" t="s">
        <v>762</v>
      </c>
      <c r="J20" s="193" t="s">
        <v>766</v>
      </c>
      <c r="K20" s="90" t="s">
        <v>294</v>
      </c>
      <c r="L20" s="340" t="s">
        <v>761</v>
      </c>
      <c r="M20" s="340">
        <v>98.9</v>
      </c>
      <c r="N20" s="62">
        <v>103.652</v>
      </c>
      <c r="O20" s="56">
        <f>IF((N20/M20*100)&gt;100,100)</f>
        <v>100</v>
      </c>
      <c r="P20" s="96">
        <f>O20</f>
        <v>100</v>
      </c>
      <c r="Q20" s="192"/>
    </row>
    <row r="21" spans="1:23" ht="318" customHeight="1">
      <c r="A21" s="91" t="s">
        <v>128</v>
      </c>
      <c r="B21" s="250" t="s">
        <v>287</v>
      </c>
      <c r="C21" s="160" t="s">
        <v>118</v>
      </c>
      <c r="D21" s="338" t="s">
        <v>102</v>
      </c>
      <c r="E21" s="339">
        <v>7460681.5</v>
      </c>
      <c r="F21" s="339">
        <v>7456401.79</v>
      </c>
      <c r="G21" s="192" t="s">
        <v>111</v>
      </c>
      <c r="H21" s="62">
        <f t="shared" si="3"/>
        <v>99.9426364736251</v>
      </c>
      <c r="I21" s="206" t="s">
        <v>762</v>
      </c>
      <c r="J21" s="90" t="s">
        <v>767</v>
      </c>
      <c r="K21" s="341" t="s">
        <v>119</v>
      </c>
      <c r="L21" s="340" t="s">
        <v>761</v>
      </c>
      <c r="M21" s="342">
        <v>42</v>
      </c>
      <c r="N21" s="62">
        <v>45.59</v>
      </c>
      <c r="O21" s="56">
        <f>IF((N21/M21*100)&gt;100,100)</f>
        <v>100</v>
      </c>
      <c r="P21" s="96">
        <f>O21</f>
        <v>100</v>
      </c>
      <c r="Q21" s="192"/>
    </row>
    <row r="22" spans="1:23" ht="249" customHeight="1">
      <c r="A22" s="513" t="s">
        <v>130</v>
      </c>
      <c r="B22" s="511" t="s">
        <v>117</v>
      </c>
      <c r="C22" s="515" t="s">
        <v>288</v>
      </c>
      <c r="D22" s="524" t="s">
        <v>102</v>
      </c>
      <c r="E22" s="343">
        <v>69159.600000000006</v>
      </c>
      <c r="F22" s="339">
        <v>68449.921180000005</v>
      </c>
      <c r="G22" s="206" t="s">
        <v>111</v>
      </c>
      <c r="H22" s="62">
        <f t="shared" si="3"/>
        <v>98.973853492501391</v>
      </c>
      <c r="I22" s="517" t="s">
        <v>762</v>
      </c>
      <c r="J22" s="517" t="s">
        <v>768</v>
      </c>
      <c r="K22" s="521" t="s">
        <v>295</v>
      </c>
      <c r="L22" s="519" t="s">
        <v>761</v>
      </c>
      <c r="M22" s="519">
        <v>0.6</v>
      </c>
      <c r="N22" s="487">
        <v>0.66169999999999995</v>
      </c>
      <c r="O22" s="503">
        <f t="shared" ref="O22:O23" si="4">IF((N22/M22*100)&gt;100,100)</f>
        <v>100</v>
      </c>
      <c r="P22" s="509">
        <f>O22</f>
        <v>100</v>
      </c>
      <c r="Q22" s="475"/>
      <c r="U22" s="364"/>
    </row>
    <row r="23" spans="1:23" ht="328.5" customHeight="1">
      <c r="A23" s="514"/>
      <c r="B23" s="512"/>
      <c r="C23" s="516"/>
      <c r="D23" s="525"/>
      <c r="E23" s="343">
        <v>34653.599999999999</v>
      </c>
      <c r="F23" s="339">
        <v>34298.002999999997</v>
      </c>
      <c r="G23" s="206" t="s">
        <v>120</v>
      </c>
      <c r="H23" s="62">
        <f t="shared" si="3"/>
        <v>98.97385264445829</v>
      </c>
      <c r="I23" s="518"/>
      <c r="J23" s="518"/>
      <c r="K23" s="522"/>
      <c r="L23" s="520"/>
      <c r="M23" s="520"/>
      <c r="N23" s="488"/>
      <c r="O23" s="504" t="e">
        <f t="shared" si="4"/>
        <v>#DIV/0!</v>
      </c>
      <c r="P23" s="510"/>
      <c r="Q23" s="476"/>
    </row>
    <row r="24" spans="1:23" ht="151.5" customHeight="1">
      <c r="A24" s="365" t="s">
        <v>289</v>
      </c>
      <c r="B24" s="51" t="s">
        <v>290</v>
      </c>
      <c r="C24" s="57" t="s">
        <v>110</v>
      </c>
      <c r="D24" s="57" t="s">
        <v>84</v>
      </c>
      <c r="E24" s="87">
        <v>167.6</v>
      </c>
      <c r="F24" s="232">
        <v>0</v>
      </c>
      <c r="G24" s="57" t="s">
        <v>111</v>
      </c>
      <c r="H24" s="62">
        <f t="shared" ref="H24:H28" si="5">F24/E24*100</f>
        <v>0</v>
      </c>
      <c r="I24" s="57" t="s">
        <v>729</v>
      </c>
      <c r="J24" s="51" t="s">
        <v>750</v>
      </c>
      <c r="K24" s="57" t="s">
        <v>113</v>
      </c>
      <c r="L24" s="57" t="s">
        <v>112</v>
      </c>
      <c r="M24" s="344">
        <v>6</v>
      </c>
      <c r="N24" s="344">
        <v>6</v>
      </c>
      <c r="O24" s="56">
        <f t="shared" ref="O24:O27" si="6">N24/M24*100</f>
        <v>100</v>
      </c>
      <c r="P24" s="56">
        <f>O24</f>
        <v>100</v>
      </c>
      <c r="Q24" s="51" t="s">
        <v>756</v>
      </c>
    </row>
    <row r="25" spans="1:23" ht="183" customHeight="1">
      <c r="A25" s="365" t="s">
        <v>209</v>
      </c>
      <c r="B25" s="51" t="s">
        <v>291</v>
      </c>
      <c r="C25" s="57" t="s">
        <v>110</v>
      </c>
      <c r="D25" s="57" t="s">
        <v>84</v>
      </c>
      <c r="E25" s="94">
        <v>1205678.5</v>
      </c>
      <c r="F25" s="94">
        <v>1205148.6714399999</v>
      </c>
      <c r="G25" s="57" t="s">
        <v>111</v>
      </c>
      <c r="H25" s="62">
        <f t="shared" si="5"/>
        <v>99.956055568710894</v>
      </c>
      <c r="I25" s="57" t="s">
        <v>325</v>
      </c>
      <c r="J25" s="51" t="s">
        <v>751</v>
      </c>
      <c r="K25" s="57" t="s">
        <v>113</v>
      </c>
      <c r="L25" s="57" t="s">
        <v>112</v>
      </c>
      <c r="M25" s="94">
        <v>49.3</v>
      </c>
      <c r="N25" s="94">
        <v>49.3</v>
      </c>
      <c r="O25" s="56">
        <f t="shared" si="6"/>
        <v>100</v>
      </c>
      <c r="P25" s="56">
        <f t="shared" ref="P25:P27" si="7">O25</f>
        <v>100</v>
      </c>
      <c r="Q25" s="51" t="s">
        <v>757</v>
      </c>
    </row>
    <row r="26" spans="1:23" ht="197.25" customHeight="1">
      <c r="A26" s="366" t="s">
        <v>292</v>
      </c>
      <c r="B26" s="51" t="s">
        <v>114</v>
      </c>
      <c r="C26" s="57" t="s">
        <v>110</v>
      </c>
      <c r="D26" s="57" t="s">
        <v>84</v>
      </c>
      <c r="E26" s="87">
        <v>3759.8</v>
      </c>
      <c r="F26" s="94">
        <v>3759.7860000000001</v>
      </c>
      <c r="G26" s="57" t="s">
        <v>111</v>
      </c>
      <c r="H26" s="62">
        <f t="shared" si="5"/>
        <v>99.999627639768079</v>
      </c>
      <c r="I26" s="57" t="s">
        <v>325</v>
      </c>
      <c r="J26" s="327" t="s">
        <v>752</v>
      </c>
      <c r="K26" s="57" t="s">
        <v>113</v>
      </c>
      <c r="L26" s="87" t="s">
        <v>112</v>
      </c>
      <c r="M26" s="292">
        <v>34.58</v>
      </c>
      <c r="N26" s="292">
        <v>34.58</v>
      </c>
      <c r="O26" s="56">
        <f t="shared" si="6"/>
        <v>100</v>
      </c>
      <c r="P26" s="56">
        <f t="shared" si="7"/>
        <v>100</v>
      </c>
      <c r="Q26" s="51" t="s">
        <v>758</v>
      </c>
    </row>
    <row r="27" spans="1:23" ht="170.25" customHeight="1">
      <c r="A27" s="366" t="s">
        <v>210</v>
      </c>
      <c r="B27" s="51" t="s">
        <v>293</v>
      </c>
      <c r="C27" s="57" t="s">
        <v>110</v>
      </c>
      <c r="D27" s="57" t="s">
        <v>84</v>
      </c>
      <c r="E27" s="232">
        <v>66057.100000000006</v>
      </c>
      <c r="F27" s="232">
        <v>66056.743069999997</v>
      </c>
      <c r="G27" s="57" t="s">
        <v>111</v>
      </c>
      <c r="H27" s="62">
        <f t="shared" si="5"/>
        <v>99.999459664441815</v>
      </c>
      <c r="I27" s="57" t="s">
        <v>325</v>
      </c>
      <c r="J27" s="327" t="s">
        <v>753</v>
      </c>
      <c r="K27" s="57" t="s">
        <v>754</v>
      </c>
      <c r="L27" s="87" t="s">
        <v>112</v>
      </c>
      <c r="M27" s="170">
        <v>55</v>
      </c>
      <c r="N27" s="170">
        <v>55</v>
      </c>
      <c r="O27" s="56">
        <f t="shared" si="6"/>
        <v>100</v>
      </c>
      <c r="P27" s="56">
        <f t="shared" si="7"/>
        <v>100</v>
      </c>
      <c r="Q27" s="51" t="s">
        <v>759</v>
      </c>
    </row>
    <row r="28" spans="1:23" ht="306" customHeight="1">
      <c r="A28" s="366" t="s">
        <v>727</v>
      </c>
      <c r="B28" s="51" t="s">
        <v>728</v>
      </c>
      <c r="C28" s="57" t="s">
        <v>110</v>
      </c>
      <c r="D28" s="57" t="s">
        <v>84</v>
      </c>
      <c r="E28" s="232">
        <v>5560.6</v>
      </c>
      <c r="F28" s="232">
        <v>5560.41</v>
      </c>
      <c r="G28" s="57" t="s">
        <v>111</v>
      </c>
      <c r="H28" s="62">
        <f t="shared" si="5"/>
        <v>99.996583102542886</v>
      </c>
      <c r="I28" s="57" t="s">
        <v>325</v>
      </c>
      <c r="J28" s="337"/>
      <c r="K28" s="57" t="s">
        <v>755</v>
      </c>
      <c r="L28" s="87" t="s">
        <v>112</v>
      </c>
      <c r="M28" s="170">
        <v>0.3</v>
      </c>
      <c r="N28" s="170">
        <v>0.3</v>
      </c>
      <c r="O28" s="56">
        <f t="shared" ref="O28" si="8">N28/M28*100</f>
        <v>100</v>
      </c>
      <c r="P28" s="56">
        <f t="shared" ref="P28" si="9">O28</f>
        <v>100</v>
      </c>
      <c r="Q28" s="51" t="s">
        <v>760</v>
      </c>
    </row>
    <row r="29" spans="1:23" ht="23.25" customHeight="1">
      <c r="A29" s="523" t="s">
        <v>29</v>
      </c>
      <c r="B29" s="523"/>
      <c r="C29" s="523"/>
      <c r="D29" s="523"/>
      <c r="E29" s="116">
        <f>SUM(E20:E28)</f>
        <v>26412532.200000007</v>
      </c>
      <c r="F29" s="116">
        <f>SUM(F20:F28)</f>
        <v>26294864.684689995</v>
      </c>
      <c r="G29" s="64" t="s">
        <v>13</v>
      </c>
      <c r="H29" s="64" t="s">
        <v>13</v>
      </c>
      <c r="I29" s="64" t="s">
        <v>13</v>
      </c>
      <c r="J29" s="64" t="s">
        <v>13</v>
      </c>
      <c r="K29" s="64" t="s">
        <v>13</v>
      </c>
      <c r="L29" s="64" t="s">
        <v>13</v>
      </c>
      <c r="M29" s="64" t="s">
        <v>13</v>
      </c>
      <c r="N29" s="64" t="s">
        <v>13</v>
      </c>
      <c r="O29" s="64" t="s">
        <v>13</v>
      </c>
      <c r="P29" s="64" t="s">
        <v>13</v>
      </c>
      <c r="Q29" s="64" t="s">
        <v>13</v>
      </c>
    </row>
    <row r="30" spans="1:23" ht="38.25" customHeight="1">
      <c r="A30" s="469" t="s">
        <v>115</v>
      </c>
      <c r="B30" s="470"/>
      <c r="C30" s="470"/>
      <c r="D30" s="471"/>
      <c r="E30" s="116">
        <f>E18+E29</f>
        <v>28383815.100000005</v>
      </c>
      <c r="F30" s="116">
        <f>F18+F29</f>
        <v>28265381.063869994</v>
      </c>
      <c r="G30" s="64" t="s">
        <v>13</v>
      </c>
      <c r="H30" s="64" t="s">
        <v>13</v>
      </c>
      <c r="I30" s="117" t="s">
        <v>13</v>
      </c>
      <c r="J30" s="117" t="s">
        <v>13</v>
      </c>
      <c r="K30" s="64" t="s">
        <v>13</v>
      </c>
      <c r="L30" s="64" t="s">
        <v>13</v>
      </c>
      <c r="M30" s="64" t="s">
        <v>13</v>
      </c>
      <c r="N30" s="64" t="s">
        <v>13</v>
      </c>
      <c r="O30" s="64" t="s">
        <v>13</v>
      </c>
      <c r="P30" s="64" t="s">
        <v>13</v>
      </c>
      <c r="Q30" s="64" t="s">
        <v>13</v>
      </c>
    </row>
    <row r="31" spans="1:23" ht="51.75" customHeight="1">
      <c r="A31" s="440" t="s">
        <v>213</v>
      </c>
      <c r="B31" s="523"/>
      <c r="C31" s="523"/>
      <c r="D31" s="523"/>
      <c r="E31" s="523"/>
      <c r="F31" s="523"/>
      <c r="G31" s="523"/>
      <c r="H31" s="523"/>
      <c r="I31" s="523"/>
      <c r="J31" s="523"/>
      <c r="K31" s="523"/>
      <c r="L31" s="523"/>
      <c r="M31" s="523"/>
      <c r="N31" s="523"/>
      <c r="O31" s="523"/>
      <c r="P31" s="523"/>
      <c r="Q31" s="523"/>
    </row>
    <row r="32" spans="1:23" ht="202.5" customHeight="1">
      <c r="A32" s="92" t="s">
        <v>87</v>
      </c>
      <c r="B32" s="367" t="s">
        <v>730</v>
      </c>
      <c r="C32" s="107" t="s">
        <v>296</v>
      </c>
      <c r="D32" s="264" t="s">
        <v>83</v>
      </c>
      <c r="E32" s="232">
        <v>300000</v>
      </c>
      <c r="F32" s="232">
        <v>300000</v>
      </c>
      <c r="G32" s="57" t="s">
        <v>111</v>
      </c>
      <c r="H32" s="62">
        <f t="shared" ref="H32:H58" si="10">F32/E32*100</f>
        <v>100</v>
      </c>
      <c r="I32" s="57" t="s">
        <v>325</v>
      </c>
      <c r="J32" s="87" t="s">
        <v>138</v>
      </c>
      <c r="K32" s="87" t="s">
        <v>309</v>
      </c>
      <c r="L32" s="87" t="s">
        <v>211</v>
      </c>
      <c r="M32" s="345">
        <v>298</v>
      </c>
      <c r="N32" s="60">
        <v>304</v>
      </c>
      <c r="O32" s="62">
        <f>IF((N32/M32*100)&gt;100,100)</f>
        <v>100</v>
      </c>
      <c r="P32" s="62">
        <f>O32</f>
        <v>100</v>
      </c>
      <c r="Q32" s="123"/>
      <c r="W32" s="67">
        <f>F34+F35</f>
        <v>678834.96000000008</v>
      </c>
    </row>
    <row r="33" spans="1:19" ht="154.5" customHeight="1">
      <c r="A33" s="107" t="s">
        <v>89</v>
      </c>
      <c r="B33" s="367" t="s">
        <v>731</v>
      </c>
      <c r="C33" s="107" t="s">
        <v>297</v>
      </c>
      <c r="D33" s="264" t="s">
        <v>83</v>
      </c>
      <c r="E33" s="232">
        <v>2199612.4</v>
      </c>
      <c r="F33" s="232">
        <v>2199612.4</v>
      </c>
      <c r="G33" s="57" t="s">
        <v>111</v>
      </c>
      <c r="H33" s="62">
        <f t="shared" si="10"/>
        <v>100</v>
      </c>
      <c r="I33" s="57" t="s">
        <v>325</v>
      </c>
      <c r="J33" s="87" t="s">
        <v>310</v>
      </c>
      <c r="K33" s="87" t="s">
        <v>309</v>
      </c>
      <c r="L33" s="87" t="s">
        <v>211</v>
      </c>
      <c r="M33" s="345">
        <v>917</v>
      </c>
      <c r="N33" s="60">
        <v>917</v>
      </c>
      <c r="O33" s="62">
        <f>N33/M33*100</f>
        <v>100</v>
      </c>
      <c r="P33" s="62">
        <f>O33</f>
        <v>100</v>
      </c>
      <c r="Q33" s="57"/>
    </row>
    <row r="34" spans="1:19" ht="153" customHeight="1">
      <c r="A34" s="483" t="s">
        <v>90</v>
      </c>
      <c r="B34" s="480" t="s">
        <v>732</v>
      </c>
      <c r="C34" s="483" t="s">
        <v>201</v>
      </c>
      <c r="D34" s="475" t="s">
        <v>83</v>
      </c>
      <c r="E34" s="232">
        <v>660542.30000000005</v>
      </c>
      <c r="F34" s="232">
        <v>659752.42000000004</v>
      </c>
      <c r="G34" s="57" t="s">
        <v>111</v>
      </c>
      <c r="H34" s="62">
        <f t="shared" si="10"/>
        <v>99.880419467458779</v>
      </c>
      <c r="I34" s="57" t="s">
        <v>765</v>
      </c>
      <c r="J34" s="475" t="s">
        <v>737</v>
      </c>
      <c r="K34" s="475" t="s">
        <v>738</v>
      </c>
      <c r="L34" s="475" t="s">
        <v>211</v>
      </c>
      <c r="M34" s="477">
        <v>167</v>
      </c>
      <c r="N34" s="489">
        <v>167</v>
      </c>
      <c r="O34" s="489">
        <f>N34/M34*100</f>
        <v>100</v>
      </c>
      <c r="P34" s="489">
        <f>O34</f>
        <v>100</v>
      </c>
      <c r="Q34" s="489"/>
    </row>
    <row r="35" spans="1:19" ht="243" customHeight="1">
      <c r="A35" s="485"/>
      <c r="B35" s="482"/>
      <c r="C35" s="485"/>
      <c r="D35" s="476"/>
      <c r="E35" s="232">
        <v>19105.400000000001</v>
      </c>
      <c r="F35" s="232">
        <v>19082.54</v>
      </c>
      <c r="G35" s="57" t="s">
        <v>120</v>
      </c>
      <c r="H35" s="62">
        <f t="shared" si="10"/>
        <v>99.88034796444984</v>
      </c>
      <c r="I35" s="57" t="s">
        <v>765</v>
      </c>
      <c r="J35" s="476"/>
      <c r="K35" s="476"/>
      <c r="L35" s="476"/>
      <c r="M35" s="479"/>
      <c r="N35" s="490"/>
      <c r="O35" s="490"/>
      <c r="P35" s="490"/>
      <c r="Q35" s="490"/>
    </row>
    <row r="36" spans="1:19" ht="243.75" customHeight="1">
      <c r="A36" s="107" t="s">
        <v>91</v>
      </c>
      <c r="B36" s="93" t="s">
        <v>1107</v>
      </c>
      <c r="C36" s="107" t="s">
        <v>298</v>
      </c>
      <c r="D36" s="346" t="s">
        <v>83</v>
      </c>
      <c r="E36" s="232">
        <v>3899229.2</v>
      </c>
      <c r="F36" s="232">
        <v>3899229.2</v>
      </c>
      <c r="G36" s="57" t="s">
        <v>111</v>
      </c>
      <c r="H36" s="62">
        <f t="shared" si="10"/>
        <v>100</v>
      </c>
      <c r="I36" s="57" t="s">
        <v>325</v>
      </c>
      <c r="J36" s="87" t="s">
        <v>140</v>
      </c>
      <c r="K36" s="87" t="s">
        <v>309</v>
      </c>
      <c r="L36" s="87" t="s">
        <v>211</v>
      </c>
      <c r="M36" s="345">
        <v>1554</v>
      </c>
      <c r="N36" s="61">
        <v>1558</v>
      </c>
      <c r="O36" s="129">
        <f>IF((N36/M36*100)&gt;100,100)</f>
        <v>100</v>
      </c>
      <c r="P36" s="129">
        <f>O36</f>
        <v>100</v>
      </c>
      <c r="Q36" s="123"/>
    </row>
    <row r="37" spans="1:19" ht="390.75" customHeight="1">
      <c r="A37" s="107" t="s">
        <v>236</v>
      </c>
      <c r="B37" s="93" t="s">
        <v>733</v>
      </c>
      <c r="C37" s="107" t="s">
        <v>121</v>
      </c>
      <c r="D37" s="264" t="s">
        <v>83</v>
      </c>
      <c r="E37" s="232">
        <v>1960779.2</v>
      </c>
      <c r="F37" s="232">
        <v>1960779.2</v>
      </c>
      <c r="G37" s="57" t="s">
        <v>111</v>
      </c>
      <c r="H37" s="62">
        <f t="shared" si="10"/>
        <v>100</v>
      </c>
      <c r="I37" s="57" t="s">
        <v>325</v>
      </c>
      <c r="J37" s="87" t="s">
        <v>141</v>
      </c>
      <c r="K37" s="87" t="s">
        <v>142</v>
      </c>
      <c r="L37" s="87" t="s">
        <v>211</v>
      </c>
      <c r="M37" s="345">
        <v>740</v>
      </c>
      <c r="N37" s="345">
        <v>724</v>
      </c>
      <c r="O37" s="62">
        <f>N37/M37*100</f>
        <v>97.837837837837839</v>
      </c>
      <c r="P37" s="62">
        <f t="shared" ref="P37:P42" si="11">O37</f>
        <v>97.837837837837839</v>
      </c>
      <c r="Q37" s="57" t="s">
        <v>327</v>
      </c>
    </row>
    <row r="38" spans="1:19" ht="328.5" customHeight="1">
      <c r="A38" s="107" t="s">
        <v>237</v>
      </c>
      <c r="B38" s="93" t="s">
        <v>735</v>
      </c>
      <c r="C38" s="107" t="s">
        <v>122</v>
      </c>
      <c r="D38" s="197" t="s">
        <v>83</v>
      </c>
      <c r="E38" s="232">
        <v>115037.6</v>
      </c>
      <c r="F38" s="232">
        <v>115037.6</v>
      </c>
      <c r="G38" s="57" t="s">
        <v>120</v>
      </c>
      <c r="H38" s="62">
        <f t="shared" si="10"/>
        <v>100</v>
      </c>
      <c r="I38" s="57" t="s">
        <v>325</v>
      </c>
      <c r="J38" s="87" t="s">
        <v>143</v>
      </c>
      <c r="K38" s="87" t="s">
        <v>142</v>
      </c>
      <c r="L38" s="87" t="s">
        <v>211</v>
      </c>
      <c r="M38" s="345">
        <v>7</v>
      </c>
      <c r="N38" s="345">
        <v>8</v>
      </c>
      <c r="O38" s="62">
        <f>IF((N38/M38*100)&gt;100,100)</f>
        <v>100</v>
      </c>
      <c r="P38" s="62">
        <f t="shared" si="11"/>
        <v>100</v>
      </c>
      <c r="Q38" s="123"/>
      <c r="R38" s="67"/>
    </row>
    <row r="39" spans="1:19" ht="270" customHeight="1">
      <c r="A39" s="135" t="s">
        <v>238</v>
      </c>
      <c r="B39" s="93" t="s">
        <v>299</v>
      </c>
      <c r="C39" s="107" t="s">
        <v>300</v>
      </c>
      <c r="D39" s="264" t="s">
        <v>83</v>
      </c>
      <c r="E39" s="232">
        <v>6048.4</v>
      </c>
      <c r="F39" s="232">
        <v>6048.4</v>
      </c>
      <c r="G39" s="57" t="s">
        <v>120</v>
      </c>
      <c r="H39" s="62">
        <f t="shared" si="10"/>
        <v>100</v>
      </c>
      <c r="I39" s="57" t="s">
        <v>325</v>
      </c>
      <c r="J39" s="87" t="s">
        <v>311</v>
      </c>
      <c r="K39" s="87" t="s">
        <v>142</v>
      </c>
      <c r="L39" s="87" t="s">
        <v>211</v>
      </c>
      <c r="M39" s="345">
        <v>1</v>
      </c>
      <c r="N39" s="345">
        <v>2</v>
      </c>
      <c r="O39" s="62">
        <f>IF((N39/M39*100)&gt;100,100)</f>
        <v>100</v>
      </c>
      <c r="P39" s="62">
        <f t="shared" si="11"/>
        <v>100</v>
      </c>
      <c r="Q39" s="123"/>
    </row>
    <row r="40" spans="1:19" ht="281.25" customHeight="1">
      <c r="A40" s="135" t="s">
        <v>239</v>
      </c>
      <c r="B40" s="93" t="s">
        <v>301</v>
      </c>
      <c r="C40" s="107" t="s">
        <v>123</v>
      </c>
      <c r="D40" s="264" t="s">
        <v>83</v>
      </c>
      <c r="E40" s="232">
        <v>35204.9</v>
      </c>
      <c r="F40" s="232">
        <v>35204.9</v>
      </c>
      <c r="G40" s="124" t="s">
        <v>120</v>
      </c>
      <c r="H40" s="62">
        <f t="shared" si="10"/>
        <v>100</v>
      </c>
      <c r="I40" s="57" t="s">
        <v>325</v>
      </c>
      <c r="J40" s="87" t="s">
        <v>144</v>
      </c>
      <c r="K40" s="87" t="s">
        <v>142</v>
      </c>
      <c r="L40" s="87" t="s">
        <v>211</v>
      </c>
      <c r="M40" s="345">
        <v>11</v>
      </c>
      <c r="N40" s="345">
        <v>10</v>
      </c>
      <c r="O40" s="62">
        <f t="shared" ref="O40:O46" si="12">N40/M40*100</f>
        <v>90.909090909090907</v>
      </c>
      <c r="P40" s="62">
        <f t="shared" si="11"/>
        <v>90.909090909090907</v>
      </c>
      <c r="Q40" s="57" t="s">
        <v>327</v>
      </c>
    </row>
    <row r="41" spans="1:19" ht="244.5" customHeight="1">
      <c r="A41" s="135" t="s">
        <v>240</v>
      </c>
      <c r="B41" s="93" t="s">
        <v>736</v>
      </c>
      <c r="C41" s="107" t="s">
        <v>124</v>
      </c>
      <c r="D41" s="264" t="s">
        <v>83</v>
      </c>
      <c r="E41" s="232">
        <v>7093120.7999999998</v>
      </c>
      <c r="F41" s="232">
        <v>7093120.7999999998</v>
      </c>
      <c r="G41" s="57" t="s">
        <v>111</v>
      </c>
      <c r="H41" s="62">
        <f t="shared" si="10"/>
        <v>100</v>
      </c>
      <c r="I41" s="57" t="s">
        <v>325</v>
      </c>
      <c r="J41" s="87" t="s">
        <v>145</v>
      </c>
      <c r="K41" s="87" t="s">
        <v>142</v>
      </c>
      <c r="L41" s="87" t="s">
        <v>211</v>
      </c>
      <c r="M41" s="345">
        <v>855</v>
      </c>
      <c r="N41" s="60">
        <v>850</v>
      </c>
      <c r="O41" s="62">
        <f t="shared" si="12"/>
        <v>99.415204678362571</v>
      </c>
      <c r="P41" s="62">
        <f t="shared" si="11"/>
        <v>99.415204678362571</v>
      </c>
      <c r="Q41" s="57" t="s">
        <v>327</v>
      </c>
      <c r="S41" s="67"/>
    </row>
    <row r="42" spans="1:19" ht="237" customHeight="1">
      <c r="A42" s="107" t="s">
        <v>241</v>
      </c>
      <c r="B42" s="93" t="s">
        <v>734</v>
      </c>
      <c r="C42" s="107" t="s">
        <v>125</v>
      </c>
      <c r="D42" s="264" t="s">
        <v>83</v>
      </c>
      <c r="E42" s="232">
        <v>2341925.4</v>
      </c>
      <c r="F42" s="232">
        <v>2341925.4</v>
      </c>
      <c r="G42" s="57" t="s">
        <v>111</v>
      </c>
      <c r="H42" s="62">
        <f t="shared" si="10"/>
        <v>100</v>
      </c>
      <c r="I42" s="57" t="s">
        <v>325</v>
      </c>
      <c r="J42" s="87" t="s">
        <v>146</v>
      </c>
      <c r="K42" s="87" t="s">
        <v>142</v>
      </c>
      <c r="L42" s="87" t="s">
        <v>211</v>
      </c>
      <c r="M42" s="345">
        <v>227</v>
      </c>
      <c r="N42" s="60">
        <v>227</v>
      </c>
      <c r="O42" s="62">
        <f t="shared" si="12"/>
        <v>100</v>
      </c>
      <c r="P42" s="62">
        <f t="shared" si="11"/>
        <v>100</v>
      </c>
      <c r="Q42" s="123"/>
    </row>
    <row r="43" spans="1:19" ht="409.5">
      <c r="A43" s="505" t="s">
        <v>126</v>
      </c>
      <c r="B43" s="475" t="s">
        <v>302</v>
      </c>
      <c r="C43" s="483" t="s">
        <v>127</v>
      </c>
      <c r="D43" s="475" t="s">
        <v>83</v>
      </c>
      <c r="E43" s="347">
        <v>108658.7</v>
      </c>
      <c r="F43" s="347">
        <v>108658.7</v>
      </c>
      <c r="G43" s="489" t="s">
        <v>111</v>
      </c>
      <c r="H43" s="487">
        <f t="shared" si="10"/>
        <v>100</v>
      </c>
      <c r="I43" s="494" t="s">
        <v>325</v>
      </c>
      <c r="J43" s="78" t="s">
        <v>312</v>
      </c>
      <c r="K43" s="78" t="s">
        <v>147</v>
      </c>
      <c r="L43" s="60" t="s">
        <v>314</v>
      </c>
      <c r="M43" s="60">
        <v>12</v>
      </c>
      <c r="N43" s="60">
        <v>12</v>
      </c>
      <c r="O43" s="62">
        <f t="shared" si="12"/>
        <v>100</v>
      </c>
      <c r="P43" s="487">
        <v>100</v>
      </c>
      <c r="Q43" s="57"/>
    </row>
    <row r="44" spans="1:19" ht="151.5" customHeight="1">
      <c r="A44" s="506"/>
      <c r="B44" s="508"/>
      <c r="C44" s="484"/>
      <c r="D44" s="508"/>
      <c r="E44" s="84"/>
      <c r="F44" s="85"/>
      <c r="G44" s="493"/>
      <c r="H44" s="531"/>
      <c r="I44" s="495"/>
      <c r="J44" s="127" t="s">
        <v>148</v>
      </c>
      <c r="K44" s="81" t="s">
        <v>147</v>
      </c>
      <c r="L44" s="60" t="s">
        <v>314</v>
      </c>
      <c r="M44" s="60">
        <v>12</v>
      </c>
      <c r="N44" s="60">
        <v>12</v>
      </c>
      <c r="O44" s="62">
        <f t="shared" si="12"/>
        <v>100</v>
      </c>
      <c r="P44" s="531"/>
      <c r="Q44" s="57"/>
    </row>
    <row r="45" spans="1:19" ht="409.5">
      <c r="A45" s="506"/>
      <c r="B45" s="508"/>
      <c r="C45" s="484"/>
      <c r="D45" s="508"/>
      <c r="E45" s="84"/>
      <c r="F45" s="85"/>
      <c r="G45" s="493"/>
      <c r="H45" s="531"/>
      <c r="I45" s="495"/>
      <c r="J45" s="82" t="s">
        <v>313</v>
      </c>
      <c r="K45" s="81" t="s">
        <v>147</v>
      </c>
      <c r="L45" s="60" t="s">
        <v>314</v>
      </c>
      <c r="M45" s="60">
        <v>12</v>
      </c>
      <c r="N45" s="60">
        <v>12</v>
      </c>
      <c r="O45" s="62">
        <f t="shared" si="12"/>
        <v>100</v>
      </c>
      <c r="P45" s="531"/>
      <c r="Q45" s="57"/>
    </row>
    <row r="46" spans="1:19" ht="129.75" customHeight="1">
      <c r="A46" s="507"/>
      <c r="B46" s="476"/>
      <c r="C46" s="485"/>
      <c r="D46" s="476"/>
      <c r="E46" s="147"/>
      <c r="F46" s="348"/>
      <c r="G46" s="490"/>
      <c r="H46" s="488"/>
      <c r="I46" s="496"/>
      <c r="J46" s="83" t="s">
        <v>149</v>
      </c>
      <c r="K46" s="81" t="s">
        <v>147</v>
      </c>
      <c r="L46" s="60" t="s">
        <v>314</v>
      </c>
      <c r="M46" s="60">
        <v>12</v>
      </c>
      <c r="N46" s="60">
        <v>12</v>
      </c>
      <c r="O46" s="62">
        <f t="shared" si="12"/>
        <v>100</v>
      </c>
      <c r="P46" s="488"/>
      <c r="Q46" s="57"/>
    </row>
    <row r="47" spans="1:19" ht="135.75" customHeight="1">
      <c r="A47" s="497" t="s">
        <v>128</v>
      </c>
      <c r="B47" s="499" t="s">
        <v>303</v>
      </c>
      <c r="C47" s="501" t="s">
        <v>129</v>
      </c>
      <c r="D47" s="499" t="s">
        <v>83</v>
      </c>
      <c r="E47" s="41">
        <v>12628.1</v>
      </c>
      <c r="F47" s="41">
        <v>12628.1</v>
      </c>
      <c r="G47" s="489" t="s">
        <v>111</v>
      </c>
      <c r="H47" s="487">
        <f>F47/E47*100</f>
        <v>100</v>
      </c>
      <c r="I47" s="503" t="s">
        <v>701</v>
      </c>
      <c r="J47" s="546" t="s">
        <v>315</v>
      </c>
      <c r="K47" s="78" t="s">
        <v>150</v>
      </c>
      <c r="L47" s="78" t="s">
        <v>151</v>
      </c>
      <c r="M47" s="79">
        <v>8</v>
      </c>
      <c r="N47" s="79">
        <v>8</v>
      </c>
      <c r="O47" s="80">
        <f t="shared" ref="O47:O58" si="13">N47/M47*100</f>
        <v>100</v>
      </c>
      <c r="P47" s="487">
        <v>100</v>
      </c>
      <c r="Q47" s="475"/>
    </row>
    <row r="48" spans="1:19" ht="177.75" customHeight="1">
      <c r="A48" s="498"/>
      <c r="B48" s="500"/>
      <c r="C48" s="502"/>
      <c r="D48" s="500"/>
      <c r="E48" s="42"/>
      <c r="F48" s="349"/>
      <c r="G48" s="490"/>
      <c r="H48" s="488"/>
      <c r="I48" s="504"/>
      <c r="J48" s="547"/>
      <c r="K48" s="78" t="s">
        <v>316</v>
      </c>
      <c r="L48" s="78" t="s">
        <v>151</v>
      </c>
      <c r="M48" s="79">
        <v>5</v>
      </c>
      <c r="N48" s="79">
        <v>5</v>
      </c>
      <c r="O48" s="80">
        <f t="shared" si="13"/>
        <v>100</v>
      </c>
      <c r="P48" s="488"/>
      <c r="Q48" s="476"/>
    </row>
    <row r="49" spans="1:17" ht="15.75" customHeight="1">
      <c r="A49" s="477" t="s">
        <v>130</v>
      </c>
      <c r="B49" s="480" t="s">
        <v>304</v>
      </c>
      <c r="C49" s="483" t="s">
        <v>131</v>
      </c>
      <c r="D49" s="486" t="s">
        <v>83</v>
      </c>
      <c r="E49" s="44">
        <v>211454.4</v>
      </c>
      <c r="F49" s="44">
        <v>211454.4</v>
      </c>
      <c r="G49" s="489" t="s">
        <v>111</v>
      </c>
      <c r="H49" s="129">
        <f t="shared" si="10"/>
        <v>100</v>
      </c>
      <c r="I49" s="489" t="s">
        <v>325</v>
      </c>
      <c r="J49" s="532" t="s">
        <v>152</v>
      </c>
      <c r="K49" s="533"/>
      <c r="L49" s="533"/>
      <c r="M49" s="533"/>
      <c r="N49" s="533"/>
      <c r="O49" s="533"/>
      <c r="P49" s="533"/>
      <c r="Q49" s="534"/>
    </row>
    <row r="50" spans="1:17" ht="409.5">
      <c r="A50" s="478"/>
      <c r="B50" s="481"/>
      <c r="C50" s="484"/>
      <c r="D50" s="486"/>
      <c r="E50" s="45"/>
      <c r="F50" s="46"/>
      <c r="G50" s="493"/>
      <c r="H50" s="131"/>
      <c r="I50" s="493"/>
      <c r="J50" s="86" t="s">
        <v>153</v>
      </c>
      <c r="K50" s="87" t="s">
        <v>154</v>
      </c>
      <c r="L50" s="87" t="s">
        <v>155</v>
      </c>
      <c r="M50" s="87">
        <v>1</v>
      </c>
      <c r="N50" s="87">
        <v>1</v>
      </c>
      <c r="O50" s="80">
        <f t="shared" si="13"/>
        <v>100</v>
      </c>
      <c r="P50" s="528">
        <v>100</v>
      </c>
      <c r="Q50" s="88"/>
    </row>
    <row r="51" spans="1:17" ht="236.25" customHeight="1">
      <c r="A51" s="478"/>
      <c r="B51" s="481"/>
      <c r="C51" s="484"/>
      <c r="D51" s="486"/>
      <c r="E51" s="47"/>
      <c r="F51" s="46"/>
      <c r="G51" s="350"/>
      <c r="H51" s="351"/>
      <c r="I51" s="350"/>
      <c r="J51" s="87" t="s">
        <v>156</v>
      </c>
      <c r="K51" s="87" t="s">
        <v>154</v>
      </c>
      <c r="L51" s="87" t="s">
        <v>155</v>
      </c>
      <c r="M51" s="87">
        <v>1</v>
      </c>
      <c r="N51" s="87">
        <v>1</v>
      </c>
      <c r="O51" s="80">
        <f t="shared" si="13"/>
        <v>100</v>
      </c>
      <c r="P51" s="529"/>
      <c r="Q51" s="89"/>
    </row>
    <row r="52" spans="1:17" ht="327.75" customHeight="1">
      <c r="A52" s="478"/>
      <c r="B52" s="481"/>
      <c r="C52" s="484"/>
      <c r="D52" s="486"/>
      <c r="E52" s="47"/>
      <c r="F52" s="46"/>
      <c r="G52" s="350"/>
      <c r="H52" s="351"/>
      <c r="I52" s="350"/>
      <c r="J52" s="87" t="s">
        <v>157</v>
      </c>
      <c r="K52" s="87" t="s">
        <v>154</v>
      </c>
      <c r="L52" s="87" t="s">
        <v>155</v>
      </c>
      <c r="M52" s="87">
        <v>1</v>
      </c>
      <c r="N52" s="87">
        <v>1</v>
      </c>
      <c r="O52" s="80">
        <f t="shared" si="13"/>
        <v>100</v>
      </c>
      <c r="P52" s="529"/>
      <c r="Q52" s="88"/>
    </row>
    <row r="53" spans="1:17" ht="216.75" customHeight="1">
      <c r="A53" s="478"/>
      <c r="B53" s="481"/>
      <c r="C53" s="484"/>
      <c r="D53" s="486"/>
      <c r="E53" s="47"/>
      <c r="F53" s="46"/>
      <c r="G53" s="350"/>
      <c r="H53" s="351"/>
      <c r="I53" s="350"/>
      <c r="J53" s="87" t="s">
        <v>158</v>
      </c>
      <c r="K53" s="87" t="s">
        <v>154</v>
      </c>
      <c r="L53" s="87" t="s">
        <v>155</v>
      </c>
      <c r="M53" s="87">
        <v>1</v>
      </c>
      <c r="N53" s="148">
        <v>1</v>
      </c>
      <c r="O53" s="80">
        <f t="shared" si="13"/>
        <v>100</v>
      </c>
      <c r="P53" s="529"/>
      <c r="Q53" s="88"/>
    </row>
    <row r="54" spans="1:17" ht="344.25" customHeight="1">
      <c r="A54" s="478"/>
      <c r="B54" s="481"/>
      <c r="C54" s="484"/>
      <c r="D54" s="486"/>
      <c r="E54" s="47"/>
      <c r="F54" s="46"/>
      <c r="G54" s="350"/>
      <c r="H54" s="351"/>
      <c r="I54" s="350"/>
      <c r="J54" s="87" t="s">
        <v>159</v>
      </c>
      <c r="K54" s="87" t="s">
        <v>154</v>
      </c>
      <c r="L54" s="87" t="s">
        <v>155</v>
      </c>
      <c r="M54" s="87">
        <v>1</v>
      </c>
      <c r="N54" s="87">
        <v>1</v>
      </c>
      <c r="O54" s="80">
        <f t="shared" si="13"/>
        <v>100</v>
      </c>
      <c r="P54" s="529"/>
      <c r="Q54" s="88"/>
    </row>
    <row r="55" spans="1:17" ht="409.5">
      <c r="A55" s="478"/>
      <c r="B55" s="481"/>
      <c r="C55" s="484"/>
      <c r="D55" s="486"/>
      <c r="E55" s="47"/>
      <c r="F55" s="46"/>
      <c r="G55" s="350"/>
      <c r="H55" s="351"/>
      <c r="I55" s="350"/>
      <c r="J55" s="87" t="s">
        <v>160</v>
      </c>
      <c r="K55" s="87" t="s">
        <v>154</v>
      </c>
      <c r="L55" s="87" t="s">
        <v>155</v>
      </c>
      <c r="M55" s="87">
        <v>1</v>
      </c>
      <c r="N55" s="148">
        <v>1</v>
      </c>
      <c r="O55" s="80">
        <f t="shared" si="13"/>
        <v>100</v>
      </c>
      <c r="P55" s="529"/>
      <c r="Q55" s="88"/>
    </row>
    <row r="56" spans="1:17" ht="110.25">
      <c r="A56" s="478"/>
      <c r="B56" s="481"/>
      <c r="C56" s="484"/>
      <c r="D56" s="486"/>
      <c r="E56" s="47"/>
      <c r="F56" s="46"/>
      <c r="G56" s="350"/>
      <c r="H56" s="351"/>
      <c r="I56" s="350"/>
      <c r="J56" s="87" t="s">
        <v>161</v>
      </c>
      <c r="K56" s="87" t="s">
        <v>154</v>
      </c>
      <c r="L56" s="87" t="s">
        <v>155</v>
      </c>
      <c r="M56" s="87">
        <v>1</v>
      </c>
      <c r="N56" s="148">
        <v>1</v>
      </c>
      <c r="O56" s="80">
        <f t="shared" si="13"/>
        <v>100</v>
      </c>
      <c r="P56" s="529"/>
      <c r="Q56" s="88"/>
    </row>
    <row r="57" spans="1:17" ht="121.5" customHeight="1">
      <c r="A57" s="479"/>
      <c r="B57" s="482"/>
      <c r="C57" s="485"/>
      <c r="D57" s="486"/>
      <c r="E57" s="48"/>
      <c r="F57" s="49"/>
      <c r="G57" s="352"/>
      <c r="H57" s="353"/>
      <c r="I57" s="352"/>
      <c r="J57" s="87" t="s">
        <v>323</v>
      </c>
      <c r="K57" s="87" t="s">
        <v>154</v>
      </c>
      <c r="L57" s="87" t="s">
        <v>155</v>
      </c>
      <c r="M57" s="87">
        <v>1</v>
      </c>
      <c r="N57" s="87">
        <v>1</v>
      </c>
      <c r="O57" s="80">
        <f t="shared" si="13"/>
        <v>100</v>
      </c>
      <c r="P57" s="530"/>
      <c r="Q57" s="88"/>
    </row>
    <row r="58" spans="1:17" ht="110.25">
      <c r="A58" s="354" t="s">
        <v>166</v>
      </c>
      <c r="B58" s="250" t="s">
        <v>133</v>
      </c>
      <c r="C58" s="354" t="s">
        <v>134</v>
      </c>
      <c r="D58" s="90" t="s">
        <v>83</v>
      </c>
      <c r="E58" s="50">
        <v>44914.5</v>
      </c>
      <c r="F58" s="50">
        <v>44914.48</v>
      </c>
      <c r="G58" s="123" t="s">
        <v>111</v>
      </c>
      <c r="H58" s="62">
        <f t="shared" si="10"/>
        <v>99.999955470950368</v>
      </c>
      <c r="I58" s="57" t="s">
        <v>325</v>
      </c>
      <c r="J58" s="90" t="s">
        <v>317</v>
      </c>
      <c r="K58" s="90" t="s">
        <v>318</v>
      </c>
      <c r="L58" s="90" t="s">
        <v>162</v>
      </c>
      <c r="M58" s="91">
        <v>131</v>
      </c>
      <c r="N58" s="92">
        <v>131</v>
      </c>
      <c r="O58" s="80">
        <f t="shared" si="13"/>
        <v>100</v>
      </c>
      <c r="P58" s="62">
        <f t="shared" ref="P58" si="14">O58</f>
        <v>100</v>
      </c>
      <c r="Q58" s="93"/>
    </row>
    <row r="59" spans="1:17" ht="409.5">
      <c r="A59" s="354" t="s">
        <v>168</v>
      </c>
      <c r="B59" s="250" t="s">
        <v>305</v>
      </c>
      <c r="C59" s="354"/>
      <c r="D59" s="90" t="s">
        <v>306</v>
      </c>
      <c r="E59" s="96">
        <v>1239810</v>
      </c>
      <c r="F59" s="96">
        <v>2650298</v>
      </c>
      <c r="G59" s="123" t="s">
        <v>174</v>
      </c>
      <c r="H59" s="62">
        <f>F59/E59*100</f>
        <v>213.76646421629121</v>
      </c>
      <c r="I59" s="57" t="s">
        <v>325</v>
      </c>
      <c r="J59" s="90" t="s">
        <v>319</v>
      </c>
      <c r="K59" s="90" t="s">
        <v>320</v>
      </c>
      <c r="L59" s="87" t="s">
        <v>88</v>
      </c>
      <c r="M59" s="91">
        <v>170</v>
      </c>
      <c r="N59" s="60">
        <v>490</v>
      </c>
      <c r="O59" s="62">
        <f>IF((N59/M59*100)&gt;100,100)</f>
        <v>100</v>
      </c>
      <c r="P59" s="62">
        <v>100</v>
      </c>
      <c r="Q59" s="57"/>
    </row>
    <row r="60" spans="1:17" ht="378">
      <c r="A60" s="92" t="s">
        <v>132</v>
      </c>
      <c r="B60" s="93" t="s">
        <v>307</v>
      </c>
      <c r="C60" s="107" t="s">
        <v>308</v>
      </c>
      <c r="D60" s="90" t="s">
        <v>83</v>
      </c>
      <c r="E60" s="43">
        <v>2829000</v>
      </c>
      <c r="F60" s="43">
        <v>2829000</v>
      </c>
      <c r="G60" s="57" t="s">
        <v>111</v>
      </c>
      <c r="H60" s="62">
        <v>100</v>
      </c>
      <c r="I60" s="57" t="s">
        <v>325</v>
      </c>
      <c r="J60" s="87" t="s">
        <v>321</v>
      </c>
      <c r="K60" s="87" t="s">
        <v>322</v>
      </c>
      <c r="L60" s="87" t="s">
        <v>88</v>
      </c>
      <c r="M60" s="95">
        <v>395</v>
      </c>
      <c r="N60" s="95">
        <v>625</v>
      </c>
      <c r="O60" s="62">
        <f>IF((N60/M60*100)&gt;100,100)</f>
        <v>100</v>
      </c>
      <c r="P60" s="62">
        <f>O60</f>
        <v>100</v>
      </c>
      <c r="Q60" s="57"/>
    </row>
    <row r="61" spans="1:17" ht="39.75" customHeight="1">
      <c r="A61" s="469" t="s">
        <v>135</v>
      </c>
      <c r="B61" s="470"/>
      <c r="C61" s="470"/>
      <c r="D61" s="471"/>
      <c r="E61" s="62">
        <f>E32+E33+E36+E37+E38+E42+E43+E49+E58+E59+E60+E47+E41+E40+E39+E35+E34</f>
        <v>23077071.299999997</v>
      </c>
      <c r="F61" s="62">
        <f>F32+F33+F36+F37+F38+F42+F43+F49+F58+F59+F60+F47+F41+F40+F39+F35+F34</f>
        <v>24486746.539999999</v>
      </c>
      <c r="G61" s="57" t="s">
        <v>13</v>
      </c>
      <c r="H61" s="57" t="s">
        <v>13</v>
      </c>
      <c r="I61" s="57" t="s">
        <v>13</v>
      </c>
      <c r="J61" s="57" t="s">
        <v>13</v>
      </c>
      <c r="K61" s="57" t="s">
        <v>13</v>
      </c>
      <c r="L61" s="57" t="s">
        <v>13</v>
      </c>
      <c r="M61" s="57" t="s">
        <v>13</v>
      </c>
      <c r="N61" s="57" t="s">
        <v>13</v>
      </c>
      <c r="O61" s="57" t="s">
        <v>13</v>
      </c>
      <c r="P61" s="57" t="s">
        <v>13</v>
      </c>
      <c r="Q61" s="57" t="s">
        <v>13</v>
      </c>
    </row>
    <row r="62" spans="1:17" ht="42.75" customHeight="1">
      <c r="A62" s="469" t="s">
        <v>136</v>
      </c>
      <c r="B62" s="470"/>
      <c r="C62" s="470"/>
      <c r="D62" s="471"/>
      <c r="E62" s="116">
        <f>E30+E61</f>
        <v>51460886.400000006</v>
      </c>
      <c r="F62" s="116">
        <f>F30+F61</f>
        <v>52752127.60386999</v>
      </c>
      <c r="G62" s="57" t="s">
        <v>13</v>
      </c>
      <c r="H62" s="57" t="s">
        <v>13</v>
      </c>
      <c r="I62" s="57" t="s">
        <v>13</v>
      </c>
      <c r="J62" s="57" t="s">
        <v>13</v>
      </c>
      <c r="K62" s="57" t="s">
        <v>13</v>
      </c>
      <c r="L62" s="57" t="s">
        <v>13</v>
      </c>
      <c r="M62" s="57" t="s">
        <v>13</v>
      </c>
      <c r="N62" s="57" t="s">
        <v>13</v>
      </c>
      <c r="O62" s="57" t="s">
        <v>13</v>
      </c>
      <c r="P62" s="57" t="s">
        <v>13</v>
      </c>
      <c r="Q62" s="57" t="s">
        <v>13</v>
      </c>
    </row>
    <row r="63" spans="1:17">
      <c r="A63" s="545" t="s">
        <v>172</v>
      </c>
      <c r="B63" s="526"/>
      <c r="C63" s="526"/>
      <c r="D63" s="526"/>
      <c r="E63" s="526"/>
      <c r="F63" s="526"/>
      <c r="G63" s="526"/>
      <c r="H63" s="526"/>
      <c r="I63" s="526"/>
      <c r="J63" s="526"/>
      <c r="K63" s="526"/>
      <c r="L63" s="526"/>
      <c r="M63" s="526"/>
      <c r="N63" s="526"/>
      <c r="O63" s="526"/>
      <c r="P63" s="526"/>
      <c r="Q63" s="527"/>
    </row>
    <row r="64" spans="1:17">
      <c r="A64" s="545" t="s">
        <v>30</v>
      </c>
      <c r="B64" s="526"/>
      <c r="C64" s="526"/>
      <c r="D64" s="526"/>
      <c r="E64" s="526"/>
      <c r="F64" s="526"/>
      <c r="G64" s="526"/>
      <c r="H64" s="526"/>
      <c r="I64" s="526"/>
      <c r="J64" s="526"/>
      <c r="K64" s="526"/>
      <c r="L64" s="526"/>
      <c r="M64" s="526"/>
      <c r="N64" s="526"/>
      <c r="O64" s="526"/>
      <c r="P64" s="526"/>
      <c r="Q64" s="527"/>
    </row>
    <row r="65" spans="1:17" s="141" customFormat="1">
      <c r="A65" s="483" t="s">
        <v>173</v>
      </c>
      <c r="B65" s="475" t="s">
        <v>346</v>
      </c>
      <c r="C65" s="483" t="s">
        <v>670</v>
      </c>
      <c r="D65" s="475" t="s">
        <v>83</v>
      </c>
      <c r="E65" s="215">
        <v>5999162.2000000002</v>
      </c>
      <c r="F65" s="215">
        <v>5999162.1299999999</v>
      </c>
      <c r="G65" s="475" t="s">
        <v>347</v>
      </c>
      <c r="H65" s="554">
        <f>IF((F65/E65*100)&gt;1,100)</f>
        <v>100</v>
      </c>
      <c r="I65" s="475" t="s">
        <v>773</v>
      </c>
      <c r="J65" s="559" t="s">
        <v>774</v>
      </c>
      <c r="K65" s="475" t="s">
        <v>348</v>
      </c>
      <c r="L65" s="477" t="s">
        <v>151</v>
      </c>
      <c r="M65" s="548">
        <v>1200</v>
      </c>
      <c r="N65" s="548">
        <v>1745</v>
      </c>
      <c r="O65" s="548">
        <f>IF((N65/M65*100)&gt;1,100)</f>
        <v>100</v>
      </c>
      <c r="P65" s="548">
        <f>O65</f>
        <v>100</v>
      </c>
      <c r="Q65" s="551" t="s">
        <v>775</v>
      </c>
    </row>
    <row r="66" spans="1:17" s="141" customFormat="1">
      <c r="A66" s="484"/>
      <c r="B66" s="508"/>
      <c r="C66" s="484"/>
      <c r="D66" s="508"/>
      <c r="E66" s="142"/>
      <c r="F66" s="142"/>
      <c r="G66" s="508"/>
      <c r="H66" s="558" t="e">
        <f t="shared" ref="H66:H67" si="15">F66/E66*100</f>
        <v>#DIV/0!</v>
      </c>
      <c r="I66" s="508"/>
      <c r="J66" s="560"/>
      <c r="K66" s="508"/>
      <c r="L66" s="478"/>
      <c r="M66" s="549"/>
      <c r="N66" s="549"/>
      <c r="O66" s="549" t="e">
        <f>IF((N66/M66*100)&gt;1,100)</f>
        <v>#DIV/0!</v>
      </c>
      <c r="P66" s="549"/>
      <c r="Q66" s="552"/>
    </row>
    <row r="67" spans="1:17" s="141" customFormat="1">
      <c r="A67" s="484"/>
      <c r="B67" s="508"/>
      <c r="C67" s="484"/>
      <c r="D67" s="476"/>
      <c r="E67" s="143"/>
      <c r="F67" s="143"/>
      <c r="G67" s="476"/>
      <c r="H67" s="555" t="e">
        <f t="shared" si="15"/>
        <v>#DIV/0!</v>
      </c>
      <c r="I67" s="508"/>
      <c r="J67" s="560"/>
      <c r="K67" s="508"/>
      <c r="L67" s="478"/>
      <c r="M67" s="549"/>
      <c r="N67" s="549"/>
      <c r="O67" s="549" t="e">
        <f>IF((N67/M67*100)&gt;1,100)</f>
        <v>#DIV/0!</v>
      </c>
      <c r="P67" s="549"/>
      <c r="Q67" s="552"/>
    </row>
    <row r="68" spans="1:17" s="141" customFormat="1" ht="263.25" customHeight="1">
      <c r="A68" s="485"/>
      <c r="B68" s="476"/>
      <c r="C68" s="144"/>
      <c r="D68" s="145" t="s">
        <v>349</v>
      </c>
      <c r="E68" s="146">
        <v>21453231.199999999</v>
      </c>
      <c r="F68" s="420">
        <v>18472440.960000001</v>
      </c>
      <c r="G68" s="145" t="s">
        <v>174</v>
      </c>
      <c r="H68" s="147">
        <f>F68/E68*100</f>
        <v>86.105635033663376</v>
      </c>
      <c r="I68" s="476"/>
      <c r="J68" s="561"/>
      <c r="K68" s="476"/>
      <c r="L68" s="479"/>
      <c r="M68" s="550"/>
      <c r="N68" s="550"/>
      <c r="O68" s="550" t="e">
        <f>IF((N68/M68*100)&gt;1,100)</f>
        <v>#DIV/0!</v>
      </c>
      <c r="P68" s="550"/>
      <c r="Q68" s="553"/>
    </row>
    <row r="69" spans="1:17" s="141" customFormat="1" ht="189">
      <c r="A69" s="135" t="s">
        <v>219</v>
      </c>
      <c r="B69" s="149" t="s">
        <v>350</v>
      </c>
      <c r="C69" s="133" t="s">
        <v>351</v>
      </c>
      <c r="D69" s="133" t="s">
        <v>83</v>
      </c>
      <c r="E69" s="150">
        <v>945120.8</v>
      </c>
      <c r="F69" s="150">
        <v>945120.78</v>
      </c>
      <c r="G69" s="125" t="s">
        <v>111</v>
      </c>
      <c r="H69" s="151">
        <f>F69/E69*100</f>
        <v>99.999997883868389</v>
      </c>
      <c r="I69" s="394"/>
      <c r="J69" s="152" t="s">
        <v>352</v>
      </c>
      <c r="K69" s="124" t="s">
        <v>353</v>
      </c>
      <c r="L69" s="124" t="s">
        <v>151</v>
      </c>
      <c r="M69" s="153">
        <v>26553302</v>
      </c>
      <c r="N69" s="154">
        <v>24937395</v>
      </c>
      <c r="O69" s="229">
        <f>N69/M69*100</f>
        <v>93.914478131570974</v>
      </c>
      <c r="P69" s="404">
        <f>SUM(O69:O86)/18</f>
        <v>94.889696825225258</v>
      </c>
      <c r="Q69" s="155" t="s">
        <v>776</v>
      </c>
    </row>
    <row r="70" spans="1:17" s="141" customFormat="1" ht="110.25">
      <c r="A70" s="156"/>
      <c r="B70" s="157"/>
      <c r="C70" s="157"/>
      <c r="D70" s="157"/>
      <c r="E70" s="158"/>
      <c r="F70" s="157"/>
      <c r="G70" s="157"/>
      <c r="H70" s="157"/>
      <c r="I70" s="395"/>
      <c r="J70" s="159" t="s">
        <v>354</v>
      </c>
      <c r="K70" s="87" t="s">
        <v>355</v>
      </c>
      <c r="L70" s="160" t="s">
        <v>151</v>
      </c>
      <c r="M70" s="154">
        <v>4300</v>
      </c>
      <c r="N70" s="154">
        <v>6027</v>
      </c>
      <c r="O70" s="229">
        <f>IF((N70/M70*100)&gt;1,100)</f>
        <v>100</v>
      </c>
      <c r="P70" s="154"/>
      <c r="Q70" s="155" t="s">
        <v>777</v>
      </c>
    </row>
    <row r="71" spans="1:17" s="141" customFormat="1" ht="141.75">
      <c r="A71" s="156"/>
      <c r="B71" s="157"/>
      <c r="C71" s="157"/>
      <c r="D71" s="157"/>
      <c r="E71" s="227"/>
      <c r="F71" s="157"/>
      <c r="G71" s="157"/>
      <c r="H71" s="157"/>
      <c r="I71" s="395"/>
      <c r="J71" s="159" t="s">
        <v>356</v>
      </c>
      <c r="K71" s="87" t="s">
        <v>357</v>
      </c>
      <c r="L71" s="160" t="s">
        <v>151</v>
      </c>
      <c r="M71" s="154">
        <v>35000</v>
      </c>
      <c r="N71" s="154">
        <v>35015</v>
      </c>
      <c r="O71" s="229">
        <f>IF((N71/M71*100)&gt;1,100)</f>
        <v>100</v>
      </c>
      <c r="P71" s="154"/>
      <c r="Q71" s="152" t="s">
        <v>671</v>
      </c>
    </row>
    <row r="72" spans="1:17" s="141" customFormat="1" ht="78.75">
      <c r="A72" s="156"/>
      <c r="B72" s="157"/>
      <c r="C72" s="157"/>
      <c r="D72" s="157"/>
      <c r="E72" s="227"/>
      <c r="F72" s="157"/>
      <c r="G72" s="157"/>
      <c r="H72" s="157"/>
      <c r="I72" s="395"/>
      <c r="J72" s="159" t="s">
        <v>358</v>
      </c>
      <c r="K72" s="87" t="s">
        <v>359</v>
      </c>
      <c r="L72" s="160" t="s">
        <v>151</v>
      </c>
      <c r="M72" s="154">
        <v>200</v>
      </c>
      <c r="N72" s="154">
        <v>237</v>
      </c>
      <c r="O72" s="229">
        <f>IF((N72/M72*100)&gt;1,100)</f>
        <v>100</v>
      </c>
      <c r="P72" s="161"/>
      <c r="Q72" s="155" t="s">
        <v>778</v>
      </c>
    </row>
    <row r="73" spans="1:17" s="141" customFormat="1" ht="157.5">
      <c r="A73" s="156"/>
      <c r="B73" s="157"/>
      <c r="C73" s="157"/>
      <c r="D73" s="157"/>
      <c r="E73" s="227"/>
      <c r="F73" s="157"/>
      <c r="G73" s="157"/>
      <c r="H73" s="157"/>
      <c r="I73" s="395"/>
      <c r="J73" s="159" t="s">
        <v>360</v>
      </c>
      <c r="K73" s="87" t="s">
        <v>361</v>
      </c>
      <c r="L73" s="160" t="s">
        <v>151</v>
      </c>
      <c r="M73" s="154">
        <v>5700</v>
      </c>
      <c r="N73" s="154">
        <v>7977</v>
      </c>
      <c r="O73" s="229">
        <f>IF((N73/M73*100)&gt;1,100)</f>
        <v>100</v>
      </c>
      <c r="P73" s="161"/>
      <c r="Q73" s="155" t="s">
        <v>779</v>
      </c>
    </row>
    <row r="74" spans="1:17" s="141" customFormat="1" ht="78.75">
      <c r="A74" s="156"/>
      <c r="B74" s="157"/>
      <c r="C74" s="157"/>
      <c r="D74" s="157"/>
      <c r="E74" s="227"/>
      <c r="F74" s="157"/>
      <c r="G74" s="157"/>
      <c r="H74" s="157"/>
      <c r="I74" s="395"/>
      <c r="J74" s="162" t="s">
        <v>362</v>
      </c>
      <c r="K74" s="57" t="s">
        <v>363</v>
      </c>
      <c r="L74" s="101" t="s">
        <v>151</v>
      </c>
      <c r="M74" s="163">
        <v>1063</v>
      </c>
      <c r="N74" s="154">
        <v>715</v>
      </c>
      <c r="O74" s="229">
        <f>N74/M74*100</f>
        <v>67.262464722483543</v>
      </c>
      <c r="P74" s="161"/>
      <c r="Q74" s="155" t="s">
        <v>672</v>
      </c>
    </row>
    <row r="75" spans="1:17" s="141" customFormat="1" ht="78.75">
      <c r="A75" s="156"/>
      <c r="B75" s="157"/>
      <c r="C75" s="157"/>
      <c r="D75" s="157"/>
      <c r="E75" s="227"/>
      <c r="F75" s="157"/>
      <c r="G75" s="157"/>
      <c r="H75" s="157"/>
      <c r="I75" s="395"/>
      <c r="J75" s="162" t="s">
        <v>364</v>
      </c>
      <c r="K75" s="57" t="s">
        <v>365</v>
      </c>
      <c r="L75" s="101" t="s">
        <v>151</v>
      </c>
      <c r="M75" s="163">
        <v>477</v>
      </c>
      <c r="N75" s="154">
        <v>510</v>
      </c>
      <c r="O75" s="229">
        <f>IF((N75/M75*100)&gt;1,100)</f>
        <v>100</v>
      </c>
      <c r="P75" s="161"/>
      <c r="Q75" s="164" t="s">
        <v>672</v>
      </c>
    </row>
    <row r="76" spans="1:17" s="141" customFormat="1" ht="47.25">
      <c r="A76" s="156"/>
      <c r="B76" s="157"/>
      <c r="C76" s="157"/>
      <c r="D76" s="157"/>
      <c r="E76" s="227"/>
      <c r="F76" s="157"/>
      <c r="G76" s="157"/>
      <c r="H76" s="157"/>
      <c r="I76" s="395"/>
      <c r="J76" s="162" t="s">
        <v>366</v>
      </c>
      <c r="K76" s="57" t="s">
        <v>367</v>
      </c>
      <c r="L76" s="101" t="s">
        <v>151</v>
      </c>
      <c r="M76" s="163">
        <v>4536</v>
      </c>
      <c r="N76" s="154">
        <v>5694</v>
      </c>
      <c r="O76" s="229">
        <f>IF((N76/M76*100)&gt;1,100)</f>
        <v>100</v>
      </c>
      <c r="P76" s="161"/>
      <c r="Q76" s="51" t="s">
        <v>780</v>
      </c>
    </row>
    <row r="77" spans="1:17" s="141" customFormat="1" ht="78.75">
      <c r="A77" s="156"/>
      <c r="B77" s="157"/>
      <c r="C77" s="157"/>
      <c r="D77" s="157"/>
      <c r="E77" s="227"/>
      <c r="F77" s="157"/>
      <c r="G77" s="157"/>
      <c r="H77" s="157"/>
      <c r="I77" s="395"/>
      <c r="J77" s="162" t="s">
        <v>368</v>
      </c>
      <c r="K77" s="57" t="s">
        <v>369</v>
      </c>
      <c r="L77" s="101" t="s">
        <v>151</v>
      </c>
      <c r="M77" s="163">
        <v>1888</v>
      </c>
      <c r="N77" s="154">
        <v>2752</v>
      </c>
      <c r="O77" s="229">
        <f>IF((N77/M77*100)&gt;1,100)</f>
        <v>100</v>
      </c>
      <c r="P77" s="161"/>
      <c r="Q77" s="164" t="s">
        <v>673</v>
      </c>
    </row>
    <row r="78" spans="1:17" s="141" customFormat="1" ht="78.75">
      <c r="A78" s="156"/>
      <c r="B78" s="157"/>
      <c r="C78" s="157"/>
      <c r="D78" s="157"/>
      <c r="E78" s="227"/>
      <c r="F78" s="157"/>
      <c r="G78" s="157"/>
      <c r="H78" s="157"/>
      <c r="I78" s="395"/>
      <c r="J78" s="159" t="s">
        <v>370</v>
      </c>
      <c r="K78" s="87" t="s">
        <v>371</v>
      </c>
      <c r="L78" s="160" t="s">
        <v>151</v>
      </c>
      <c r="M78" s="154">
        <v>1800</v>
      </c>
      <c r="N78" s="154">
        <v>2740</v>
      </c>
      <c r="O78" s="229">
        <f>IF((N78/M78*100)&gt;1,100)</f>
        <v>100</v>
      </c>
      <c r="P78" s="161"/>
      <c r="Q78" s="165" t="s">
        <v>781</v>
      </c>
    </row>
    <row r="79" spans="1:17" s="141" customFormat="1" ht="141.75">
      <c r="A79" s="156"/>
      <c r="B79" s="157"/>
      <c r="C79" s="157"/>
      <c r="D79" s="157"/>
      <c r="E79" s="227"/>
      <c r="F79" s="157"/>
      <c r="G79" s="157"/>
      <c r="H79" s="157"/>
      <c r="I79" s="395"/>
      <c r="J79" s="159" t="s">
        <v>372</v>
      </c>
      <c r="K79" s="87" t="s">
        <v>373</v>
      </c>
      <c r="L79" s="160" t="s">
        <v>151</v>
      </c>
      <c r="M79" s="154">
        <v>20000</v>
      </c>
      <c r="N79" s="154">
        <v>216336</v>
      </c>
      <c r="O79" s="229">
        <f t="shared" ref="O79:O84" si="16">IF((N79/M79*100)&gt;1,100)</f>
        <v>100</v>
      </c>
      <c r="P79" s="161"/>
      <c r="Q79" s="165" t="s">
        <v>782</v>
      </c>
    </row>
    <row r="80" spans="1:17" s="141" customFormat="1" ht="47.25">
      <c r="A80" s="156"/>
      <c r="B80" s="157"/>
      <c r="C80" s="157"/>
      <c r="D80" s="157"/>
      <c r="E80" s="227"/>
      <c r="F80" s="157"/>
      <c r="G80" s="157"/>
      <c r="H80" s="157"/>
      <c r="I80" s="395"/>
      <c r="J80" s="159" t="s">
        <v>374</v>
      </c>
      <c r="K80" s="87" t="s">
        <v>375</v>
      </c>
      <c r="L80" s="160" t="s">
        <v>340</v>
      </c>
      <c r="M80" s="154">
        <v>18000</v>
      </c>
      <c r="N80" s="154">
        <v>27539</v>
      </c>
      <c r="O80" s="229">
        <f t="shared" si="16"/>
        <v>100</v>
      </c>
      <c r="P80" s="161"/>
      <c r="Q80" s="166" t="s">
        <v>783</v>
      </c>
    </row>
    <row r="81" spans="1:17" s="141" customFormat="1" ht="47.25">
      <c r="A81" s="156"/>
      <c r="B81" s="157"/>
      <c r="C81" s="157"/>
      <c r="D81" s="157"/>
      <c r="E81" s="227"/>
      <c r="F81" s="157"/>
      <c r="G81" s="157"/>
      <c r="H81" s="157"/>
      <c r="I81" s="395"/>
      <c r="J81" s="159" t="s">
        <v>376</v>
      </c>
      <c r="K81" s="87" t="s">
        <v>377</v>
      </c>
      <c r="L81" s="160" t="s">
        <v>151</v>
      </c>
      <c r="M81" s="154">
        <v>250000</v>
      </c>
      <c r="N81" s="154">
        <v>223419</v>
      </c>
      <c r="O81" s="229">
        <f>N81/M81*100</f>
        <v>89.367599999999996</v>
      </c>
      <c r="P81" s="161"/>
      <c r="Q81" s="165" t="s">
        <v>784</v>
      </c>
    </row>
    <row r="82" spans="1:17" s="141" customFormat="1" ht="126">
      <c r="A82" s="156"/>
      <c r="B82" s="157"/>
      <c r="C82" s="157"/>
      <c r="D82" s="157"/>
      <c r="E82" s="227"/>
      <c r="F82" s="157"/>
      <c r="G82" s="157"/>
      <c r="H82" s="157"/>
      <c r="I82" s="395"/>
      <c r="J82" s="159" t="s">
        <v>378</v>
      </c>
      <c r="K82" s="87" t="s">
        <v>379</v>
      </c>
      <c r="L82" s="160" t="s">
        <v>151</v>
      </c>
      <c r="M82" s="154">
        <v>90000</v>
      </c>
      <c r="N82" s="154">
        <v>51723</v>
      </c>
      <c r="O82" s="229">
        <f>N82/M82*100</f>
        <v>57.47</v>
      </c>
      <c r="P82" s="161"/>
      <c r="Q82" s="166" t="s">
        <v>785</v>
      </c>
    </row>
    <row r="83" spans="1:17" s="141" customFormat="1" ht="157.5">
      <c r="A83" s="156"/>
      <c r="B83" s="157"/>
      <c r="C83" s="157"/>
      <c r="D83" s="157"/>
      <c r="E83" s="227"/>
      <c r="F83" s="157"/>
      <c r="G83" s="157"/>
      <c r="H83" s="157"/>
      <c r="I83" s="395"/>
      <c r="J83" s="159" t="s">
        <v>380</v>
      </c>
      <c r="K83" s="87" t="s">
        <v>379</v>
      </c>
      <c r="L83" s="160" t="s">
        <v>151</v>
      </c>
      <c r="M83" s="154">
        <v>10000</v>
      </c>
      <c r="N83" s="154">
        <v>13514</v>
      </c>
      <c r="O83" s="229">
        <f t="shared" si="16"/>
        <v>100</v>
      </c>
      <c r="P83" s="161"/>
      <c r="Q83" s="166" t="s">
        <v>786</v>
      </c>
    </row>
    <row r="84" spans="1:17" s="141" customFormat="1" ht="141.75">
      <c r="A84" s="156"/>
      <c r="B84" s="157"/>
      <c r="C84" s="157"/>
      <c r="D84" s="157"/>
      <c r="E84" s="227"/>
      <c r="F84" s="157"/>
      <c r="G84" s="157"/>
      <c r="H84" s="157"/>
      <c r="I84" s="395"/>
      <c r="J84" s="159" t="s">
        <v>381</v>
      </c>
      <c r="K84" s="87" t="s">
        <v>379</v>
      </c>
      <c r="L84" s="160" t="s">
        <v>151</v>
      </c>
      <c r="M84" s="154">
        <v>20000</v>
      </c>
      <c r="N84" s="154">
        <v>27881</v>
      </c>
      <c r="O84" s="229">
        <f t="shared" si="16"/>
        <v>100</v>
      </c>
      <c r="P84" s="161"/>
      <c r="Q84" s="166" t="s">
        <v>674</v>
      </c>
    </row>
    <row r="85" spans="1:17" s="141" customFormat="1" ht="63">
      <c r="A85" s="156"/>
      <c r="B85" s="157"/>
      <c r="C85" s="157"/>
      <c r="D85" s="157"/>
      <c r="E85" s="227"/>
      <c r="F85" s="157"/>
      <c r="G85" s="157"/>
      <c r="H85" s="157"/>
      <c r="I85" s="395"/>
      <c r="J85" s="162" t="s">
        <v>382</v>
      </c>
      <c r="K85" s="57" t="s">
        <v>383</v>
      </c>
      <c r="L85" s="101" t="s">
        <v>151</v>
      </c>
      <c r="M85" s="163">
        <v>20</v>
      </c>
      <c r="N85" s="154">
        <v>20</v>
      </c>
      <c r="O85" s="229">
        <f t="shared" ref="O85:O103" si="17">N85/M85*100</f>
        <v>100</v>
      </c>
      <c r="P85" s="161"/>
      <c r="Q85" s="161"/>
    </row>
    <row r="86" spans="1:17" s="141" customFormat="1" ht="409.5">
      <c r="A86" s="136"/>
      <c r="B86" s="134"/>
      <c r="C86" s="134"/>
      <c r="D86" s="134"/>
      <c r="E86" s="229"/>
      <c r="F86" s="134"/>
      <c r="G86" s="134"/>
      <c r="H86" s="134"/>
      <c r="I86" s="396"/>
      <c r="J86" s="167" t="s">
        <v>384</v>
      </c>
      <c r="K86" s="123" t="s">
        <v>385</v>
      </c>
      <c r="L86" s="133" t="s">
        <v>151</v>
      </c>
      <c r="M86" s="168">
        <v>9</v>
      </c>
      <c r="N86" s="154">
        <v>9</v>
      </c>
      <c r="O86" s="229">
        <f t="shared" si="17"/>
        <v>100</v>
      </c>
      <c r="P86" s="161"/>
      <c r="Q86" s="161"/>
    </row>
    <row r="87" spans="1:17" s="141" customFormat="1" ht="110.25">
      <c r="A87" s="483" t="s">
        <v>175</v>
      </c>
      <c r="B87" s="475" t="s">
        <v>386</v>
      </c>
      <c r="C87" s="483" t="s">
        <v>387</v>
      </c>
      <c r="D87" s="169" t="s">
        <v>666</v>
      </c>
      <c r="E87" s="229">
        <v>3880.1</v>
      </c>
      <c r="F87" s="128">
        <v>3880.02</v>
      </c>
      <c r="G87" s="87" t="s">
        <v>111</v>
      </c>
      <c r="H87" s="151">
        <f>F87/E87*100</f>
        <v>99.997938197469139</v>
      </c>
      <c r="I87" s="153"/>
      <c r="J87" s="167" t="s">
        <v>787</v>
      </c>
      <c r="K87" s="92" t="s">
        <v>390</v>
      </c>
      <c r="L87" s="133" t="s">
        <v>151</v>
      </c>
      <c r="M87" s="168">
        <v>11</v>
      </c>
      <c r="N87" s="154">
        <v>11</v>
      </c>
      <c r="O87" s="170">
        <f>N87/M87*100</f>
        <v>100</v>
      </c>
      <c r="P87" s="599">
        <f>(O88+O89+O90+O91+O92+O93+O87)/7</f>
        <v>96.571428571428569</v>
      </c>
      <c r="Q87" s="161"/>
    </row>
    <row r="88" spans="1:17" s="141" customFormat="1" ht="110.25">
      <c r="A88" s="484"/>
      <c r="B88" s="508"/>
      <c r="C88" s="484"/>
      <c r="D88" s="195" t="s">
        <v>388</v>
      </c>
      <c r="E88" s="172">
        <v>7112.2</v>
      </c>
      <c r="F88" s="173">
        <v>7112.11</v>
      </c>
      <c r="G88" s="87" t="s">
        <v>111</v>
      </c>
      <c r="H88" s="151">
        <f>F88/E88*100</f>
        <v>99.998734568769152</v>
      </c>
      <c r="I88" s="154" t="s">
        <v>683</v>
      </c>
      <c r="J88" s="201" t="s">
        <v>389</v>
      </c>
      <c r="K88" s="92" t="s">
        <v>390</v>
      </c>
      <c r="L88" s="160" t="s">
        <v>151</v>
      </c>
      <c r="M88" s="154">
        <v>9</v>
      </c>
      <c r="N88" s="154">
        <v>18</v>
      </c>
      <c r="O88" s="170">
        <f>IF((N112/M112*100)&gt;1,100)</f>
        <v>100</v>
      </c>
      <c r="P88" s="600"/>
      <c r="Q88" s="154"/>
    </row>
    <row r="89" spans="1:17" s="141" customFormat="1" ht="110.25">
      <c r="A89" s="484"/>
      <c r="B89" s="508"/>
      <c r="C89" s="156"/>
      <c r="D89" s="152" t="s">
        <v>391</v>
      </c>
      <c r="E89" s="110">
        <v>7195.7</v>
      </c>
      <c r="F89" s="173">
        <v>7195.7</v>
      </c>
      <c r="G89" s="87" t="s">
        <v>111</v>
      </c>
      <c r="H89" s="151">
        <f t="shared" ref="H89:H151" si="18">F89/E89*100</f>
        <v>100</v>
      </c>
      <c r="I89" s="163"/>
      <c r="J89" s="152" t="s">
        <v>392</v>
      </c>
      <c r="K89" s="60" t="s">
        <v>390</v>
      </c>
      <c r="L89" s="101" t="s">
        <v>151</v>
      </c>
      <c r="M89" s="163">
        <v>22</v>
      </c>
      <c r="N89" s="154">
        <v>25</v>
      </c>
      <c r="O89" s="170">
        <f>IF((N113/M113*100)&gt;1,100)</f>
        <v>100</v>
      </c>
      <c r="P89" s="600"/>
      <c r="Q89" s="154" t="s">
        <v>788</v>
      </c>
    </row>
    <row r="90" spans="1:17" s="141" customFormat="1" ht="189">
      <c r="A90" s="484"/>
      <c r="B90" s="508"/>
      <c r="C90" s="156"/>
      <c r="D90" s="175" t="s">
        <v>106</v>
      </c>
      <c r="E90" s="172">
        <v>7959.6</v>
      </c>
      <c r="F90" s="173">
        <v>7959.51</v>
      </c>
      <c r="G90" s="87" t="s">
        <v>111</v>
      </c>
      <c r="H90" s="151">
        <f t="shared" si="18"/>
        <v>99.998869289914055</v>
      </c>
      <c r="I90" s="176" t="s">
        <v>789</v>
      </c>
      <c r="J90" s="201" t="s">
        <v>393</v>
      </c>
      <c r="K90" s="87" t="s">
        <v>394</v>
      </c>
      <c r="L90" s="160" t="s">
        <v>151</v>
      </c>
      <c r="M90" s="154">
        <v>25</v>
      </c>
      <c r="N90" s="154">
        <v>19</v>
      </c>
      <c r="O90" s="170">
        <f t="shared" si="17"/>
        <v>76</v>
      </c>
      <c r="P90" s="600"/>
      <c r="Q90" s="176" t="s">
        <v>790</v>
      </c>
    </row>
    <row r="91" spans="1:17" s="141" customFormat="1" ht="110.25">
      <c r="A91" s="156"/>
      <c r="B91" s="177"/>
      <c r="C91" s="156"/>
      <c r="D91" s="175" t="s">
        <v>395</v>
      </c>
      <c r="E91" s="215">
        <v>4788.3</v>
      </c>
      <c r="F91" s="173">
        <v>4788.24</v>
      </c>
      <c r="G91" s="87" t="s">
        <v>111</v>
      </c>
      <c r="H91" s="151">
        <f t="shared" si="18"/>
        <v>99.998746945680082</v>
      </c>
      <c r="I91" s="154"/>
      <c r="J91" s="188" t="s">
        <v>396</v>
      </c>
      <c r="K91" s="60" t="s">
        <v>390</v>
      </c>
      <c r="L91" s="160" t="s">
        <v>151</v>
      </c>
      <c r="M91" s="191">
        <v>13</v>
      </c>
      <c r="N91" s="154">
        <v>13</v>
      </c>
      <c r="O91" s="170">
        <f t="shared" si="17"/>
        <v>100</v>
      </c>
      <c r="P91" s="600"/>
      <c r="Q91" s="154"/>
    </row>
    <row r="92" spans="1:17" s="141" customFormat="1" ht="110.25">
      <c r="A92" s="156"/>
      <c r="B92" s="178"/>
      <c r="C92" s="156"/>
      <c r="D92" s="179" t="s">
        <v>397</v>
      </c>
      <c r="E92" s="173">
        <v>7360.2</v>
      </c>
      <c r="F92" s="173">
        <v>7360.2</v>
      </c>
      <c r="G92" s="125" t="s">
        <v>111</v>
      </c>
      <c r="H92" s="151">
        <f t="shared" si="18"/>
        <v>100</v>
      </c>
      <c r="I92" s="154"/>
      <c r="J92" s="188" t="s">
        <v>398</v>
      </c>
      <c r="K92" s="180" t="s">
        <v>390</v>
      </c>
      <c r="L92" s="181" t="s">
        <v>151</v>
      </c>
      <c r="M92" s="191">
        <v>21</v>
      </c>
      <c r="N92" s="154">
        <v>21</v>
      </c>
      <c r="O92" s="170">
        <f t="shared" si="17"/>
        <v>100</v>
      </c>
      <c r="P92" s="600"/>
      <c r="Q92" s="154"/>
    </row>
    <row r="93" spans="1:17" s="141" customFormat="1" ht="110.25">
      <c r="A93" s="156"/>
      <c r="B93" s="178"/>
      <c r="C93" s="107"/>
      <c r="D93" s="87" t="s">
        <v>399</v>
      </c>
      <c r="E93" s="173">
        <v>2429.5</v>
      </c>
      <c r="F93" s="173">
        <v>2429.46</v>
      </c>
      <c r="G93" s="87" t="s">
        <v>111</v>
      </c>
      <c r="H93" s="151">
        <f t="shared" si="18"/>
        <v>99.998353570693553</v>
      </c>
      <c r="I93" s="154"/>
      <c r="J93" s="201" t="s">
        <v>400</v>
      </c>
      <c r="K93" s="92" t="s">
        <v>390</v>
      </c>
      <c r="L93" s="160" t="s">
        <v>151</v>
      </c>
      <c r="M93" s="154">
        <v>7</v>
      </c>
      <c r="N93" s="154">
        <v>7</v>
      </c>
      <c r="O93" s="170">
        <f t="shared" si="17"/>
        <v>100</v>
      </c>
      <c r="P93" s="601"/>
      <c r="Q93" s="154"/>
    </row>
    <row r="94" spans="1:17" s="141" customFormat="1" ht="157.5">
      <c r="A94" s="183" t="s">
        <v>176</v>
      </c>
      <c r="B94" s="184" t="s">
        <v>401</v>
      </c>
      <c r="C94" s="183" t="s">
        <v>402</v>
      </c>
      <c r="D94" s="125" t="s">
        <v>403</v>
      </c>
      <c r="E94" s="172">
        <v>415.6</v>
      </c>
      <c r="F94" s="232">
        <v>415.6</v>
      </c>
      <c r="G94" s="87" t="s">
        <v>111</v>
      </c>
      <c r="H94" s="232">
        <f t="shared" si="18"/>
        <v>100</v>
      </c>
      <c r="I94" s="154"/>
      <c r="J94" s="185" t="s">
        <v>404</v>
      </c>
      <c r="K94" s="87" t="s">
        <v>405</v>
      </c>
      <c r="L94" s="160" t="s">
        <v>151</v>
      </c>
      <c r="M94" s="154">
        <v>1</v>
      </c>
      <c r="N94" s="154">
        <v>1</v>
      </c>
      <c r="O94" s="170">
        <f t="shared" si="17"/>
        <v>100</v>
      </c>
      <c r="P94" s="170">
        <f>O94</f>
        <v>100</v>
      </c>
      <c r="Q94" s="154"/>
    </row>
    <row r="95" spans="1:17" s="141" customFormat="1" ht="94.5">
      <c r="A95" s="186"/>
      <c r="B95" s="187"/>
      <c r="D95" s="475" t="s">
        <v>177</v>
      </c>
      <c r="E95" s="215">
        <v>649.9</v>
      </c>
      <c r="F95" s="151">
        <v>276.97000000000003</v>
      </c>
      <c r="G95" s="475" t="s">
        <v>111</v>
      </c>
      <c r="H95" s="554">
        <f t="shared" si="18"/>
        <v>42.617325742421919</v>
      </c>
      <c r="I95" s="564" t="s">
        <v>791</v>
      </c>
      <c r="J95" s="556" t="s">
        <v>404</v>
      </c>
      <c r="K95" s="87" t="s">
        <v>406</v>
      </c>
      <c r="L95" s="160" t="s">
        <v>151</v>
      </c>
      <c r="M95" s="154">
        <v>2</v>
      </c>
      <c r="N95" s="154">
        <v>0</v>
      </c>
      <c r="O95" s="170">
        <f t="shared" si="17"/>
        <v>0</v>
      </c>
      <c r="P95" s="599">
        <f>(O95+O96)/2</f>
        <v>25</v>
      </c>
      <c r="Q95" s="154" t="s">
        <v>792</v>
      </c>
    </row>
    <row r="96" spans="1:17" s="141" customFormat="1" ht="110.25">
      <c r="A96" s="186"/>
      <c r="B96" s="187"/>
      <c r="D96" s="476"/>
      <c r="E96" s="143"/>
      <c r="F96" s="189"/>
      <c r="G96" s="476"/>
      <c r="H96" s="555" t="e">
        <f t="shared" si="18"/>
        <v>#DIV/0!</v>
      </c>
      <c r="I96" s="565"/>
      <c r="J96" s="557"/>
      <c r="K96" s="87" t="s">
        <v>405</v>
      </c>
      <c r="L96" s="160" t="s">
        <v>151</v>
      </c>
      <c r="M96" s="154">
        <v>2</v>
      </c>
      <c r="N96" s="154">
        <v>1</v>
      </c>
      <c r="O96" s="170">
        <f t="shared" si="17"/>
        <v>50</v>
      </c>
      <c r="P96" s="601"/>
      <c r="Q96" s="154" t="s">
        <v>793</v>
      </c>
    </row>
    <row r="97" spans="1:17" s="141" customFormat="1" ht="210.75" customHeight="1">
      <c r="A97" s="186"/>
      <c r="B97" s="187"/>
      <c r="C97" s="190"/>
      <c r="D97" s="125" t="s">
        <v>178</v>
      </c>
      <c r="E97" s="215">
        <v>8043</v>
      </c>
      <c r="F97" s="151">
        <v>8042.99</v>
      </c>
      <c r="G97" s="559" t="s">
        <v>111</v>
      </c>
      <c r="H97" s="554">
        <f t="shared" si="18"/>
        <v>99.999875668282982</v>
      </c>
      <c r="I97" s="607"/>
      <c r="J97" s="517" t="s">
        <v>404</v>
      </c>
      <c r="K97" s="87" t="s">
        <v>407</v>
      </c>
      <c r="L97" s="160" t="s">
        <v>151</v>
      </c>
      <c r="M97" s="154">
        <v>2</v>
      </c>
      <c r="N97" s="154">
        <v>2</v>
      </c>
      <c r="O97" s="170">
        <f t="shared" si="17"/>
        <v>100</v>
      </c>
      <c r="P97" s="599">
        <f>O97</f>
        <v>100</v>
      </c>
      <c r="Q97" s="154"/>
    </row>
    <row r="98" spans="1:17" s="141" customFormat="1" ht="73.5" customHeight="1">
      <c r="A98" s="186"/>
      <c r="B98" s="187"/>
      <c r="C98" s="190"/>
      <c r="D98" s="126"/>
      <c r="E98" s="194"/>
      <c r="F98" s="147"/>
      <c r="G98" s="561"/>
      <c r="H98" s="555"/>
      <c r="I98" s="608"/>
      <c r="J98" s="518"/>
      <c r="K98" s="87" t="s">
        <v>794</v>
      </c>
      <c r="L98" s="160" t="s">
        <v>151</v>
      </c>
      <c r="M98" s="154">
        <v>1</v>
      </c>
      <c r="N98" s="154">
        <v>2</v>
      </c>
      <c r="O98" s="170">
        <f>IF((N113/M113*100)&gt;1,100)</f>
        <v>100</v>
      </c>
      <c r="P98" s="601"/>
      <c r="Q98" s="193" t="s">
        <v>795</v>
      </c>
    </row>
    <row r="99" spans="1:17" s="141" customFormat="1" ht="102.75" customHeight="1">
      <c r="A99" s="186"/>
      <c r="B99" s="187"/>
      <c r="C99" s="186"/>
      <c r="D99" s="508" t="s">
        <v>408</v>
      </c>
      <c r="E99" s="562">
        <v>2163</v>
      </c>
      <c r="F99" s="558">
        <v>2162.92</v>
      </c>
      <c r="G99" s="475" t="s">
        <v>111</v>
      </c>
      <c r="H99" s="554">
        <f t="shared" si="18"/>
        <v>99.996301433194645</v>
      </c>
      <c r="I99" s="607"/>
      <c r="J99" s="517" t="s">
        <v>404</v>
      </c>
      <c r="K99" s="87" t="s">
        <v>796</v>
      </c>
      <c r="L99" s="160" t="s">
        <v>151</v>
      </c>
      <c r="M99" s="154">
        <v>1</v>
      </c>
      <c r="N99" s="154">
        <v>1</v>
      </c>
      <c r="O99" s="170">
        <f t="shared" si="17"/>
        <v>100</v>
      </c>
      <c r="P99" s="599">
        <f>O99</f>
        <v>100</v>
      </c>
      <c r="Q99" s="154"/>
    </row>
    <row r="100" spans="1:17" s="141" customFormat="1" ht="94.5">
      <c r="A100" s="186"/>
      <c r="B100" s="187"/>
      <c r="C100" s="186"/>
      <c r="D100" s="476"/>
      <c r="E100" s="563"/>
      <c r="F100" s="555"/>
      <c r="G100" s="476"/>
      <c r="H100" s="555"/>
      <c r="I100" s="608"/>
      <c r="J100" s="518"/>
      <c r="K100" s="87" t="s">
        <v>797</v>
      </c>
      <c r="L100" s="160" t="s">
        <v>151</v>
      </c>
      <c r="M100" s="154">
        <v>1</v>
      </c>
      <c r="N100" s="154">
        <v>1</v>
      </c>
      <c r="O100" s="170">
        <f t="shared" si="17"/>
        <v>100</v>
      </c>
      <c r="P100" s="601"/>
      <c r="Q100" s="154"/>
    </row>
    <row r="101" spans="1:17" s="141" customFormat="1" ht="167.25" customHeight="1">
      <c r="A101" s="186"/>
      <c r="B101" s="187"/>
      <c r="C101" s="186"/>
      <c r="D101" s="609" t="s">
        <v>388</v>
      </c>
      <c r="E101" s="215">
        <v>16239.9</v>
      </c>
      <c r="F101" s="151">
        <v>16239.85</v>
      </c>
      <c r="G101" s="559" t="s">
        <v>111</v>
      </c>
      <c r="H101" s="554">
        <f t="shared" si="18"/>
        <v>99.999692116330777</v>
      </c>
      <c r="I101" s="607"/>
      <c r="J101" s="517" t="s">
        <v>404</v>
      </c>
      <c r="K101" s="401" t="s">
        <v>1108</v>
      </c>
      <c r="L101" s="196" t="s">
        <v>151</v>
      </c>
      <c r="M101" s="154">
        <v>6</v>
      </c>
      <c r="N101" s="154">
        <v>5</v>
      </c>
      <c r="O101" s="170">
        <f t="shared" si="17"/>
        <v>83.333333333333343</v>
      </c>
      <c r="P101" s="599">
        <f>(O101+O102)/2</f>
        <v>91.666666666666671</v>
      </c>
      <c r="Q101" s="154" t="s">
        <v>798</v>
      </c>
    </row>
    <row r="102" spans="1:17" s="141" customFormat="1" ht="162.75" customHeight="1">
      <c r="A102" s="186"/>
      <c r="B102" s="187"/>
      <c r="C102" s="186"/>
      <c r="D102" s="610"/>
      <c r="E102" s="194"/>
      <c r="F102" s="147"/>
      <c r="G102" s="561"/>
      <c r="H102" s="555"/>
      <c r="I102" s="608"/>
      <c r="J102" s="518"/>
      <c r="K102" s="401" t="s">
        <v>1109</v>
      </c>
      <c r="L102" s="196" t="s">
        <v>151</v>
      </c>
      <c r="M102" s="198">
        <v>3</v>
      </c>
      <c r="N102" s="154">
        <v>4</v>
      </c>
      <c r="O102" s="170">
        <f>IF((N113/M113*100)&gt;1,100)</f>
        <v>100</v>
      </c>
      <c r="P102" s="601"/>
      <c r="Q102" s="154" t="s">
        <v>799</v>
      </c>
    </row>
    <row r="103" spans="1:17" s="141" customFormat="1" ht="57.75" customHeight="1">
      <c r="A103" s="186"/>
      <c r="B103" s="187"/>
      <c r="C103" s="186"/>
      <c r="D103" s="123" t="s">
        <v>409</v>
      </c>
      <c r="E103" s="199">
        <v>159.80000000000001</v>
      </c>
      <c r="F103" s="200">
        <v>0</v>
      </c>
      <c r="G103" s="125" t="s">
        <v>111</v>
      </c>
      <c r="H103" s="151">
        <f t="shared" si="18"/>
        <v>0</v>
      </c>
      <c r="I103" s="154" t="s">
        <v>800</v>
      </c>
      <c r="J103" s="188" t="s">
        <v>404</v>
      </c>
      <c r="K103" s="120" t="s">
        <v>410</v>
      </c>
      <c r="L103" s="196" t="s">
        <v>151</v>
      </c>
      <c r="M103" s="153">
        <v>1</v>
      </c>
      <c r="N103" s="154">
        <v>0</v>
      </c>
      <c r="O103" s="170">
        <f t="shared" si="17"/>
        <v>0</v>
      </c>
      <c r="P103" s="170">
        <f>O103</f>
        <v>0</v>
      </c>
      <c r="Q103" s="192" t="s">
        <v>801</v>
      </c>
    </row>
    <row r="104" spans="1:17" s="141" customFormat="1" ht="78.75">
      <c r="A104" s="186"/>
      <c r="B104" s="187"/>
      <c r="C104" s="186"/>
      <c r="D104" s="475" t="s">
        <v>182</v>
      </c>
      <c r="E104" s="125">
        <v>6920.8</v>
      </c>
      <c r="F104" s="151">
        <v>6920.64</v>
      </c>
      <c r="G104" s="475" t="s">
        <v>111</v>
      </c>
      <c r="H104" s="554">
        <f t="shared" si="18"/>
        <v>99.997688128540048</v>
      </c>
      <c r="I104" s="607"/>
      <c r="J104" s="566" t="s">
        <v>404</v>
      </c>
      <c r="K104" s="87" t="s">
        <v>411</v>
      </c>
      <c r="L104" s="196" t="s">
        <v>151</v>
      </c>
      <c r="M104" s="154">
        <v>3</v>
      </c>
      <c r="N104" s="154">
        <v>3</v>
      </c>
      <c r="O104" s="170">
        <f>N104/M104*100</f>
        <v>100</v>
      </c>
      <c r="P104" s="599">
        <f>(O104+O105)/2</f>
        <v>100</v>
      </c>
      <c r="Q104" s="607"/>
    </row>
    <row r="105" spans="1:17" s="141" customFormat="1" ht="136.5" customHeight="1">
      <c r="A105" s="186"/>
      <c r="B105" s="187"/>
      <c r="C105" s="186"/>
      <c r="D105" s="476"/>
      <c r="E105" s="202"/>
      <c r="F105" s="189"/>
      <c r="G105" s="476"/>
      <c r="H105" s="555"/>
      <c r="I105" s="611"/>
      <c r="J105" s="566"/>
      <c r="K105" s="87" t="s">
        <v>412</v>
      </c>
      <c r="L105" s="196" t="s">
        <v>151</v>
      </c>
      <c r="M105" s="154">
        <v>2</v>
      </c>
      <c r="N105" s="154">
        <v>2</v>
      </c>
      <c r="O105" s="170">
        <f>N105/M105*100</f>
        <v>100</v>
      </c>
      <c r="P105" s="600"/>
      <c r="Q105" s="611"/>
    </row>
    <row r="106" spans="1:17" s="141" customFormat="1" ht="136.5" customHeight="1">
      <c r="A106" s="186"/>
      <c r="B106" s="187"/>
      <c r="C106" s="186"/>
      <c r="D106" s="87" t="s">
        <v>413</v>
      </c>
      <c r="E106" s="232">
        <v>267</v>
      </c>
      <c r="F106" s="232">
        <v>267</v>
      </c>
      <c r="G106" s="87" t="s">
        <v>347</v>
      </c>
      <c r="H106" s="232">
        <f t="shared" si="18"/>
        <v>100</v>
      </c>
      <c r="I106" s="154"/>
      <c r="J106" s="207" t="s">
        <v>802</v>
      </c>
      <c r="K106" s="87" t="s">
        <v>414</v>
      </c>
      <c r="L106" s="196" t="s">
        <v>151</v>
      </c>
      <c r="M106" s="154">
        <v>1</v>
      </c>
      <c r="N106" s="154">
        <v>1</v>
      </c>
      <c r="O106" s="170">
        <f t="shared" ref="O106" si="19">N106/M106*100</f>
        <v>100</v>
      </c>
      <c r="P106" s="170">
        <v>100</v>
      </c>
      <c r="Q106" s="154"/>
    </row>
    <row r="107" spans="1:17" s="141" customFormat="1" ht="104.25" customHeight="1">
      <c r="A107" s="186"/>
      <c r="B107" s="187"/>
      <c r="C107" s="186"/>
      <c r="D107" s="145" t="s">
        <v>106</v>
      </c>
      <c r="E107" s="145">
        <v>749.4</v>
      </c>
      <c r="F107" s="200">
        <v>749.27</v>
      </c>
      <c r="G107" s="145" t="s">
        <v>347</v>
      </c>
      <c r="H107" s="232">
        <f t="shared" si="18"/>
        <v>99.982652788897781</v>
      </c>
      <c r="I107" s="154"/>
      <c r="J107" s="188" t="s">
        <v>404</v>
      </c>
      <c r="K107" s="87" t="s">
        <v>405</v>
      </c>
      <c r="L107" s="196" t="s">
        <v>151</v>
      </c>
      <c r="M107" s="154">
        <v>1</v>
      </c>
      <c r="N107" s="204">
        <v>1</v>
      </c>
      <c r="O107" s="170">
        <f>N107/M107*100</f>
        <v>100</v>
      </c>
      <c r="P107" s="170">
        <f>O107</f>
        <v>100</v>
      </c>
      <c r="Q107" s="154"/>
    </row>
    <row r="108" spans="1:17" s="141" customFormat="1" ht="135.75" customHeight="1">
      <c r="A108" s="186"/>
      <c r="B108" s="187"/>
      <c r="C108" s="186"/>
      <c r="D108" s="125" t="s">
        <v>183</v>
      </c>
      <c r="E108" s="215">
        <v>4828.8999999999996</v>
      </c>
      <c r="F108" s="151">
        <v>3565.82</v>
      </c>
      <c r="G108" s="125" t="s">
        <v>111</v>
      </c>
      <c r="H108" s="232">
        <f t="shared" si="18"/>
        <v>73.843318354076501</v>
      </c>
      <c r="I108" s="154" t="s">
        <v>678</v>
      </c>
      <c r="J108" s="188" t="s">
        <v>404</v>
      </c>
      <c r="K108" s="403" t="s">
        <v>1110</v>
      </c>
      <c r="L108" s="160" t="s">
        <v>151</v>
      </c>
      <c r="M108" s="154">
        <v>2</v>
      </c>
      <c r="N108" s="205">
        <v>2</v>
      </c>
      <c r="O108" s="170">
        <f t="shared" ref="O108" si="20">N108/M108*100</f>
        <v>100</v>
      </c>
      <c r="P108" s="170">
        <f>O108</f>
        <v>100</v>
      </c>
      <c r="Q108" s="154"/>
    </row>
    <row r="109" spans="1:17" s="141" customFormat="1" ht="75" customHeight="1">
      <c r="A109" s="186"/>
      <c r="B109" s="187"/>
      <c r="C109" s="186"/>
      <c r="D109" s="475" t="s">
        <v>184</v>
      </c>
      <c r="E109" s="215">
        <v>10151.6</v>
      </c>
      <c r="F109" s="151">
        <v>10148.049999999999</v>
      </c>
      <c r="G109" s="475" t="s">
        <v>111</v>
      </c>
      <c r="H109" s="554">
        <f t="shared" si="18"/>
        <v>99.965030143031626</v>
      </c>
      <c r="I109" s="607"/>
      <c r="J109" s="556" t="s">
        <v>803</v>
      </c>
      <c r="K109" s="87" t="s">
        <v>415</v>
      </c>
      <c r="L109" s="160" t="s">
        <v>151</v>
      </c>
      <c r="M109" s="154">
        <v>3</v>
      </c>
      <c r="N109" s="154">
        <v>9</v>
      </c>
      <c r="O109" s="170">
        <f>IF((N113/M113*100)&gt;1,100)</f>
        <v>100</v>
      </c>
      <c r="P109" s="599">
        <f>(O109+O110)/2</f>
        <v>87.5</v>
      </c>
      <c r="Q109" s="206" t="s">
        <v>804</v>
      </c>
    </row>
    <row r="110" spans="1:17" s="141" customFormat="1" ht="105.75" customHeight="1">
      <c r="A110" s="186"/>
      <c r="B110" s="187"/>
      <c r="C110" s="186"/>
      <c r="D110" s="476"/>
      <c r="E110" s="194"/>
      <c r="F110" s="147"/>
      <c r="G110" s="476"/>
      <c r="H110" s="555" t="e">
        <f t="shared" si="18"/>
        <v>#DIV/0!</v>
      </c>
      <c r="I110" s="608"/>
      <c r="J110" s="557"/>
      <c r="K110" s="87" t="s">
        <v>416</v>
      </c>
      <c r="L110" s="160" t="s">
        <v>151</v>
      </c>
      <c r="M110" s="154">
        <v>8</v>
      </c>
      <c r="N110" s="154">
        <v>6</v>
      </c>
      <c r="O110" s="170">
        <f>(N110/M110)*100</f>
        <v>75</v>
      </c>
      <c r="P110" s="601"/>
      <c r="Q110" s="206" t="s">
        <v>805</v>
      </c>
    </row>
    <row r="111" spans="1:17" s="141" customFormat="1" ht="94.5">
      <c r="A111" s="186"/>
      <c r="B111" s="187"/>
      <c r="C111" s="186"/>
      <c r="D111" s="475" t="s">
        <v>185</v>
      </c>
      <c r="E111" s="215">
        <v>6922.6</v>
      </c>
      <c r="F111" s="151">
        <v>6922.56</v>
      </c>
      <c r="G111" s="475" t="s">
        <v>111</v>
      </c>
      <c r="H111" s="554">
        <f t="shared" si="18"/>
        <v>99.999422182417007</v>
      </c>
      <c r="I111" s="607"/>
      <c r="J111" s="556" t="s">
        <v>404</v>
      </c>
      <c r="K111" s="87" t="s">
        <v>406</v>
      </c>
      <c r="L111" s="160" t="s">
        <v>151</v>
      </c>
      <c r="M111" s="154">
        <v>9</v>
      </c>
      <c r="N111" s="154">
        <v>2</v>
      </c>
      <c r="O111" s="170">
        <f>N111/M111*100</f>
        <v>22.222222222222221</v>
      </c>
      <c r="P111" s="599">
        <f>(O111+O112+O113)/3</f>
        <v>46.296296296296298</v>
      </c>
      <c r="Q111" s="617" t="s">
        <v>806</v>
      </c>
    </row>
    <row r="112" spans="1:17" s="141" customFormat="1" ht="94.5">
      <c r="A112" s="186"/>
      <c r="B112" s="187"/>
      <c r="C112" s="186"/>
      <c r="D112" s="508"/>
      <c r="E112" s="199"/>
      <c r="F112" s="200"/>
      <c r="G112" s="508"/>
      <c r="H112" s="558" t="e">
        <f t="shared" si="18"/>
        <v>#DIV/0!</v>
      </c>
      <c r="I112" s="611"/>
      <c r="J112" s="567"/>
      <c r="K112" s="87" t="s">
        <v>417</v>
      </c>
      <c r="L112" s="160" t="s">
        <v>151</v>
      </c>
      <c r="M112" s="154">
        <v>6</v>
      </c>
      <c r="N112" s="154">
        <v>1</v>
      </c>
      <c r="O112" s="170">
        <f>N112/M112*100</f>
        <v>16.666666666666664</v>
      </c>
      <c r="P112" s="600"/>
      <c r="Q112" s="618"/>
    </row>
    <row r="113" spans="1:17" s="141" customFormat="1" ht="78.75">
      <c r="A113" s="186"/>
      <c r="B113" s="187"/>
      <c r="C113" s="186"/>
      <c r="D113" s="476"/>
      <c r="E113" s="194"/>
      <c r="F113" s="147"/>
      <c r="G113" s="476"/>
      <c r="H113" s="555" t="e">
        <f t="shared" si="18"/>
        <v>#DIV/0!</v>
      </c>
      <c r="I113" s="608"/>
      <c r="J113" s="557"/>
      <c r="K113" s="87" t="s">
        <v>415</v>
      </c>
      <c r="L113" s="160" t="s">
        <v>151</v>
      </c>
      <c r="M113" s="154">
        <v>8</v>
      </c>
      <c r="N113" s="154">
        <v>11</v>
      </c>
      <c r="O113" s="170">
        <f>IF((N113/M113*100)&gt;1,100)</f>
        <v>100</v>
      </c>
      <c r="P113" s="601"/>
      <c r="Q113" s="619"/>
    </row>
    <row r="114" spans="1:17" s="141" customFormat="1" ht="126">
      <c r="A114" s="186"/>
      <c r="B114" s="187"/>
      <c r="C114" s="186"/>
      <c r="D114" s="125" t="s">
        <v>191</v>
      </c>
      <c r="E114" s="215">
        <v>1029.3</v>
      </c>
      <c r="F114" s="151">
        <v>1029.24</v>
      </c>
      <c r="G114" s="125" t="s">
        <v>111</v>
      </c>
      <c r="H114" s="151">
        <f t="shared" si="18"/>
        <v>99.994170795686401</v>
      </c>
      <c r="I114" s="208"/>
      <c r="J114" s="185" t="s">
        <v>404</v>
      </c>
      <c r="K114" s="87" t="s">
        <v>418</v>
      </c>
      <c r="L114" s="160" t="s">
        <v>151</v>
      </c>
      <c r="M114" s="154">
        <v>1</v>
      </c>
      <c r="N114" s="154">
        <v>3</v>
      </c>
      <c r="O114" s="170">
        <f>IF((N113/M113*100)&gt;1,100)</f>
        <v>100</v>
      </c>
      <c r="P114" s="170">
        <f>(O114)</f>
        <v>100</v>
      </c>
      <c r="Q114" s="209" t="s">
        <v>807</v>
      </c>
    </row>
    <row r="115" spans="1:17" s="141" customFormat="1" ht="141.75">
      <c r="A115" s="183"/>
      <c r="B115" s="184"/>
      <c r="C115" s="183"/>
      <c r="D115" s="379" t="s">
        <v>186</v>
      </c>
      <c r="E115" s="384">
        <v>4477.5</v>
      </c>
      <c r="F115" s="384">
        <v>4477.4399999999996</v>
      </c>
      <c r="G115" s="379" t="s">
        <v>111</v>
      </c>
      <c r="H115" s="384">
        <f t="shared" si="18"/>
        <v>99.998659966499147</v>
      </c>
      <c r="I115" s="392"/>
      <c r="J115" s="382" t="s">
        <v>404</v>
      </c>
      <c r="K115" s="379" t="s">
        <v>419</v>
      </c>
      <c r="L115" s="399" t="s">
        <v>151</v>
      </c>
      <c r="M115" s="392">
        <v>1</v>
      </c>
      <c r="N115" s="392">
        <v>1</v>
      </c>
      <c r="O115" s="151">
        <f>N115/M115*100</f>
        <v>100</v>
      </c>
      <c r="P115" s="233">
        <f>(O115+O116)/2</f>
        <v>100</v>
      </c>
      <c r="Q115" s="379"/>
    </row>
    <row r="116" spans="1:17" s="141" customFormat="1" ht="78.75">
      <c r="A116" s="144"/>
      <c r="B116" s="202"/>
      <c r="C116" s="144"/>
      <c r="D116" s="380"/>
      <c r="E116" s="385"/>
      <c r="F116" s="385"/>
      <c r="G116" s="380"/>
      <c r="H116" s="385"/>
      <c r="I116" s="393"/>
      <c r="J116" s="383"/>
      <c r="K116" s="379" t="s">
        <v>415</v>
      </c>
      <c r="L116" s="399" t="s">
        <v>151</v>
      </c>
      <c r="M116" s="392">
        <v>1</v>
      </c>
      <c r="N116" s="392">
        <v>1</v>
      </c>
      <c r="O116" s="384">
        <f>N116/M116*100</f>
        <v>100</v>
      </c>
      <c r="P116" s="398"/>
      <c r="Q116" s="381"/>
    </row>
    <row r="117" spans="1:17" s="141" customFormat="1" ht="157.5">
      <c r="A117" s="186" t="s">
        <v>420</v>
      </c>
      <c r="B117" s="187" t="s">
        <v>421</v>
      </c>
      <c r="C117" s="186" t="s">
        <v>422</v>
      </c>
      <c r="D117" s="397" t="s">
        <v>83</v>
      </c>
      <c r="E117" s="387">
        <v>2385.8000000000002</v>
      </c>
      <c r="F117" s="222">
        <v>2385.7600000000002</v>
      </c>
      <c r="G117" s="380" t="s">
        <v>111</v>
      </c>
      <c r="H117" s="389">
        <f t="shared" si="18"/>
        <v>99.998323413530059</v>
      </c>
      <c r="I117" s="386"/>
      <c r="J117" s="388" t="s">
        <v>423</v>
      </c>
      <c r="K117" s="206" t="s">
        <v>424</v>
      </c>
      <c r="L117" s="160" t="s">
        <v>425</v>
      </c>
      <c r="M117" s="163">
        <v>12</v>
      </c>
      <c r="N117" s="163">
        <v>12</v>
      </c>
      <c r="O117" s="390">
        <f>N117/M117*100</f>
        <v>100</v>
      </c>
      <c r="P117" s="400">
        <f>O117</f>
        <v>100</v>
      </c>
      <c r="Q117" s="161"/>
    </row>
    <row r="118" spans="1:17" s="141" customFormat="1" ht="141.75">
      <c r="A118" s="212"/>
      <c r="B118" s="187"/>
      <c r="C118" s="212"/>
      <c r="D118" s="179" t="s">
        <v>403</v>
      </c>
      <c r="E118" s="172">
        <v>3742.7</v>
      </c>
      <c r="F118" s="213">
        <v>3742.67</v>
      </c>
      <c r="G118" s="87" t="s">
        <v>111</v>
      </c>
      <c r="H118" s="216">
        <f t="shared" si="18"/>
        <v>99.999198439629154</v>
      </c>
      <c r="I118" s="92"/>
      <c r="J118" s="188" t="s">
        <v>686</v>
      </c>
      <c r="K118" s="188" t="s">
        <v>687</v>
      </c>
      <c r="L118" s="188" t="s">
        <v>688</v>
      </c>
      <c r="M118" s="92">
        <v>9</v>
      </c>
      <c r="N118" s="92">
        <v>9</v>
      </c>
      <c r="O118" s="151">
        <f>N118/M118*100</f>
        <v>100</v>
      </c>
      <c r="P118" s="151">
        <f>O118</f>
        <v>100</v>
      </c>
      <c r="Q118" s="161"/>
    </row>
    <row r="119" spans="1:17" s="141" customFormat="1" ht="63" customHeight="1">
      <c r="A119" s="214"/>
      <c r="B119" s="187"/>
      <c r="C119" s="156"/>
      <c r="D119" s="475" t="s">
        <v>177</v>
      </c>
      <c r="E119" s="568">
        <v>10914.8</v>
      </c>
      <c r="F119" s="568">
        <v>8806.36</v>
      </c>
      <c r="G119" s="475" t="s">
        <v>111</v>
      </c>
      <c r="H119" s="569">
        <f t="shared" si="18"/>
        <v>80.682742697988061</v>
      </c>
      <c r="I119" s="475" t="s">
        <v>808</v>
      </c>
      <c r="J119" s="517" t="s">
        <v>809</v>
      </c>
      <c r="K119" s="57" t="s">
        <v>810</v>
      </c>
      <c r="L119" s="60" t="s">
        <v>151</v>
      </c>
      <c r="M119" s="92">
        <v>47</v>
      </c>
      <c r="N119" s="92">
        <v>31</v>
      </c>
      <c r="O119" s="94">
        <f>(N119/M119*100)</f>
        <v>65.957446808510639</v>
      </c>
      <c r="P119" s="554">
        <f>(O119+O120)/2</f>
        <v>82.978723404255319</v>
      </c>
      <c r="Q119" s="209" t="s">
        <v>811</v>
      </c>
    </row>
    <row r="120" spans="1:17" s="141" customFormat="1">
      <c r="A120" s="214"/>
      <c r="B120" s="217"/>
      <c r="C120" s="156"/>
      <c r="D120" s="476"/>
      <c r="E120" s="563"/>
      <c r="F120" s="563"/>
      <c r="G120" s="476"/>
      <c r="H120" s="570"/>
      <c r="I120" s="476"/>
      <c r="J120" s="518"/>
      <c r="K120" s="188" t="s">
        <v>812</v>
      </c>
      <c r="L120" s="60" t="s">
        <v>813</v>
      </c>
      <c r="M120" s="92">
        <v>810</v>
      </c>
      <c r="N120" s="92">
        <v>810</v>
      </c>
      <c r="O120" s="151">
        <f t="shared" ref="O120:O126" si="21">N120/M120*100</f>
        <v>100</v>
      </c>
      <c r="P120" s="555"/>
      <c r="Q120" s="161"/>
    </row>
    <row r="121" spans="1:17" s="141" customFormat="1" ht="110.25">
      <c r="A121" s="214"/>
      <c r="B121" s="218"/>
      <c r="C121" s="156"/>
      <c r="D121" s="475" t="s">
        <v>178</v>
      </c>
      <c r="E121" s="568">
        <v>9868.2999999999993</v>
      </c>
      <c r="F121" s="568">
        <v>7250.93</v>
      </c>
      <c r="G121" s="475" t="s">
        <v>111</v>
      </c>
      <c r="H121" s="569">
        <f t="shared" si="18"/>
        <v>73.476991984435017</v>
      </c>
      <c r="I121" s="475" t="s">
        <v>814</v>
      </c>
      <c r="J121" s="201" t="s">
        <v>815</v>
      </c>
      <c r="K121" s="188" t="s">
        <v>816</v>
      </c>
      <c r="L121" s="92" t="s">
        <v>151</v>
      </c>
      <c r="M121" s="92">
        <v>3</v>
      </c>
      <c r="N121" s="92">
        <v>3</v>
      </c>
      <c r="O121" s="151">
        <f t="shared" si="21"/>
        <v>100</v>
      </c>
      <c r="P121" s="554">
        <f>O121</f>
        <v>100</v>
      </c>
      <c r="Q121" s="161"/>
    </row>
    <row r="122" spans="1:17" s="141" customFormat="1" ht="78.75">
      <c r="A122" s="214"/>
      <c r="B122" s="218"/>
      <c r="C122" s="156"/>
      <c r="D122" s="508"/>
      <c r="E122" s="562"/>
      <c r="F122" s="562"/>
      <c r="G122" s="508"/>
      <c r="H122" s="571"/>
      <c r="I122" s="508"/>
      <c r="J122" s="201" t="s">
        <v>817</v>
      </c>
      <c r="K122" s="188" t="s">
        <v>818</v>
      </c>
      <c r="L122" s="92" t="s">
        <v>151</v>
      </c>
      <c r="M122" s="92">
        <v>1</v>
      </c>
      <c r="N122" s="92">
        <v>1</v>
      </c>
      <c r="O122" s="151">
        <f t="shared" si="21"/>
        <v>100</v>
      </c>
      <c r="P122" s="558"/>
      <c r="Q122" s="161"/>
    </row>
    <row r="123" spans="1:17" s="141" customFormat="1" ht="78.75">
      <c r="A123" s="214"/>
      <c r="B123" s="218"/>
      <c r="C123" s="156"/>
      <c r="D123" s="476"/>
      <c r="E123" s="563"/>
      <c r="F123" s="563"/>
      <c r="G123" s="476"/>
      <c r="H123" s="570"/>
      <c r="I123" s="476"/>
      <c r="J123" s="201" t="s">
        <v>819</v>
      </c>
      <c r="K123" s="188" t="s">
        <v>820</v>
      </c>
      <c r="L123" s="92" t="s">
        <v>151</v>
      </c>
      <c r="M123" s="92">
        <v>1</v>
      </c>
      <c r="N123" s="92">
        <v>1</v>
      </c>
      <c r="O123" s="151">
        <f t="shared" si="21"/>
        <v>100</v>
      </c>
      <c r="P123" s="555"/>
      <c r="Q123" s="161"/>
    </row>
    <row r="124" spans="1:17" s="141" customFormat="1" ht="63" customHeight="1">
      <c r="A124" s="214"/>
      <c r="B124" s="218"/>
      <c r="C124" s="156"/>
      <c r="D124" s="475" t="s">
        <v>179</v>
      </c>
      <c r="E124" s="215">
        <v>9914.1</v>
      </c>
      <c r="F124" s="215">
        <v>9914.02</v>
      </c>
      <c r="G124" s="475" t="s">
        <v>111</v>
      </c>
      <c r="H124" s="569">
        <f t="shared" si="18"/>
        <v>99.999193068458055</v>
      </c>
      <c r="I124" s="477"/>
      <c r="J124" s="201" t="s">
        <v>689</v>
      </c>
      <c r="K124" s="201" t="s">
        <v>690</v>
      </c>
      <c r="L124" s="201" t="s">
        <v>691</v>
      </c>
      <c r="M124" s="92">
        <v>741</v>
      </c>
      <c r="N124" s="92">
        <v>741</v>
      </c>
      <c r="O124" s="151">
        <f t="shared" si="21"/>
        <v>100</v>
      </c>
      <c r="P124" s="554">
        <f>(O124+O125+O126)/3</f>
        <v>100</v>
      </c>
      <c r="Q124" s="161"/>
    </row>
    <row r="125" spans="1:17" s="141" customFormat="1" ht="173.25">
      <c r="A125" s="214"/>
      <c r="B125" s="218"/>
      <c r="C125" s="156"/>
      <c r="D125" s="508"/>
      <c r="E125" s="199"/>
      <c r="F125" s="199"/>
      <c r="G125" s="508"/>
      <c r="H125" s="571"/>
      <c r="I125" s="478"/>
      <c r="J125" s="201" t="s">
        <v>692</v>
      </c>
      <c r="K125" s="188" t="s">
        <v>693</v>
      </c>
      <c r="L125" s="92" t="s">
        <v>151</v>
      </c>
      <c r="M125" s="92">
        <v>4</v>
      </c>
      <c r="N125" s="92">
        <v>4</v>
      </c>
      <c r="O125" s="151">
        <f t="shared" si="21"/>
        <v>100</v>
      </c>
      <c r="P125" s="558"/>
      <c r="Q125" s="161"/>
    </row>
    <row r="126" spans="1:17" s="141" customFormat="1" ht="78.75">
      <c r="A126" s="214"/>
      <c r="B126" s="218"/>
      <c r="C126" s="156"/>
      <c r="D126" s="476"/>
      <c r="E126" s="194"/>
      <c r="F126" s="194"/>
      <c r="G126" s="476"/>
      <c r="H126" s="570"/>
      <c r="I126" s="479"/>
      <c r="J126" s="201" t="s">
        <v>694</v>
      </c>
      <c r="K126" s="201" t="s">
        <v>695</v>
      </c>
      <c r="L126" s="201" t="s">
        <v>151</v>
      </c>
      <c r="M126" s="92">
        <v>3</v>
      </c>
      <c r="N126" s="92">
        <v>3</v>
      </c>
      <c r="O126" s="151">
        <f t="shared" si="21"/>
        <v>100</v>
      </c>
      <c r="P126" s="555"/>
      <c r="Q126" s="161"/>
    </row>
    <row r="127" spans="1:17" s="141" customFormat="1" ht="126">
      <c r="A127" s="214"/>
      <c r="B127" s="218"/>
      <c r="C127" s="156"/>
      <c r="D127" s="179" t="s">
        <v>426</v>
      </c>
      <c r="E127" s="172">
        <v>3845.3</v>
      </c>
      <c r="F127" s="211">
        <v>3845.29</v>
      </c>
      <c r="G127" s="87" t="s">
        <v>111</v>
      </c>
      <c r="H127" s="216">
        <f t="shared" si="18"/>
        <v>99.999739942267169</v>
      </c>
      <c r="I127" s="92"/>
      <c r="J127" s="201" t="s">
        <v>696</v>
      </c>
      <c r="K127" s="201" t="s">
        <v>697</v>
      </c>
      <c r="L127" s="201" t="s">
        <v>151</v>
      </c>
      <c r="M127" s="92">
        <v>135</v>
      </c>
      <c r="N127" s="92">
        <v>176</v>
      </c>
      <c r="O127" s="94">
        <f t="shared" ref="O127" si="22">IF((N127/M127*100)&gt;1,100)</f>
        <v>100</v>
      </c>
      <c r="P127" s="94">
        <f>O127</f>
        <v>100</v>
      </c>
      <c r="Q127" s="209" t="s">
        <v>821</v>
      </c>
    </row>
    <row r="128" spans="1:17" s="141" customFormat="1" ht="157.5">
      <c r="A128" s="214"/>
      <c r="B128" s="218"/>
      <c r="C128" s="156"/>
      <c r="D128" s="179" t="s">
        <v>180</v>
      </c>
      <c r="E128" s="172">
        <v>2691.2</v>
      </c>
      <c r="F128" s="211">
        <v>2691.08</v>
      </c>
      <c r="G128" s="87" t="s">
        <v>111</v>
      </c>
      <c r="H128" s="216">
        <f t="shared" si="18"/>
        <v>99.995541022592164</v>
      </c>
      <c r="I128" s="92"/>
      <c r="J128" s="201" t="s">
        <v>822</v>
      </c>
      <c r="K128" s="188" t="s">
        <v>823</v>
      </c>
      <c r="L128" s="92" t="s">
        <v>688</v>
      </c>
      <c r="M128" s="92">
        <v>5</v>
      </c>
      <c r="N128" s="92">
        <v>5</v>
      </c>
      <c r="O128" s="151">
        <f t="shared" ref="O128:O138" si="23">N128/M128*100</f>
        <v>100</v>
      </c>
      <c r="P128" s="151">
        <f>O128</f>
        <v>100</v>
      </c>
      <c r="Q128" s="161"/>
    </row>
    <row r="129" spans="1:17" s="141" customFormat="1" ht="252">
      <c r="A129" s="214"/>
      <c r="B129" s="218"/>
      <c r="C129" s="156"/>
      <c r="D129" s="179" t="s">
        <v>182</v>
      </c>
      <c r="E129" s="172">
        <v>9518.2000000000007</v>
      </c>
      <c r="F129" s="211">
        <v>9518.1299999999992</v>
      </c>
      <c r="G129" s="87" t="s">
        <v>111</v>
      </c>
      <c r="H129" s="216">
        <f t="shared" si="18"/>
        <v>99.999264566829851</v>
      </c>
      <c r="I129" s="92"/>
      <c r="J129" s="201" t="s">
        <v>824</v>
      </c>
      <c r="K129" s="188" t="s">
        <v>825</v>
      </c>
      <c r="L129" s="92" t="s">
        <v>151</v>
      </c>
      <c r="M129" s="92">
        <v>6</v>
      </c>
      <c r="N129" s="92">
        <v>6</v>
      </c>
      <c r="O129" s="151">
        <f t="shared" si="23"/>
        <v>100</v>
      </c>
      <c r="P129" s="151">
        <f>O129</f>
        <v>100</v>
      </c>
      <c r="Q129" s="161"/>
    </row>
    <row r="130" spans="1:17" s="141" customFormat="1" ht="141" customHeight="1">
      <c r="A130" s="214"/>
      <c r="B130" s="218"/>
      <c r="C130" s="156"/>
      <c r="D130" s="475" t="s">
        <v>188</v>
      </c>
      <c r="E130" s="215">
        <v>10000</v>
      </c>
      <c r="F130" s="215">
        <v>10000</v>
      </c>
      <c r="G130" s="475" t="s">
        <v>111</v>
      </c>
      <c r="H130" s="569">
        <f t="shared" si="18"/>
        <v>100</v>
      </c>
      <c r="I130" s="477"/>
      <c r="J130" s="201" t="s">
        <v>826</v>
      </c>
      <c r="K130" s="87" t="s">
        <v>827</v>
      </c>
      <c r="L130" s="92" t="s">
        <v>151</v>
      </c>
      <c r="M130" s="92">
        <v>2</v>
      </c>
      <c r="N130" s="92">
        <v>2</v>
      </c>
      <c r="O130" s="151">
        <f t="shared" si="23"/>
        <v>100</v>
      </c>
      <c r="P130" s="554">
        <f>(O130+O131+O132+O133)/4</f>
        <v>100</v>
      </c>
      <c r="Q130" s="161"/>
    </row>
    <row r="131" spans="1:17" s="141" customFormat="1" ht="124.5" customHeight="1">
      <c r="A131" s="214"/>
      <c r="B131" s="218"/>
      <c r="C131" s="156"/>
      <c r="D131" s="508"/>
      <c r="E131" s="199"/>
      <c r="F131" s="199"/>
      <c r="G131" s="508"/>
      <c r="H131" s="571"/>
      <c r="I131" s="478"/>
      <c r="J131" s="201" t="s">
        <v>828</v>
      </c>
      <c r="K131" s="87" t="s">
        <v>829</v>
      </c>
      <c r="L131" s="92" t="s">
        <v>151</v>
      </c>
      <c r="M131" s="92">
        <v>1</v>
      </c>
      <c r="N131" s="92">
        <v>1</v>
      </c>
      <c r="O131" s="151">
        <f t="shared" si="23"/>
        <v>100</v>
      </c>
      <c r="P131" s="558"/>
      <c r="Q131" s="161"/>
    </row>
    <row r="132" spans="1:17" s="141" customFormat="1" ht="126">
      <c r="A132" s="214"/>
      <c r="B132" s="218"/>
      <c r="C132" s="156"/>
      <c r="D132" s="508"/>
      <c r="E132" s="199"/>
      <c r="F132" s="199"/>
      <c r="G132" s="508"/>
      <c r="H132" s="571"/>
      <c r="I132" s="478"/>
      <c r="J132" s="201" t="s">
        <v>830</v>
      </c>
      <c r="K132" s="87" t="s">
        <v>831</v>
      </c>
      <c r="L132" s="92" t="s">
        <v>151</v>
      </c>
      <c r="M132" s="92">
        <v>1</v>
      </c>
      <c r="N132" s="92">
        <v>1</v>
      </c>
      <c r="O132" s="151">
        <f t="shared" si="23"/>
        <v>100</v>
      </c>
      <c r="P132" s="558"/>
      <c r="Q132" s="161"/>
    </row>
    <row r="133" spans="1:17" s="141" customFormat="1" ht="78.75">
      <c r="A133" s="214"/>
      <c r="B133" s="218"/>
      <c r="C133" s="156"/>
      <c r="D133" s="476"/>
      <c r="E133" s="194"/>
      <c r="F133" s="194"/>
      <c r="G133" s="476"/>
      <c r="H133" s="570"/>
      <c r="I133" s="479"/>
      <c r="J133" s="201" t="s">
        <v>832</v>
      </c>
      <c r="K133" s="87" t="s">
        <v>833</v>
      </c>
      <c r="L133" s="92" t="s">
        <v>151</v>
      </c>
      <c r="M133" s="92">
        <v>1</v>
      </c>
      <c r="N133" s="92">
        <v>1</v>
      </c>
      <c r="O133" s="151">
        <f t="shared" si="23"/>
        <v>100</v>
      </c>
      <c r="P133" s="555"/>
      <c r="Q133" s="161"/>
    </row>
    <row r="134" spans="1:17" s="141" customFormat="1" ht="63" customHeight="1">
      <c r="A134" s="214"/>
      <c r="B134" s="218"/>
      <c r="C134" s="156"/>
      <c r="D134" s="475" t="s">
        <v>427</v>
      </c>
      <c r="E134" s="215">
        <v>12305.3</v>
      </c>
      <c r="F134" s="215">
        <v>12305.3</v>
      </c>
      <c r="G134" s="475" t="s">
        <v>111</v>
      </c>
      <c r="H134" s="569">
        <f t="shared" si="18"/>
        <v>100</v>
      </c>
      <c r="I134" s="572" t="s">
        <v>834</v>
      </c>
      <c r="J134" s="517" t="s">
        <v>835</v>
      </c>
      <c r="K134" s="87" t="s">
        <v>836</v>
      </c>
      <c r="L134" s="92" t="s">
        <v>688</v>
      </c>
      <c r="M134" s="92">
        <v>3</v>
      </c>
      <c r="N134" s="92">
        <v>3</v>
      </c>
      <c r="O134" s="151">
        <f t="shared" si="23"/>
        <v>100</v>
      </c>
      <c r="P134" s="554">
        <f>(O134+O135+O136+O137+O138+O139+O140)/7</f>
        <v>89.762734362037492</v>
      </c>
      <c r="Q134" s="161"/>
    </row>
    <row r="135" spans="1:17" s="141" customFormat="1" ht="78.75">
      <c r="A135" s="214"/>
      <c r="B135" s="218"/>
      <c r="C135" s="156"/>
      <c r="D135" s="508"/>
      <c r="E135" s="199"/>
      <c r="F135" s="199"/>
      <c r="G135" s="508"/>
      <c r="H135" s="571"/>
      <c r="I135" s="573"/>
      <c r="J135" s="575"/>
      <c r="K135" s="87" t="s">
        <v>837</v>
      </c>
      <c r="L135" s="92" t="s">
        <v>688</v>
      </c>
      <c r="M135" s="92">
        <v>1</v>
      </c>
      <c r="N135" s="92">
        <v>1</v>
      </c>
      <c r="O135" s="151">
        <f t="shared" si="23"/>
        <v>100</v>
      </c>
      <c r="P135" s="558"/>
      <c r="Q135" s="161"/>
    </row>
    <row r="136" spans="1:17" s="141" customFormat="1" ht="78.75">
      <c r="A136" s="214"/>
      <c r="B136" s="218"/>
      <c r="C136" s="156"/>
      <c r="D136" s="508"/>
      <c r="E136" s="199"/>
      <c r="F136" s="199"/>
      <c r="G136" s="508"/>
      <c r="H136" s="571"/>
      <c r="I136" s="573"/>
      <c r="J136" s="575"/>
      <c r="K136" s="87" t="s">
        <v>838</v>
      </c>
      <c r="L136" s="92" t="s">
        <v>543</v>
      </c>
      <c r="M136" s="219">
        <v>386</v>
      </c>
      <c r="N136" s="219">
        <v>583</v>
      </c>
      <c r="O136" s="151">
        <f>IF((N119/M119*100)&gt;1,100)</f>
        <v>100</v>
      </c>
      <c r="P136" s="558"/>
      <c r="Q136" s="220" t="s">
        <v>839</v>
      </c>
    </row>
    <row r="137" spans="1:17" s="141" customFormat="1" ht="63">
      <c r="A137" s="214"/>
      <c r="B137" s="218"/>
      <c r="C137" s="156"/>
      <c r="D137" s="508"/>
      <c r="E137" s="199"/>
      <c r="F137" s="199"/>
      <c r="G137" s="508"/>
      <c r="H137" s="571"/>
      <c r="I137" s="573"/>
      <c r="J137" s="575"/>
      <c r="K137" s="87" t="s">
        <v>840</v>
      </c>
      <c r="L137" s="92" t="s">
        <v>813</v>
      </c>
      <c r="M137" s="219">
        <v>1722</v>
      </c>
      <c r="N137" s="219">
        <v>488</v>
      </c>
      <c r="O137" s="151">
        <f t="shared" si="23"/>
        <v>28.339140534262487</v>
      </c>
      <c r="P137" s="558"/>
      <c r="Q137" s="221" t="s">
        <v>841</v>
      </c>
    </row>
    <row r="138" spans="1:17" s="141" customFormat="1" ht="78.75">
      <c r="A138" s="214"/>
      <c r="B138" s="218"/>
      <c r="C138" s="156"/>
      <c r="D138" s="508"/>
      <c r="E138" s="199"/>
      <c r="F138" s="199"/>
      <c r="G138" s="508"/>
      <c r="H138" s="571"/>
      <c r="I138" s="573"/>
      <c r="J138" s="575"/>
      <c r="K138" s="87" t="s">
        <v>842</v>
      </c>
      <c r="L138" s="92" t="s">
        <v>688</v>
      </c>
      <c r="M138" s="219">
        <v>2</v>
      </c>
      <c r="N138" s="219">
        <v>2</v>
      </c>
      <c r="O138" s="151">
        <f t="shared" si="23"/>
        <v>100</v>
      </c>
      <c r="P138" s="558"/>
      <c r="Q138" s="161"/>
    </row>
    <row r="139" spans="1:17" s="141" customFormat="1" ht="78.75">
      <c r="A139" s="214"/>
      <c r="B139" s="218"/>
      <c r="C139" s="156"/>
      <c r="D139" s="209"/>
      <c r="E139" s="194"/>
      <c r="F139" s="222"/>
      <c r="G139" s="126"/>
      <c r="H139" s="223"/>
      <c r="I139" s="573"/>
      <c r="J139" s="575"/>
      <c r="K139" s="87" t="s">
        <v>843</v>
      </c>
      <c r="L139" s="92" t="s">
        <v>844</v>
      </c>
      <c r="M139" s="219">
        <v>8480</v>
      </c>
      <c r="N139" s="219">
        <v>8480</v>
      </c>
      <c r="O139" s="151">
        <f>(N139/M139*100)</f>
        <v>100</v>
      </c>
      <c r="P139" s="558"/>
      <c r="Q139" s="221" t="s">
        <v>845</v>
      </c>
    </row>
    <row r="140" spans="1:17" s="141" customFormat="1" ht="94.5">
      <c r="A140" s="214"/>
      <c r="B140" s="218"/>
      <c r="C140" s="156"/>
      <c r="D140" s="209"/>
      <c r="E140" s="194"/>
      <c r="F140" s="222"/>
      <c r="G140" s="126"/>
      <c r="H140" s="223"/>
      <c r="I140" s="574"/>
      <c r="J140" s="518"/>
      <c r="K140" s="87" t="s">
        <v>846</v>
      </c>
      <c r="L140" s="92" t="s">
        <v>688</v>
      </c>
      <c r="M140" s="219">
        <v>3</v>
      </c>
      <c r="N140" s="219">
        <v>3</v>
      </c>
      <c r="O140" s="151">
        <f>(N140/M140)*100</f>
        <v>100</v>
      </c>
      <c r="P140" s="555"/>
      <c r="Q140" s="221" t="s">
        <v>847</v>
      </c>
    </row>
    <row r="141" spans="1:17" s="141" customFormat="1" ht="210.75" customHeight="1">
      <c r="A141" s="214"/>
      <c r="B141" s="218"/>
      <c r="C141" s="156"/>
      <c r="D141" s="179" t="s">
        <v>183</v>
      </c>
      <c r="E141" s="172">
        <v>5000</v>
      </c>
      <c r="F141" s="211">
        <v>3760.38</v>
      </c>
      <c r="G141" s="87" t="s">
        <v>111</v>
      </c>
      <c r="H141" s="216">
        <f t="shared" si="18"/>
        <v>75.207599999999999</v>
      </c>
      <c r="I141" s="87" t="s">
        <v>848</v>
      </c>
      <c r="J141" s="201" t="s">
        <v>848</v>
      </c>
      <c r="K141" s="201" t="s">
        <v>849</v>
      </c>
      <c r="L141" s="60" t="s">
        <v>688</v>
      </c>
      <c r="M141" s="92">
        <v>11</v>
      </c>
      <c r="N141" s="92">
        <v>11</v>
      </c>
      <c r="O141" s="151">
        <f>N141/M141*100</f>
        <v>100</v>
      </c>
      <c r="P141" s="151">
        <f>O141</f>
        <v>100</v>
      </c>
      <c r="Q141" s="161"/>
    </row>
    <row r="142" spans="1:17" s="141" customFormat="1" ht="189" customHeight="1">
      <c r="A142" s="214"/>
      <c r="B142" s="218"/>
      <c r="C142" s="156"/>
      <c r="D142" s="475" t="s">
        <v>184</v>
      </c>
      <c r="E142" s="568">
        <v>6554.4</v>
      </c>
      <c r="F142" s="568">
        <v>6554.32</v>
      </c>
      <c r="G142" s="475" t="s">
        <v>111</v>
      </c>
      <c r="H142" s="569">
        <f t="shared" si="18"/>
        <v>99.998779445868422</v>
      </c>
      <c r="I142" s="477"/>
      <c r="J142" s="517" t="s">
        <v>850</v>
      </c>
      <c r="K142" s="87" t="s">
        <v>851</v>
      </c>
      <c r="L142" s="92" t="s">
        <v>151</v>
      </c>
      <c r="M142" s="224">
        <v>8</v>
      </c>
      <c r="N142" s="224">
        <v>8</v>
      </c>
      <c r="O142" s="94">
        <f>N141/M141*100</f>
        <v>100</v>
      </c>
      <c r="P142" s="579">
        <f>(O142+O143+O144)/3</f>
        <v>66.666666666666671</v>
      </c>
      <c r="Q142" s="225"/>
    </row>
    <row r="143" spans="1:17" s="141" customFormat="1" ht="63">
      <c r="A143" s="214"/>
      <c r="B143" s="218"/>
      <c r="C143" s="156"/>
      <c r="D143" s="508"/>
      <c r="E143" s="562"/>
      <c r="F143" s="562"/>
      <c r="G143" s="508"/>
      <c r="H143" s="571"/>
      <c r="I143" s="478"/>
      <c r="J143" s="575"/>
      <c r="K143" s="87" t="s">
        <v>852</v>
      </c>
      <c r="L143" s="92" t="s">
        <v>151</v>
      </c>
      <c r="M143" s="224">
        <v>1</v>
      </c>
      <c r="N143" s="224">
        <v>0</v>
      </c>
      <c r="O143" s="226">
        <f>(N143/M143*100)</f>
        <v>0</v>
      </c>
      <c r="P143" s="580"/>
      <c r="Q143" s="228" t="s">
        <v>853</v>
      </c>
    </row>
    <row r="144" spans="1:17" s="141" customFormat="1" ht="31.5">
      <c r="A144" s="214"/>
      <c r="B144" s="218"/>
      <c r="C144" s="156"/>
      <c r="D144" s="476"/>
      <c r="E144" s="563"/>
      <c r="F144" s="563"/>
      <c r="G144" s="476"/>
      <c r="H144" s="570"/>
      <c r="I144" s="479"/>
      <c r="J144" s="518"/>
      <c r="K144" s="87" t="s">
        <v>854</v>
      </c>
      <c r="L144" s="92" t="s">
        <v>151</v>
      </c>
      <c r="M144" s="224">
        <v>1</v>
      </c>
      <c r="N144" s="224">
        <v>1</v>
      </c>
      <c r="O144" s="226">
        <f>N141/M141*100</f>
        <v>100</v>
      </c>
      <c r="P144" s="581"/>
      <c r="Q144" s="225"/>
    </row>
    <row r="145" spans="1:17" s="141" customFormat="1" ht="63" customHeight="1">
      <c r="A145" s="214"/>
      <c r="B145" s="218"/>
      <c r="C145" s="156"/>
      <c r="D145" s="475" t="s">
        <v>189</v>
      </c>
      <c r="E145" s="215">
        <v>27655.599999999999</v>
      </c>
      <c r="F145" s="568">
        <v>27655.49</v>
      </c>
      <c r="G145" s="475" t="s">
        <v>111</v>
      </c>
      <c r="H145" s="569">
        <f t="shared" si="18"/>
        <v>99.999602250538771</v>
      </c>
      <c r="I145" s="477"/>
      <c r="J145" s="517" t="s">
        <v>855</v>
      </c>
      <c r="K145" s="87" t="s">
        <v>856</v>
      </c>
      <c r="L145" s="87" t="s">
        <v>151</v>
      </c>
      <c r="M145" s="87">
        <v>1</v>
      </c>
      <c r="N145" s="87">
        <v>1</v>
      </c>
      <c r="O145" s="151">
        <f t="shared" ref="O145:O153" si="24">N145/M145*100</f>
        <v>100</v>
      </c>
      <c r="P145" s="554">
        <f>(O145+O147+O148+O146+O149+O150)/6</f>
        <v>100</v>
      </c>
      <c r="Q145" s="161"/>
    </row>
    <row r="146" spans="1:17" s="141" customFormat="1" ht="63" customHeight="1">
      <c r="A146" s="214"/>
      <c r="B146" s="218"/>
      <c r="C146" s="156"/>
      <c r="D146" s="508"/>
      <c r="E146" s="199"/>
      <c r="F146" s="562"/>
      <c r="G146" s="508"/>
      <c r="H146" s="571"/>
      <c r="I146" s="478"/>
      <c r="J146" s="518"/>
      <c r="K146" s="87" t="s">
        <v>857</v>
      </c>
      <c r="L146" s="87" t="s">
        <v>151</v>
      </c>
      <c r="M146" s="87">
        <v>1</v>
      </c>
      <c r="N146" s="87">
        <v>1</v>
      </c>
      <c r="O146" s="151">
        <f t="shared" si="24"/>
        <v>100</v>
      </c>
      <c r="P146" s="558"/>
      <c r="Q146" s="161"/>
    </row>
    <row r="147" spans="1:17" s="141" customFormat="1" ht="63" customHeight="1">
      <c r="A147" s="214"/>
      <c r="B147" s="218"/>
      <c r="C147" s="156"/>
      <c r="D147" s="508"/>
      <c r="E147" s="562"/>
      <c r="F147" s="562"/>
      <c r="G147" s="508"/>
      <c r="H147" s="571"/>
      <c r="I147" s="478"/>
      <c r="J147" s="517" t="s">
        <v>858</v>
      </c>
      <c r="K147" s="87" t="s">
        <v>859</v>
      </c>
      <c r="L147" s="87" t="s">
        <v>860</v>
      </c>
      <c r="M147" s="87">
        <v>689.9</v>
      </c>
      <c r="N147" s="87">
        <v>689.9</v>
      </c>
      <c r="O147" s="151">
        <f t="shared" si="24"/>
        <v>100</v>
      </c>
      <c r="P147" s="558"/>
      <c r="Q147" s="161"/>
    </row>
    <row r="148" spans="1:17" s="141" customFormat="1">
      <c r="A148" s="214"/>
      <c r="B148" s="218"/>
      <c r="C148" s="156"/>
      <c r="D148" s="476"/>
      <c r="E148" s="562"/>
      <c r="F148" s="562"/>
      <c r="G148" s="476"/>
      <c r="H148" s="570"/>
      <c r="I148" s="479"/>
      <c r="J148" s="575"/>
      <c r="K148" s="87" t="s">
        <v>861</v>
      </c>
      <c r="L148" s="87" t="s">
        <v>860</v>
      </c>
      <c r="M148" s="87">
        <v>118</v>
      </c>
      <c r="N148" s="87">
        <v>118</v>
      </c>
      <c r="O148" s="151">
        <f t="shared" si="24"/>
        <v>100</v>
      </c>
      <c r="P148" s="558"/>
      <c r="Q148" s="161"/>
    </row>
    <row r="149" spans="1:17" s="141" customFormat="1">
      <c r="A149" s="214"/>
      <c r="B149" s="218"/>
      <c r="C149" s="156"/>
      <c r="D149" s="145"/>
      <c r="E149" s="562"/>
      <c r="F149" s="562"/>
      <c r="G149" s="145"/>
      <c r="H149" s="223"/>
      <c r="I149" s="230"/>
      <c r="J149" s="575"/>
      <c r="K149" s="87" t="s">
        <v>862</v>
      </c>
      <c r="L149" s="87" t="s">
        <v>860</v>
      </c>
      <c r="M149" s="87">
        <v>689.9</v>
      </c>
      <c r="N149" s="87">
        <v>689.9</v>
      </c>
      <c r="O149" s="151">
        <f t="shared" si="24"/>
        <v>100</v>
      </c>
      <c r="P149" s="558"/>
      <c r="Q149" s="231"/>
    </row>
    <row r="150" spans="1:17" s="141" customFormat="1">
      <c r="A150" s="214"/>
      <c r="B150" s="218"/>
      <c r="C150" s="156"/>
      <c r="D150" s="145"/>
      <c r="E150" s="563"/>
      <c r="F150" s="563"/>
      <c r="G150" s="145"/>
      <c r="H150" s="223"/>
      <c r="I150" s="230"/>
      <c r="J150" s="518"/>
      <c r="K150" s="87" t="s">
        <v>863</v>
      </c>
      <c r="L150" s="87" t="s">
        <v>864</v>
      </c>
      <c r="M150" s="87">
        <v>3</v>
      </c>
      <c r="N150" s="87">
        <v>3</v>
      </c>
      <c r="O150" s="151">
        <f t="shared" si="24"/>
        <v>100</v>
      </c>
      <c r="P150" s="555"/>
      <c r="Q150" s="231"/>
    </row>
    <row r="151" spans="1:17" s="141" customFormat="1" ht="63" customHeight="1">
      <c r="A151" s="214"/>
      <c r="B151" s="218"/>
      <c r="C151" s="156"/>
      <c r="D151" s="475" t="s">
        <v>190</v>
      </c>
      <c r="E151" s="215">
        <v>9636</v>
      </c>
      <c r="F151" s="215">
        <v>9635.9500000000007</v>
      </c>
      <c r="G151" s="475" t="s">
        <v>111</v>
      </c>
      <c r="H151" s="569">
        <f t="shared" si="18"/>
        <v>99.99948111249482</v>
      </c>
      <c r="I151" s="477"/>
      <c r="J151" s="517" t="s">
        <v>865</v>
      </c>
      <c r="K151" s="87" t="s">
        <v>866</v>
      </c>
      <c r="L151" s="92" t="s">
        <v>867</v>
      </c>
      <c r="M151" s="92">
        <v>538.20000000000005</v>
      </c>
      <c r="N151" s="92">
        <v>538.20000000000005</v>
      </c>
      <c r="O151" s="151">
        <f t="shared" si="24"/>
        <v>100</v>
      </c>
      <c r="P151" s="554">
        <f>(O151+O152+O153+O155)/4</f>
        <v>100</v>
      </c>
      <c r="Q151" s="517" t="s">
        <v>868</v>
      </c>
    </row>
    <row r="152" spans="1:17" s="141" customFormat="1" ht="47.25">
      <c r="A152" s="214"/>
      <c r="B152" s="218"/>
      <c r="C152" s="156"/>
      <c r="D152" s="508"/>
      <c r="E152" s="199"/>
      <c r="F152" s="199"/>
      <c r="G152" s="508"/>
      <c r="H152" s="571"/>
      <c r="I152" s="478"/>
      <c r="J152" s="575"/>
      <c r="K152" s="206" t="s">
        <v>869</v>
      </c>
      <c r="L152" s="92" t="s">
        <v>867</v>
      </c>
      <c r="M152" s="92">
        <v>534.5</v>
      </c>
      <c r="N152" s="92">
        <v>2443.4</v>
      </c>
      <c r="O152" s="151">
        <f>IF((N155/M155*100)&gt;1,100)</f>
        <v>100</v>
      </c>
      <c r="P152" s="558"/>
      <c r="Q152" s="575"/>
    </row>
    <row r="153" spans="1:17" s="141" customFormat="1" ht="47.25" customHeight="1">
      <c r="A153" s="214"/>
      <c r="B153" s="218"/>
      <c r="C153" s="156"/>
      <c r="D153" s="508"/>
      <c r="E153" s="199"/>
      <c r="F153" s="199"/>
      <c r="G153" s="508"/>
      <c r="H153" s="571"/>
      <c r="I153" s="478"/>
      <c r="J153" s="575"/>
      <c r="K153" s="517" t="s">
        <v>870</v>
      </c>
      <c r="L153" s="477" t="s">
        <v>871</v>
      </c>
      <c r="M153" s="477">
        <v>3</v>
      </c>
      <c r="N153" s="477">
        <v>3</v>
      </c>
      <c r="O153" s="576">
        <f t="shared" si="24"/>
        <v>100</v>
      </c>
      <c r="P153" s="558"/>
      <c r="Q153" s="575"/>
    </row>
    <row r="154" spans="1:17" s="141" customFormat="1">
      <c r="A154" s="214"/>
      <c r="B154" s="218"/>
      <c r="C154" s="156"/>
      <c r="D154" s="476"/>
      <c r="E154" s="194"/>
      <c r="F154" s="194"/>
      <c r="G154" s="476"/>
      <c r="H154" s="570"/>
      <c r="I154" s="479"/>
      <c r="J154" s="518"/>
      <c r="K154" s="518"/>
      <c r="L154" s="479"/>
      <c r="M154" s="479"/>
      <c r="N154" s="479"/>
      <c r="O154" s="576"/>
      <c r="P154" s="558"/>
      <c r="Q154" s="518"/>
    </row>
    <row r="155" spans="1:17" s="141" customFormat="1" ht="47.25" customHeight="1">
      <c r="A155" s="214"/>
      <c r="B155" s="218"/>
      <c r="C155" s="156"/>
      <c r="D155" s="475" t="s">
        <v>191</v>
      </c>
      <c r="E155" s="568">
        <v>4032.1</v>
      </c>
      <c r="F155" s="568">
        <v>4031.98</v>
      </c>
      <c r="G155" s="475" t="s">
        <v>111</v>
      </c>
      <c r="H155" s="569">
        <f t="shared" ref="H155:H160" si="25">F155/E155*100</f>
        <v>99.99702388333624</v>
      </c>
      <c r="I155" s="475"/>
      <c r="J155" s="517" t="s">
        <v>872</v>
      </c>
      <c r="K155" s="201" t="s">
        <v>698</v>
      </c>
      <c r="L155" s="92" t="s">
        <v>543</v>
      </c>
      <c r="M155" s="92">
        <v>602.29999999999995</v>
      </c>
      <c r="N155" s="92">
        <v>642.6</v>
      </c>
      <c r="O155" s="94">
        <f>IF((N155/M155*100)&gt;1,100)</f>
        <v>100</v>
      </c>
      <c r="P155" s="579">
        <f>O155</f>
        <v>100</v>
      </c>
      <c r="Q155" s="517" t="s">
        <v>873</v>
      </c>
    </row>
    <row r="156" spans="1:17" s="141" customFormat="1" ht="47.25">
      <c r="A156" s="214"/>
      <c r="B156" s="218"/>
      <c r="C156" s="156"/>
      <c r="D156" s="476"/>
      <c r="E156" s="563"/>
      <c r="F156" s="563"/>
      <c r="G156" s="476"/>
      <c r="H156" s="570"/>
      <c r="I156" s="476"/>
      <c r="J156" s="518"/>
      <c r="K156" s="201" t="s">
        <v>874</v>
      </c>
      <c r="L156" s="92" t="s">
        <v>151</v>
      </c>
      <c r="M156" s="92">
        <v>1</v>
      </c>
      <c r="N156" s="92">
        <v>1</v>
      </c>
      <c r="O156" s="229">
        <f>(N156/M156)*100</f>
        <v>100</v>
      </c>
      <c r="P156" s="581"/>
      <c r="Q156" s="575"/>
    </row>
    <row r="157" spans="1:17" s="141" customFormat="1" ht="63" customHeight="1">
      <c r="A157" s="214"/>
      <c r="B157" s="218"/>
      <c r="C157" s="156"/>
      <c r="D157" s="475" t="s">
        <v>186</v>
      </c>
      <c r="E157" s="125">
        <v>9997.1</v>
      </c>
      <c r="F157" s="125">
        <v>9997.1</v>
      </c>
      <c r="G157" s="475" t="s">
        <v>111</v>
      </c>
      <c r="H157" s="554">
        <f t="shared" si="25"/>
        <v>100</v>
      </c>
      <c r="I157" s="475"/>
      <c r="J157" s="201" t="s">
        <v>875</v>
      </c>
      <c r="K157" s="188" t="s">
        <v>876</v>
      </c>
      <c r="L157" s="92" t="s">
        <v>151</v>
      </c>
      <c r="M157" s="92">
        <v>110</v>
      </c>
      <c r="N157" s="92">
        <v>110</v>
      </c>
      <c r="O157" s="232">
        <f t="shared" ref="O157" si="26">N157/M157*100</f>
        <v>100</v>
      </c>
      <c r="P157" s="579">
        <f>(O157+O158+O159)/3</f>
        <v>100</v>
      </c>
      <c r="Q157" s="161"/>
    </row>
    <row r="158" spans="1:17" s="141" customFormat="1" ht="63">
      <c r="A158" s="214"/>
      <c r="B158" s="218"/>
      <c r="C158" s="156"/>
      <c r="D158" s="508"/>
      <c r="E158" s="145"/>
      <c r="F158" s="145"/>
      <c r="G158" s="508"/>
      <c r="H158" s="558"/>
      <c r="I158" s="508"/>
      <c r="J158" s="201" t="s">
        <v>877</v>
      </c>
      <c r="K158" s="188" t="s">
        <v>878</v>
      </c>
      <c r="L158" s="92" t="s">
        <v>699</v>
      </c>
      <c r="M158" s="92">
        <v>31.2</v>
      </c>
      <c r="N158" s="92">
        <v>31.2</v>
      </c>
      <c r="O158" s="232">
        <f>N158/M158*100</f>
        <v>100</v>
      </c>
      <c r="P158" s="580"/>
      <c r="Q158" s="161"/>
    </row>
    <row r="159" spans="1:17" s="141" customFormat="1" ht="47.25">
      <c r="A159" s="214"/>
      <c r="B159" s="218"/>
      <c r="C159" s="156"/>
      <c r="D159" s="145"/>
      <c r="E159" s="145"/>
      <c r="F159" s="145"/>
      <c r="G159" s="145"/>
      <c r="H159" s="200"/>
      <c r="I159" s="145"/>
      <c r="J159" s="188" t="s">
        <v>879</v>
      </c>
      <c r="K159" s="123" t="s">
        <v>874</v>
      </c>
      <c r="L159" s="180" t="s">
        <v>151</v>
      </c>
      <c r="M159" s="180">
        <v>3</v>
      </c>
      <c r="N159" s="180">
        <v>3</v>
      </c>
      <c r="O159" s="232">
        <f>N159/M159*100</f>
        <v>100</v>
      </c>
      <c r="P159" s="581"/>
      <c r="Q159" s="231"/>
    </row>
    <row r="160" spans="1:17" s="141" customFormat="1" ht="63" customHeight="1">
      <c r="A160" s="484"/>
      <c r="B160" s="508"/>
      <c r="C160" s="484"/>
      <c r="D160" s="475" t="s">
        <v>187</v>
      </c>
      <c r="E160" s="125">
        <v>39298.300000000003</v>
      </c>
      <c r="F160" s="125">
        <v>18092.64</v>
      </c>
      <c r="G160" s="475" t="s">
        <v>111</v>
      </c>
      <c r="H160" s="554">
        <f t="shared" si="25"/>
        <v>46.039243427832751</v>
      </c>
      <c r="I160" s="517" t="s">
        <v>880</v>
      </c>
      <c r="J160" s="582" t="s">
        <v>881</v>
      </c>
      <c r="K160" s="517" t="s">
        <v>700</v>
      </c>
      <c r="L160" s="477" t="s">
        <v>151</v>
      </c>
      <c r="M160" s="477">
        <v>16</v>
      </c>
      <c r="N160" s="477">
        <v>1</v>
      </c>
      <c r="O160" s="554">
        <f>N160/M160*100</f>
        <v>6.25</v>
      </c>
      <c r="P160" s="579">
        <f>(O160)</f>
        <v>6.25</v>
      </c>
      <c r="Q160" s="614" t="s">
        <v>882</v>
      </c>
    </row>
    <row r="161" spans="1:17" s="141" customFormat="1" ht="63" customHeight="1">
      <c r="A161" s="484"/>
      <c r="B161" s="508"/>
      <c r="C161" s="484"/>
      <c r="D161" s="508"/>
      <c r="E161" s="145"/>
      <c r="F161" s="145"/>
      <c r="G161" s="508"/>
      <c r="H161" s="558"/>
      <c r="I161" s="575"/>
      <c r="J161" s="583"/>
      <c r="K161" s="575"/>
      <c r="L161" s="478"/>
      <c r="M161" s="478"/>
      <c r="N161" s="478"/>
      <c r="O161" s="558"/>
      <c r="P161" s="580"/>
      <c r="Q161" s="615"/>
    </row>
    <row r="162" spans="1:17" s="141" customFormat="1">
      <c r="A162" s="485"/>
      <c r="B162" s="476"/>
      <c r="C162" s="485"/>
      <c r="D162" s="476"/>
      <c r="E162" s="126"/>
      <c r="F162" s="126"/>
      <c r="G162" s="476"/>
      <c r="H162" s="555"/>
      <c r="I162" s="518"/>
      <c r="J162" s="584"/>
      <c r="K162" s="518"/>
      <c r="L162" s="479"/>
      <c r="M162" s="479"/>
      <c r="N162" s="479"/>
      <c r="O162" s="555"/>
      <c r="P162" s="581"/>
      <c r="Q162" s="616"/>
    </row>
    <row r="163" spans="1:17" s="141" customFormat="1" ht="15.75" customHeight="1">
      <c r="A163" s="483" t="s">
        <v>428</v>
      </c>
      <c r="B163" s="480" t="s">
        <v>429</v>
      </c>
      <c r="C163" s="483" t="s">
        <v>430</v>
      </c>
      <c r="D163" s="475" t="s">
        <v>83</v>
      </c>
      <c r="E163" s="215">
        <v>297548.79999999999</v>
      </c>
      <c r="F163" s="215">
        <v>296971.32</v>
      </c>
      <c r="G163" s="475" t="s">
        <v>347</v>
      </c>
      <c r="H163" s="503">
        <f t="shared" ref="H163:H170" si="27">F163/E163*100</f>
        <v>99.805920911124502</v>
      </c>
      <c r="I163" s="585" t="s">
        <v>883</v>
      </c>
      <c r="J163" s="556" t="s">
        <v>431</v>
      </c>
      <c r="K163" s="489" t="s">
        <v>432</v>
      </c>
      <c r="L163" s="541" t="s">
        <v>151</v>
      </c>
      <c r="M163" s="577">
        <v>23358</v>
      </c>
      <c r="N163" s="551">
        <v>23358</v>
      </c>
      <c r="O163" s="233">
        <f t="shared" ref="O163" si="28">N163/M163*100</f>
        <v>100</v>
      </c>
      <c r="P163" s="150">
        <f>O163</f>
        <v>100</v>
      </c>
      <c r="Q163" s="612"/>
    </row>
    <row r="164" spans="1:17" s="141" customFormat="1" ht="111.75" customHeight="1">
      <c r="A164" s="485"/>
      <c r="B164" s="482"/>
      <c r="C164" s="484"/>
      <c r="D164" s="508"/>
      <c r="E164" s="199"/>
      <c r="F164" s="199"/>
      <c r="G164" s="508"/>
      <c r="H164" s="504" t="e">
        <f t="shared" si="27"/>
        <v>#DIV/0!</v>
      </c>
      <c r="I164" s="585"/>
      <c r="J164" s="557"/>
      <c r="K164" s="490"/>
      <c r="L164" s="542"/>
      <c r="M164" s="578"/>
      <c r="N164" s="553"/>
      <c r="O164" s="234"/>
      <c r="P164" s="235"/>
      <c r="Q164" s="613"/>
    </row>
    <row r="165" spans="1:17" s="141" customFormat="1" ht="78.75">
      <c r="A165" s="483" t="s">
        <v>433</v>
      </c>
      <c r="B165" s="480" t="s">
        <v>434</v>
      </c>
      <c r="C165" s="483" t="s">
        <v>435</v>
      </c>
      <c r="D165" s="475" t="s">
        <v>83</v>
      </c>
      <c r="E165" s="171">
        <v>26646.799999999999</v>
      </c>
      <c r="F165" s="171">
        <v>26646.799999999999</v>
      </c>
      <c r="G165" s="475" t="s">
        <v>347</v>
      </c>
      <c r="H165" s="503">
        <f t="shared" si="27"/>
        <v>100</v>
      </c>
      <c r="I165" s="489"/>
      <c r="J165" s="102" t="s">
        <v>436</v>
      </c>
      <c r="K165" s="123" t="s">
        <v>437</v>
      </c>
      <c r="L165" s="133" t="s">
        <v>151</v>
      </c>
      <c r="M165" s="168">
        <v>1</v>
      </c>
      <c r="N165" s="168">
        <v>1</v>
      </c>
      <c r="O165" s="151">
        <f t="shared" ref="O165:O166" si="29">N165/M165*100</f>
        <v>100</v>
      </c>
      <c r="P165" s="554">
        <f>(O165+O166+O167+O168+O169)/5</f>
        <v>100</v>
      </c>
      <c r="Q165" s="235"/>
    </row>
    <row r="166" spans="1:17" s="141" customFormat="1" ht="157.5">
      <c r="A166" s="484"/>
      <c r="B166" s="481"/>
      <c r="C166" s="484"/>
      <c r="D166" s="508"/>
      <c r="E166" s="236"/>
      <c r="F166" s="236"/>
      <c r="G166" s="508"/>
      <c r="H166" s="586" t="e">
        <f t="shared" si="27"/>
        <v>#DIV/0!</v>
      </c>
      <c r="I166" s="493"/>
      <c r="J166" s="102" t="s">
        <v>884</v>
      </c>
      <c r="K166" s="123" t="s">
        <v>885</v>
      </c>
      <c r="L166" s="133" t="s">
        <v>151</v>
      </c>
      <c r="M166" s="168">
        <v>9</v>
      </c>
      <c r="N166" s="168">
        <v>9</v>
      </c>
      <c r="O166" s="151">
        <f t="shared" si="29"/>
        <v>100</v>
      </c>
      <c r="P166" s="558"/>
      <c r="Q166" s="228" t="s">
        <v>886</v>
      </c>
    </row>
    <row r="167" spans="1:17" s="141" customFormat="1">
      <c r="A167" s="484"/>
      <c r="B167" s="481"/>
      <c r="C167" s="484"/>
      <c r="D167" s="508"/>
      <c r="E167" s="236"/>
      <c r="F167" s="236"/>
      <c r="G167" s="508"/>
      <c r="H167" s="586" t="e">
        <f t="shared" si="27"/>
        <v>#DIV/0!</v>
      </c>
      <c r="I167" s="493"/>
      <c r="J167" s="102" t="s">
        <v>1103</v>
      </c>
      <c r="K167" s="123" t="s">
        <v>438</v>
      </c>
      <c r="L167" s="133" t="s">
        <v>151</v>
      </c>
      <c r="M167" s="168">
        <v>1</v>
      </c>
      <c r="N167" s="168">
        <v>1</v>
      </c>
      <c r="O167" s="94">
        <f t="shared" ref="O167" si="30">IF((N167/M167*100)&gt;1,100)</f>
        <v>100</v>
      </c>
      <c r="P167" s="558"/>
      <c r="Q167" s="228" t="s">
        <v>887</v>
      </c>
    </row>
    <row r="168" spans="1:17" s="141" customFormat="1" ht="18" customHeight="1">
      <c r="A168" s="484"/>
      <c r="B168" s="481"/>
      <c r="C168" s="484"/>
      <c r="D168" s="508"/>
      <c r="E168" s="236"/>
      <c r="F168" s="236"/>
      <c r="G168" s="508"/>
      <c r="H168" s="586" t="e">
        <f t="shared" si="27"/>
        <v>#DIV/0!</v>
      </c>
      <c r="I168" s="493"/>
      <c r="J168" s="556" t="s">
        <v>888</v>
      </c>
      <c r="K168" s="123" t="s">
        <v>439</v>
      </c>
      <c r="L168" s="133" t="s">
        <v>151</v>
      </c>
      <c r="M168" s="168">
        <v>4</v>
      </c>
      <c r="N168" s="168">
        <v>4</v>
      </c>
      <c r="O168" s="151">
        <f t="shared" ref="O168:O181" si="31">N168/M168*100</f>
        <v>100</v>
      </c>
      <c r="P168" s="558"/>
      <c r="Q168" s="161"/>
    </row>
    <row r="169" spans="1:17" s="141" customFormat="1" ht="93.75" customHeight="1">
      <c r="A169" s="485"/>
      <c r="B169" s="482"/>
      <c r="C169" s="485"/>
      <c r="D169" s="476"/>
      <c r="E169" s="237"/>
      <c r="F169" s="237"/>
      <c r="G169" s="476"/>
      <c r="H169" s="504" t="e">
        <f t="shared" si="27"/>
        <v>#DIV/0!</v>
      </c>
      <c r="I169" s="490"/>
      <c r="J169" s="557"/>
      <c r="K169" s="123" t="s">
        <v>440</v>
      </c>
      <c r="L169" s="133" t="s">
        <v>340</v>
      </c>
      <c r="M169" s="168">
        <v>825</v>
      </c>
      <c r="N169" s="168">
        <v>825</v>
      </c>
      <c r="O169" s="151">
        <f t="shared" si="31"/>
        <v>100</v>
      </c>
      <c r="P169" s="555"/>
      <c r="Q169" s="161"/>
    </row>
    <row r="170" spans="1:17" s="141" customFormat="1" ht="110.25">
      <c r="A170" s="230" t="s">
        <v>441</v>
      </c>
      <c r="B170" s="480" t="s">
        <v>442</v>
      </c>
      <c r="C170" s="300" t="s">
        <v>443</v>
      </c>
      <c r="D170" s="125" t="s">
        <v>403</v>
      </c>
      <c r="E170" s="215">
        <v>337915.6</v>
      </c>
      <c r="F170" s="215">
        <v>337644.86</v>
      </c>
      <c r="G170" s="125" t="s">
        <v>111</v>
      </c>
      <c r="H170" s="253">
        <f t="shared" si="27"/>
        <v>99.919879401838813</v>
      </c>
      <c r="I170" s="391" t="s">
        <v>684</v>
      </c>
      <c r="J170" s="102" t="s">
        <v>444</v>
      </c>
      <c r="K170" s="103" t="s">
        <v>445</v>
      </c>
      <c r="L170" s="301" t="s">
        <v>446</v>
      </c>
      <c r="M170" s="302">
        <v>20000</v>
      </c>
      <c r="N170" s="302">
        <v>20000</v>
      </c>
      <c r="O170" s="151">
        <f t="shared" si="31"/>
        <v>100</v>
      </c>
      <c r="P170" s="151">
        <f>(O170+O171+O172+O173+O174+O175+O176+O177+O178+O179+O180+O181)/12</f>
        <v>99.484536082474222</v>
      </c>
      <c r="Q170" s="250"/>
    </row>
    <row r="171" spans="1:17" s="141" customFormat="1" ht="204.75">
      <c r="A171" s="303"/>
      <c r="B171" s="481"/>
      <c r="C171" s="304"/>
      <c r="D171" s="145"/>
      <c r="E171" s="305"/>
      <c r="F171" s="145"/>
      <c r="G171" s="145"/>
      <c r="H171" s="274"/>
      <c r="I171" s="330"/>
      <c r="J171" s="102" t="s">
        <v>461</v>
      </c>
      <c r="K171" s="402" t="s">
        <v>448</v>
      </c>
      <c r="L171" s="301" t="s">
        <v>151</v>
      </c>
      <c r="M171" s="301">
        <v>140</v>
      </c>
      <c r="N171" s="301">
        <v>140</v>
      </c>
      <c r="O171" s="151">
        <f t="shared" si="31"/>
        <v>100</v>
      </c>
      <c r="P171" s="161"/>
      <c r="Q171" s="250"/>
    </row>
    <row r="172" spans="1:17" s="141" customFormat="1" ht="315">
      <c r="A172" s="306"/>
      <c r="B172" s="481"/>
      <c r="C172" s="307"/>
      <c r="D172" s="289"/>
      <c r="E172" s="307"/>
      <c r="F172" s="289"/>
      <c r="G172" s="289"/>
      <c r="H172" s="274"/>
      <c r="I172" s="330"/>
      <c r="J172" s="102" t="s">
        <v>462</v>
      </c>
      <c r="K172" s="103" t="s">
        <v>449</v>
      </c>
      <c r="L172" s="301" t="s">
        <v>151</v>
      </c>
      <c r="M172" s="301">
        <v>2</v>
      </c>
      <c r="N172" s="301">
        <v>2</v>
      </c>
      <c r="O172" s="151">
        <f t="shared" si="31"/>
        <v>100</v>
      </c>
      <c r="P172" s="161"/>
      <c r="Q172" s="250"/>
    </row>
    <row r="173" spans="1:17" s="141" customFormat="1" ht="189">
      <c r="A173" s="306"/>
      <c r="B173" s="289"/>
      <c r="C173" s="307"/>
      <c r="D173" s="289"/>
      <c r="E173" s="307"/>
      <c r="F173" s="289"/>
      <c r="G173" s="289"/>
      <c r="H173" s="274"/>
      <c r="I173" s="330"/>
      <c r="J173" s="102" t="s">
        <v>463</v>
      </c>
      <c r="K173" s="103" t="s">
        <v>450</v>
      </c>
      <c r="L173" s="301" t="s">
        <v>151</v>
      </c>
      <c r="M173" s="308">
        <v>20</v>
      </c>
      <c r="N173" s="308">
        <v>20</v>
      </c>
      <c r="O173" s="151">
        <f t="shared" si="31"/>
        <v>100</v>
      </c>
      <c r="P173" s="161"/>
      <c r="Q173" s="250"/>
    </row>
    <row r="174" spans="1:17" s="141" customFormat="1" ht="114.75">
      <c r="A174" s="306"/>
      <c r="B174" s="289"/>
      <c r="C174" s="307"/>
      <c r="D174" s="289"/>
      <c r="E174" s="307"/>
      <c r="F174" s="289"/>
      <c r="G174" s="289"/>
      <c r="H174" s="274"/>
      <c r="I174" s="330"/>
      <c r="J174" s="309" t="s">
        <v>464</v>
      </c>
      <c r="K174" s="310" t="s">
        <v>451</v>
      </c>
      <c r="L174" s="301" t="s">
        <v>151</v>
      </c>
      <c r="M174" s="308">
        <v>400</v>
      </c>
      <c r="N174" s="308">
        <v>400</v>
      </c>
      <c r="O174" s="151">
        <f t="shared" si="31"/>
        <v>100</v>
      </c>
      <c r="P174" s="161"/>
      <c r="Q174" s="250"/>
    </row>
    <row r="175" spans="1:17" s="141" customFormat="1" ht="63">
      <c r="A175" s="306"/>
      <c r="B175" s="289"/>
      <c r="C175" s="307"/>
      <c r="D175" s="289"/>
      <c r="E175" s="307"/>
      <c r="F175" s="289"/>
      <c r="G175" s="289"/>
      <c r="H175" s="274"/>
      <c r="I175" s="330"/>
      <c r="J175" s="102" t="s">
        <v>465</v>
      </c>
      <c r="K175" s="103" t="s">
        <v>452</v>
      </c>
      <c r="L175" s="301" t="s">
        <v>151</v>
      </c>
      <c r="M175" s="308">
        <v>4850</v>
      </c>
      <c r="N175" s="308">
        <v>4550</v>
      </c>
      <c r="O175" s="151">
        <f t="shared" si="31"/>
        <v>93.814432989690715</v>
      </c>
      <c r="P175" s="161"/>
      <c r="Q175" s="250" t="s">
        <v>889</v>
      </c>
    </row>
    <row r="176" spans="1:17" s="141" customFormat="1" ht="94.5">
      <c r="A176" s="306"/>
      <c r="B176" s="289"/>
      <c r="C176" s="307"/>
      <c r="D176" s="289"/>
      <c r="E176" s="307"/>
      <c r="F176" s="289"/>
      <c r="G176" s="289"/>
      <c r="H176" s="274"/>
      <c r="I176" s="330"/>
      <c r="J176" s="102" t="s">
        <v>466</v>
      </c>
      <c r="K176" s="103" t="s">
        <v>453</v>
      </c>
      <c r="L176" s="301" t="s">
        <v>151</v>
      </c>
      <c r="M176" s="308">
        <v>300</v>
      </c>
      <c r="N176" s="308">
        <v>300</v>
      </c>
      <c r="O176" s="151">
        <f t="shared" si="31"/>
        <v>100</v>
      </c>
      <c r="P176" s="161"/>
      <c r="Q176" s="250"/>
    </row>
    <row r="177" spans="1:17" s="141" customFormat="1" ht="204.75">
      <c r="A177" s="306"/>
      <c r="B177" s="289"/>
      <c r="C177" s="307"/>
      <c r="D177" s="289"/>
      <c r="E177" s="307"/>
      <c r="F177" s="289"/>
      <c r="G177" s="289"/>
      <c r="H177" s="274"/>
      <c r="I177" s="330"/>
      <c r="J177" s="102" t="s">
        <v>467</v>
      </c>
      <c r="K177" s="103" t="s">
        <v>454</v>
      </c>
      <c r="L177" s="301" t="s">
        <v>151</v>
      </c>
      <c r="M177" s="308">
        <v>12</v>
      </c>
      <c r="N177" s="308">
        <v>12</v>
      </c>
      <c r="O177" s="151">
        <f t="shared" si="31"/>
        <v>100</v>
      </c>
      <c r="P177" s="161"/>
      <c r="Q177" s="250"/>
    </row>
    <row r="178" spans="1:17" s="141" customFormat="1" ht="126">
      <c r="A178" s="306"/>
      <c r="B178" s="289"/>
      <c r="C178" s="307"/>
      <c r="D178" s="289"/>
      <c r="E178" s="307"/>
      <c r="F178" s="289"/>
      <c r="G178" s="289"/>
      <c r="H178" s="274"/>
      <c r="I178" s="330"/>
      <c r="J178" s="102" t="s">
        <v>468</v>
      </c>
      <c r="K178" s="103" t="s">
        <v>455</v>
      </c>
      <c r="L178" s="301" t="s">
        <v>151</v>
      </c>
      <c r="M178" s="308">
        <v>4400</v>
      </c>
      <c r="N178" s="308">
        <v>4400</v>
      </c>
      <c r="O178" s="151">
        <f t="shared" si="31"/>
        <v>100</v>
      </c>
      <c r="P178" s="161"/>
      <c r="Q178" s="250"/>
    </row>
    <row r="179" spans="1:17" s="141" customFormat="1" ht="236.25">
      <c r="A179" s="306"/>
      <c r="B179" s="289"/>
      <c r="C179" s="307"/>
      <c r="D179" s="289"/>
      <c r="E179" s="307"/>
      <c r="F179" s="289"/>
      <c r="G179" s="289"/>
      <c r="H179" s="274"/>
      <c r="I179" s="330"/>
      <c r="J179" s="102" t="s">
        <v>469</v>
      </c>
      <c r="K179" s="103" t="s">
        <v>456</v>
      </c>
      <c r="L179" s="301" t="s">
        <v>151</v>
      </c>
      <c r="M179" s="308">
        <v>500</v>
      </c>
      <c r="N179" s="308">
        <v>500</v>
      </c>
      <c r="O179" s="151">
        <f t="shared" si="31"/>
        <v>100</v>
      </c>
      <c r="P179" s="161"/>
      <c r="Q179" s="250"/>
    </row>
    <row r="180" spans="1:17" s="141" customFormat="1" ht="94.5">
      <c r="A180" s="306"/>
      <c r="B180" s="289"/>
      <c r="C180" s="304"/>
      <c r="D180" s="289"/>
      <c r="E180" s="311"/>
      <c r="F180" s="289"/>
      <c r="G180" s="289"/>
      <c r="H180" s="274"/>
      <c r="I180" s="330"/>
      <c r="J180" s="102" t="s">
        <v>470</v>
      </c>
      <c r="K180" s="103" t="s">
        <v>457</v>
      </c>
      <c r="L180" s="301" t="s">
        <v>151</v>
      </c>
      <c r="M180" s="308">
        <v>17200</v>
      </c>
      <c r="N180" s="308">
        <v>17200</v>
      </c>
      <c r="O180" s="151">
        <f t="shared" si="31"/>
        <v>100</v>
      </c>
      <c r="P180" s="161"/>
      <c r="Q180" s="250"/>
    </row>
    <row r="181" spans="1:17" s="141" customFormat="1" ht="110.25">
      <c r="A181" s="241"/>
      <c r="B181" s="312"/>
      <c r="C181" s="313"/>
      <c r="D181" s="312"/>
      <c r="E181" s="314"/>
      <c r="F181" s="312"/>
      <c r="G181" s="312"/>
      <c r="H181" s="276"/>
      <c r="I181" s="282"/>
      <c r="J181" s="102" t="s">
        <v>471</v>
      </c>
      <c r="K181" s="103" t="s">
        <v>458</v>
      </c>
      <c r="L181" s="301" t="s">
        <v>340</v>
      </c>
      <c r="M181" s="308">
        <v>160200</v>
      </c>
      <c r="N181" s="308">
        <v>160200</v>
      </c>
      <c r="O181" s="151">
        <f t="shared" si="31"/>
        <v>100</v>
      </c>
      <c r="P181" s="161"/>
      <c r="Q181" s="250"/>
    </row>
    <row r="182" spans="1:17" s="141" customFormat="1" ht="110.25">
      <c r="A182" s="315" t="s">
        <v>459</v>
      </c>
      <c r="B182" s="316" t="s">
        <v>460</v>
      </c>
      <c r="C182" s="300" t="s">
        <v>443</v>
      </c>
      <c r="D182" s="243" t="s">
        <v>177</v>
      </c>
      <c r="E182" s="215">
        <v>694092.3</v>
      </c>
      <c r="F182" s="215">
        <v>567512.56999999995</v>
      </c>
      <c r="G182" s="243" t="s">
        <v>111</v>
      </c>
      <c r="H182" s="253">
        <f t="shared" ref="H182:H238" si="32">F182/E182*100</f>
        <v>81.763271253693475</v>
      </c>
      <c r="I182" s="587" t="s">
        <v>791</v>
      </c>
      <c r="J182" s="102" t="s">
        <v>444</v>
      </c>
      <c r="K182" s="103" t="s">
        <v>445</v>
      </c>
      <c r="L182" s="301" t="s">
        <v>446</v>
      </c>
      <c r="M182" s="302">
        <v>11442.7</v>
      </c>
      <c r="N182" s="302">
        <v>13775.55</v>
      </c>
      <c r="O182" s="94">
        <f t="shared" ref="O182:O184" si="33">IF((N182/M182*100)&gt;1,100)</f>
        <v>100</v>
      </c>
      <c r="P182" s="94">
        <f>(O182+O183+O184+O185+O186+O187+O188+O189+O190+O191+O192+O193)/12</f>
        <v>97.184330185379508</v>
      </c>
      <c r="Q182" s="93" t="s">
        <v>890</v>
      </c>
    </row>
    <row r="183" spans="1:17" s="141" customFormat="1" ht="204.75">
      <c r="A183" s="306"/>
      <c r="B183" s="289"/>
      <c r="C183" s="307"/>
      <c r="D183" s="289"/>
      <c r="E183" s="307"/>
      <c r="F183" s="289"/>
      <c r="G183" s="289"/>
      <c r="H183" s="274"/>
      <c r="I183" s="588"/>
      <c r="J183" s="102" t="s">
        <v>461</v>
      </c>
      <c r="K183" s="103" t="s">
        <v>448</v>
      </c>
      <c r="L183" s="301" t="s">
        <v>151</v>
      </c>
      <c r="M183" s="301">
        <v>87</v>
      </c>
      <c r="N183" s="301">
        <v>199</v>
      </c>
      <c r="O183" s="94">
        <f t="shared" si="33"/>
        <v>100</v>
      </c>
      <c r="P183" s="161"/>
      <c r="Q183" s="93" t="s">
        <v>891</v>
      </c>
    </row>
    <row r="184" spans="1:17" s="141" customFormat="1" ht="315">
      <c r="A184" s="306"/>
      <c r="B184" s="289"/>
      <c r="C184" s="307"/>
      <c r="D184" s="289"/>
      <c r="E184" s="307"/>
      <c r="F184" s="289"/>
      <c r="G184" s="289"/>
      <c r="H184" s="274"/>
      <c r="I184" s="588"/>
      <c r="J184" s="102" t="s">
        <v>462</v>
      </c>
      <c r="K184" s="103" t="s">
        <v>449</v>
      </c>
      <c r="L184" s="301" t="s">
        <v>151</v>
      </c>
      <c r="M184" s="301">
        <v>7</v>
      </c>
      <c r="N184" s="301">
        <v>7</v>
      </c>
      <c r="O184" s="94">
        <f t="shared" si="33"/>
        <v>100</v>
      </c>
      <c r="P184" s="161"/>
      <c r="Q184" s="93"/>
    </row>
    <row r="185" spans="1:17" s="141" customFormat="1" ht="189">
      <c r="A185" s="306"/>
      <c r="B185" s="289"/>
      <c r="C185" s="307"/>
      <c r="D185" s="289"/>
      <c r="E185" s="307"/>
      <c r="F185" s="289"/>
      <c r="G185" s="289"/>
      <c r="H185" s="274"/>
      <c r="I185" s="588"/>
      <c r="J185" s="102" t="s">
        <v>463</v>
      </c>
      <c r="K185" s="103" t="s">
        <v>450</v>
      </c>
      <c r="L185" s="301" t="s">
        <v>151</v>
      </c>
      <c r="M185" s="301">
        <v>64</v>
      </c>
      <c r="N185" s="301">
        <v>64</v>
      </c>
      <c r="O185" s="151">
        <f>N185/M185*100</f>
        <v>100</v>
      </c>
      <c r="P185" s="161"/>
      <c r="Q185" s="250"/>
    </row>
    <row r="186" spans="1:17" s="141" customFormat="1" ht="204.75">
      <c r="A186" s="306"/>
      <c r="B186" s="289"/>
      <c r="C186" s="307"/>
      <c r="D186" s="289"/>
      <c r="E186" s="307"/>
      <c r="F186" s="289"/>
      <c r="G186" s="289"/>
      <c r="H186" s="274"/>
      <c r="I186" s="588"/>
      <c r="J186" s="102" t="s">
        <v>464</v>
      </c>
      <c r="K186" s="103" t="s">
        <v>451</v>
      </c>
      <c r="L186" s="301" t="s">
        <v>151</v>
      </c>
      <c r="M186" s="301">
        <v>278</v>
      </c>
      <c r="N186" s="301">
        <v>300</v>
      </c>
      <c r="O186" s="94">
        <f>IF((N186/M186*100)&gt;1,100)</f>
        <v>100</v>
      </c>
      <c r="P186" s="161"/>
      <c r="Q186" s="132" t="s">
        <v>892</v>
      </c>
    </row>
    <row r="187" spans="1:17" s="141" customFormat="1" ht="63">
      <c r="A187" s="306"/>
      <c r="B187" s="289"/>
      <c r="C187" s="307"/>
      <c r="D187" s="289"/>
      <c r="E187" s="307"/>
      <c r="F187" s="289"/>
      <c r="G187" s="289"/>
      <c r="H187" s="274"/>
      <c r="I187" s="588"/>
      <c r="J187" s="102" t="s">
        <v>465</v>
      </c>
      <c r="K187" s="103" t="s">
        <v>452</v>
      </c>
      <c r="L187" s="301" t="s">
        <v>151</v>
      </c>
      <c r="M187" s="301">
        <v>2362</v>
      </c>
      <c r="N187" s="301">
        <v>3399</v>
      </c>
      <c r="O187" s="151">
        <f>IF((N186/M186*100)&gt;1,100)</f>
        <v>100</v>
      </c>
      <c r="P187" s="161"/>
      <c r="Q187" s="132" t="s">
        <v>890</v>
      </c>
    </row>
    <row r="188" spans="1:17" s="141" customFormat="1" ht="94.5">
      <c r="A188" s="306"/>
      <c r="B188" s="289"/>
      <c r="C188" s="307"/>
      <c r="D188" s="289"/>
      <c r="E188" s="307"/>
      <c r="F188" s="289"/>
      <c r="G188" s="289"/>
      <c r="H188" s="274"/>
      <c r="I188" s="588"/>
      <c r="J188" s="102" t="s">
        <v>466</v>
      </c>
      <c r="K188" s="103" t="s">
        <v>453</v>
      </c>
      <c r="L188" s="301" t="s">
        <v>151</v>
      </c>
      <c r="M188" s="301">
        <v>289</v>
      </c>
      <c r="N188" s="301">
        <v>312</v>
      </c>
      <c r="O188" s="94">
        <f>IF((N188/M188*100)&gt;1,100)</f>
        <v>100</v>
      </c>
      <c r="P188" s="161"/>
      <c r="Q188" s="132" t="s">
        <v>891</v>
      </c>
    </row>
    <row r="189" spans="1:17" s="141" customFormat="1" ht="204.75">
      <c r="A189" s="306"/>
      <c r="B189" s="289"/>
      <c r="C189" s="307"/>
      <c r="D189" s="289"/>
      <c r="E189" s="307"/>
      <c r="F189" s="289"/>
      <c r="G189" s="289"/>
      <c r="H189" s="274"/>
      <c r="I189" s="588"/>
      <c r="J189" s="102" t="s">
        <v>467</v>
      </c>
      <c r="K189" s="103" t="s">
        <v>454</v>
      </c>
      <c r="L189" s="301" t="s">
        <v>151</v>
      </c>
      <c r="M189" s="301">
        <v>12</v>
      </c>
      <c r="N189" s="301">
        <v>12</v>
      </c>
      <c r="O189" s="151">
        <f>N189/M189*100</f>
        <v>100</v>
      </c>
      <c r="P189" s="161"/>
      <c r="Q189" s="250"/>
    </row>
    <row r="190" spans="1:17" s="141" customFormat="1" ht="126">
      <c r="A190" s="306"/>
      <c r="B190" s="289"/>
      <c r="C190" s="307"/>
      <c r="D190" s="289"/>
      <c r="E190" s="307"/>
      <c r="F190" s="289"/>
      <c r="G190" s="289"/>
      <c r="H190" s="274"/>
      <c r="I190" s="588"/>
      <c r="J190" s="102" t="s">
        <v>468</v>
      </c>
      <c r="K190" s="103" t="s">
        <v>455</v>
      </c>
      <c r="L190" s="301" t="s">
        <v>151</v>
      </c>
      <c r="M190" s="301">
        <v>1108</v>
      </c>
      <c r="N190" s="301">
        <v>1408</v>
      </c>
      <c r="O190" s="151">
        <f>IF((N188/M188*100)&gt;1,100)</f>
        <v>100</v>
      </c>
      <c r="P190" s="161"/>
      <c r="Q190" s="132" t="s">
        <v>890</v>
      </c>
    </row>
    <row r="191" spans="1:17" s="141" customFormat="1" ht="236.25">
      <c r="A191" s="306"/>
      <c r="B191" s="289"/>
      <c r="C191" s="307"/>
      <c r="D191" s="289"/>
      <c r="E191" s="307"/>
      <c r="F191" s="289"/>
      <c r="G191" s="289"/>
      <c r="H191" s="274"/>
      <c r="I191" s="588"/>
      <c r="J191" s="102" t="s">
        <v>469</v>
      </c>
      <c r="K191" s="103" t="s">
        <v>456</v>
      </c>
      <c r="L191" s="301" t="s">
        <v>151</v>
      </c>
      <c r="M191" s="301">
        <v>953</v>
      </c>
      <c r="N191" s="301">
        <v>631</v>
      </c>
      <c r="O191" s="94">
        <f>N191/M191*100</f>
        <v>66.211962224554043</v>
      </c>
      <c r="P191" s="161"/>
      <c r="Q191" s="132" t="s">
        <v>891</v>
      </c>
    </row>
    <row r="192" spans="1:17" s="141" customFormat="1" ht="94.5">
      <c r="A192" s="306"/>
      <c r="B192" s="289"/>
      <c r="C192" s="304"/>
      <c r="D192" s="289"/>
      <c r="E192" s="311"/>
      <c r="F192" s="289"/>
      <c r="G192" s="289"/>
      <c r="H192" s="274"/>
      <c r="I192" s="588"/>
      <c r="J192" s="102" t="s">
        <v>470</v>
      </c>
      <c r="K192" s="103" t="s">
        <v>457</v>
      </c>
      <c r="L192" s="301" t="s">
        <v>151</v>
      </c>
      <c r="M192" s="301">
        <v>2891</v>
      </c>
      <c r="N192" s="301">
        <v>3169</v>
      </c>
      <c r="O192" s="94">
        <f t="shared" ref="O192" si="34">IF((N192/M192*100)&gt;1,100)</f>
        <v>100</v>
      </c>
      <c r="P192" s="161"/>
      <c r="Q192" s="132" t="s">
        <v>891</v>
      </c>
    </row>
    <row r="193" spans="1:17" s="141" customFormat="1" ht="110.25">
      <c r="A193" s="241"/>
      <c r="B193" s="312"/>
      <c r="C193" s="313"/>
      <c r="D193" s="312"/>
      <c r="E193" s="314"/>
      <c r="F193" s="312"/>
      <c r="G193" s="312"/>
      <c r="H193" s="276"/>
      <c r="I193" s="589"/>
      <c r="J193" s="102" t="s">
        <v>471</v>
      </c>
      <c r="K193" s="103" t="s">
        <v>458</v>
      </c>
      <c r="L193" s="301" t="s">
        <v>340</v>
      </c>
      <c r="M193" s="308">
        <v>255706</v>
      </c>
      <c r="N193" s="308">
        <v>255706</v>
      </c>
      <c r="O193" s="94">
        <f>IF((N193/M193*100)&gt;1,100)</f>
        <v>100</v>
      </c>
      <c r="P193" s="161"/>
      <c r="Q193" s="132"/>
    </row>
    <row r="194" spans="1:17" s="141" customFormat="1" ht="110.25">
      <c r="A194" s="242" t="s">
        <v>472</v>
      </c>
      <c r="B194" s="316" t="s">
        <v>460</v>
      </c>
      <c r="C194" s="242" t="s">
        <v>443</v>
      </c>
      <c r="D194" s="243" t="s">
        <v>178</v>
      </c>
      <c r="E194" s="215">
        <v>734608.1</v>
      </c>
      <c r="F194" s="215">
        <v>729070.93</v>
      </c>
      <c r="G194" s="243" t="s">
        <v>111</v>
      </c>
      <c r="H194" s="253">
        <f t="shared" si="32"/>
        <v>99.246241635506067</v>
      </c>
      <c r="I194" s="587" t="s">
        <v>685</v>
      </c>
      <c r="J194" s="102" t="s">
        <v>444</v>
      </c>
      <c r="K194" s="103" t="s">
        <v>445</v>
      </c>
      <c r="L194" s="301" t="s">
        <v>446</v>
      </c>
      <c r="M194" s="248">
        <v>27623.8</v>
      </c>
      <c r="N194" s="308">
        <v>29070.06</v>
      </c>
      <c r="O194" s="151">
        <f>IF((N193/M193*100)&gt;1,100)</f>
        <v>100</v>
      </c>
      <c r="P194" s="151">
        <f>(O194+O195+O196+O197+O198+O199+O200+O201+O202+O203+O204+O205)/12</f>
        <v>100</v>
      </c>
      <c r="Q194" s="250" t="s">
        <v>893</v>
      </c>
    </row>
    <row r="195" spans="1:17" s="141" customFormat="1" ht="204.75">
      <c r="A195" s="306"/>
      <c r="B195" s="289"/>
      <c r="C195" s="307"/>
      <c r="D195" s="289"/>
      <c r="E195" s="307"/>
      <c r="F195" s="289"/>
      <c r="G195" s="289"/>
      <c r="H195" s="274"/>
      <c r="I195" s="588"/>
      <c r="J195" s="102" t="s">
        <v>461</v>
      </c>
      <c r="K195" s="103" t="s">
        <v>448</v>
      </c>
      <c r="L195" s="301" t="s">
        <v>151</v>
      </c>
      <c r="M195" s="308">
        <v>88</v>
      </c>
      <c r="N195" s="308">
        <v>127</v>
      </c>
      <c r="O195" s="151">
        <f>IF((N194/M194*100)&gt;1,100)</f>
        <v>100</v>
      </c>
      <c r="P195" s="161"/>
      <c r="Q195" s="250" t="s">
        <v>894</v>
      </c>
    </row>
    <row r="196" spans="1:17" s="141" customFormat="1" ht="315">
      <c r="A196" s="306"/>
      <c r="B196" s="289"/>
      <c r="C196" s="307"/>
      <c r="D196" s="289"/>
      <c r="E196" s="307"/>
      <c r="F196" s="289"/>
      <c r="G196" s="289"/>
      <c r="H196" s="274"/>
      <c r="I196" s="588"/>
      <c r="J196" s="102" t="s">
        <v>462</v>
      </c>
      <c r="K196" s="103" t="s">
        <v>449</v>
      </c>
      <c r="L196" s="301" t="s">
        <v>151</v>
      </c>
      <c r="M196" s="308">
        <v>15</v>
      </c>
      <c r="N196" s="308">
        <v>16</v>
      </c>
      <c r="O196" s="151">
        <f>IF((N195/M195*100)&gt;1,100)</f>
        <v>100</v>
      </c>
      <c r="P196" s="161"/>
      <c r="Q196" s="250" t="s">
        <v>895</v>
      </c>
    </row>
    <row r="197" spans="1:17" s="141" customFormat="1" ht="189">
      <c r="A197" s="306"/>
      <c r="B197" s="289"/>
      <c r="C197" s="307"/>
      <c r="D197" s="289"/>
      <c r="E197" s="307"/>
      <c r="F197" s="289"/>
      <c r="G197" s="289"/>
      <c r="H197" s="274"/>
      <c r="I197" s="588"/>
      <c r="J197" s="102" t="s">
        <v>463</v>
      </c>
      <c r="K197" s="103" t="s">
        <v>450</v>
      </c>
      <c r="L197" s="301" t="s">
        <v>151</v>
      </c>
      <c r="M197" s="308">
        <v>1453</v>
      </c>
      <c r="N197" s="308">
        <v>1562</v>
      </c>
      <c r="O197" s="151">
        <f>IF((N195/M195*100)&gt;1,100)</f>
        <v>100</v>
      </c>
      <c r="P197" s="161"/>
      <c r="Q197" s="250" t="s">
        <v>896</v>
      </c>
    </row>
    <row r="198" spans="1:17" s="141" customFormat="1" ht="189">
      <c r="A198" s="306"/>
      <c r="B198" s="289"/>
      <c r="C198" s="307"/>
      <c r="D198" s="289"/>
      <c r="E198" s="307"/>
      <c r="F198" s="289"/>
      <c r="G198" s="289"/>
      <c r="H198" s="274"/>
      <c r="I198" s="588"/>
      <c r="J198" s="102" t="s">
        <v>464</v>
      </c>
      <c r="K198" s="103" t="s">
        <v>451</v>
      </c>
      <c r="L198" s="301" t="s">
        <v>151</v>
      </c>
      <c r="M198" s="308">
        <v>1147</v>
      </c>
      <c r="N198" s="308">
        <v>1147</v>
      </c>
      <c r="O198" s="151">
        <f t="shared" ref="O198:O201" si="35">N198/M198*100</f>
        <v>100</v>
      </c>
      <c r="P198" s="161"/>
      <c r="Q198" s="250"/>
    </row>
    <row r="199" spans="1:17" s="141" customFormat="1" ht="63">
      <c r="A199" s="306"/>
      <c r="B199" s="289"/>
      <c r="C199" s="307"/>
      <c r="D199" s="289"/>
      <c r="E199" s="307"/>
      <c r="F199" s="289"/>
      <c r="G199" s="289"/>
      <c r="H199" s="274"/>
      <c r="I199" s="588"/>
      <c r="J199" s="102" t="s">
        <v>465</v>
      </c>
      <c r="K199" s="103" t="s">
        <v>452</v>
      </c>
      <c r="L199" s="301" t="s">
        <v>151</v>
      </c>
      <c r="M199" s="308">
        <v>10700</v>
      </c>
      <c r="N199" s="308">
        <v>10700</v>
      </c>
      <c r="O199" s="151">
        <f t="shared" si="35"/>
        <v>100</v>
      </c>
      <c r="P199" s="161"/>
      <c r="Q199" s="250"/>
    </row>
    <row r="200" spans="1:17" s="141" customFormat="1" ht="94.5">
      <c r="A200" s="306"/>
      <c r="B200" s="289"/>
      <c r="C200" s="307"/>
      <c r="D200" s="289"/>
      <c r="E200" s="307"/>
      <c r="F200" s="289"/>
      <c r="G200" s="289"/>
      <c r="H200" s="274"/>
      <c r="I200" s="588"/>
      <c r="J200" s="102" t="s">
        <v>466</v>
      </c>
      <c r="K200" s="103" t="s">
        <v>453</v>
      </c>
      <c r="L200" s="301" t="s">
        <v>151</v>
      </c>
      <c r="M200" s="308">
        <v>1570</v>
      </c>
      <c r="N200" s="308">
        <v>1598</v>
      </c>
      <c r="O200" s="151">
        <f>IF((N195/M195*100)&gt;1,100)</f>
        <v>100</v>
      </c>
      <c r="P200" s="161"/>
      <c r="Q200" s="250" t="s">
        <v>897</v>
      </c>
    </row>
    <row r="201" spans="1:17" s="141" customFormat="1" ht="204.75">
      <c r="A201" s="306"/>
      <c r="B201" s="289"/>
      <c r="C201" s="307"/>
      <c r="D201" s="289"/>
      <c r="E201" s="307"/>
      <c r="F201" s="289"/>
      <c r="G201" s="289"/>
      <c r="H201" s="274"/>
      <c r="I201" s="588"/>
      <c r="J201" s="102" t="s">
        <v>467</v>
      </c>
      <c r="K201" s="103" t="s">
        <v>454</v>
      </c>
      <c r="L201" s="301" t="s">
        <v>151</v>
      </c>
      <c r="M201" s="308">
        <v>12</v>
      </c>
      <c r="N201" s="308">
        <v>12</v>
      </c>
      <c r="O201" s="151">
        <f t="shared" si="35"/>
        <v>100</v>
      </c>
      <c r="P201" s="161"/>
      <c r="Q201" s="250"/>
    </row>
    <row r="202" spans="1:17" s="141" customFormat="1" ht="126">
      <c r="A202" s="306"/>
      <c r="B202" s="289"/>
      <c r="C202" s="307"/>
      <c r="D202" s="289"/>
      <c r="E202" s="307"/>
      <c r="F202" s="289"/>
      <c r="G202" s="289"/>
      <c r="H202" s="274"/>
      <c r="I202" s="588"/>
      <c r="J202" s="102" t="s">
        <v>468</v>
      </c>
      <c r="K202" s="103" t="s">
        <v>455</v>
      </c>
      <c r="L202" s="301" t="s">
        <v>151</v>
      </c>
      <c r="M202" s="308">
        <v>29314</v>
      </c>
      <c r="N202" s="308">
        <v>45267</v>
      </c>
      <c r="O202" s="94">
        <f>IF((N202/M202*100)&gt;1,100)</f>
        <v>100</v>
      </c>
      <c r="P202" s="161"/>
      <c r="Q202" s="250" t="s">
        <v>898</v>
      </c>
    </row>
    <row r="203" spans="1:17" s="141" customFormat="1" ht="236.25">
      <c r="A203" s="306"/>
      <c r="B203" s="289"/>
      <c r="C203" s="307"/>
      <c r="D203" s="289"/>
      <c r="E203" s="307"/>
      <c r="F203" s="289"/>
      <c r="G203" s="289"/>
      <c r="H203" s="274"/>
      <c r="I203" s="588"/>
      <c r="J203" s="102" t="s">
        <v>469</v>
      </c>
      <c r="K203" s="103" t="s">
        <v>456</v>
      </c>
      <c r="L203" s="301" t="s">
        <v>151</v>
      </c>
      <c r="M203" s="308">
        <v>5231</v>
      </c>
      <c r="N203" s="308">
        <v>6518</v>
      </c>
      <c r="O203" s="94">
        <f t="shared" ref="O203" si="36">IF((N203/M203*100)&gt;1,100)</f>
        <v>100</v>
      </c>
      <c r="P203" s="161"/>
      <c r="Q203" s="250" t="s">
        <v>899</v>
      </c>
    </row>
    <row r="204" spans="1:17" s="141" customFormat="1" ht="94.5">
      <c r="A204" s="306"/>
      <c r="B204" s="289"/>
      <c r="C204" s="304"/>
      <c r="D204" s="289"/>
      <c r="E204" s="311"/>
      <c r="F204" s="289"/>
      <c r="G204" s="289"/>
      <c r="H204" s="274"/>
      <c r="I204" s="588"/>
      <c r="J204" s="102" t="s">
        <v>470</v>
      </c>
      <c r="K204" s="103" t="s">
        <v>457</v>
      </c>
      <c r="L204" s="301" t="s">
        <v>151</v>
      </c>
      <c r="M204" s="308">
        <v>521</v>
      </c>
      <c r="N204" s="308">
        <v>521</v>
      </c>
      <c r="O204" s="151">
        <f t="shared" ref="O204:O211" si="37">N204/M204*100</f>
        <v>100</v>
      </c>
      <c r="P204" s="161"/>
      <c r="Q204" s="250"/>
    </row>
    <row r="205" spans="1:17" s="141" customFormat="1" ht="110.25">
      <c r="A205" s="241"/>
      <c r="B205" s="312"/>
      <c r="C205" s="313"/>
      <c r="D205" s="312"/>
      <c r="E205" s="314"/>
      <c r="F205" s="312"/>
      <c r="G205" s="312"/>
      <c r="H205" s="276"/>
      <c r="I205" s="589"/>
      <c r="J205" s="102" t="s">
        <v>471</v>
      </c>
      <c r="K205" s="103" t="s">
        <v>458</v>
      </c>
      <c r="L205" s="301" t="s">
        <v>340</v>
      </c>
      <c r="M205" s="308">
        <v>470127</v>
      </c>
      <c r="N205" s="308">
        <v>473415</v>
      </c>
      <c r="O205" s="151">
        <f>IF((N202/M202*100)&gt;1,100)</f>
        <v>100</v>
      </c>
      <c r="P205" s="161"/>
      <c r="Q205" s="250" t="s">
        <v>900</v>
      </c>
    </row>
    <row r="206" spans="1:17" s="141" customFormat="1" ht="110.25">
      <c r="A206" s="315" t="s">
        <v>473</v>
      </c>
      <c r="B206" s="316" t="s">
        <v>460</v>
      </c>
      <c r="C206" s="300" t="s">
        <v>443</v>
      </c>
      <c r="D206" s="243" t="s">
        <v>179</v>
      </c>
      <c r="E206" s="215">
        <v>690842.3</v>
      </c>
      <c r="F206" s="215">
        <v>688582.78</v>
      </c>
      <c r="G206" s="243" t="s">
        <v>111</v>
      </c>
      <c r="H206" s="253">
        <f t="shared" si="32"/>
        <v>99.672932592575762</v>
      </c>
      <c r="I206" s="587" t="s">
        <v>675</v>
      </c>
      <c r="J206" s="102" t="s">
        <v>444</v>
      </c>
      <c r="K206" s="103" t="s">
        <v>445</v>
      </c>
      <c r="L206" s="301" t="s">
        <v>446</v>
      </c>
      <c r="M206" s="308">
        <v>5000</v>
      </c>
      <c r="N206" s="308">
        <v>5000</v>
      </c>
      <c r="O206" s="94">
        <f>IF((N206/M206*100)&gt;1,100)</f>
        <v>100</v>
      </c>
      <c r="P206" s="94">
        <f>(O206+O207+O208+O209+O210+O211+O212+O213+O214+O215+O216)/11</f>
        <v>96.666620811287473</v>
      </c>
      <c r="Q206" s="250"/>
    </row>
    <row r="207" spans="1:17" s="141" customFormat="1" ht="204.75">
      <c r="A207" s="306"/>
      <c r="B207" s="289"/>
      <c r="C207" s="307"/>
      <c r="D207" s="289"/>
      <c r="E207" s="307"/>
      <c r="F207" s="289"/>
      <c r="G207" s="289"/>
      <c r="H207" s="274"/>
      <c r="I207" s="588"/>
      <c r="J207" s="102" t="s">
        <v>461</v>
      </c>
      <c r="K207" s="103" t="s">
        <v>448</v>
      </c>
      <c r="L207" s="301" t="s">
        <v>151</v>
      </c>
      <c r="M207" s="308">
        <v>92</v>
      </c>
      <c r="N207" s="308">
        <v>124</v>
      </c>
      <c r="O207" s="151">
        <f>IF((N206/M206*100)&gt;1,100)</f>
        <v>100</v>
      </c>
      <c r="P207" s="161"/>
      <c r="Q207" s="132" t="s">
        <v>901</v>
      </c>
    </row>
    <row r="208" spans="1:17" s="141" customFormat="1" ht="315">
      <c r="A208" s="306"/>
      <c r="B208" s="289"/>
      <c r="C208" s="307"/>
      <c r="D208" s="289"/>
      <c r="E208" s="307"/>
      <c r="F208" s="289"/>
      <c r="G208" s="289"/>
      <c r="H208" s="274"/>
      <c r="I208" s="588"/>
      <c r="J208" s="102" t="s">
        <v>462</v>
      </c>
      <c r="K208" s="103" t="s">
        <v>449</v>
      </c>
      <c r="L208" s="301" t="s">
        <v>151</v>
      </c>
      <c r="M208" s="308">
        <v>3</v>
      </c>
      <c r="N208" s="308">
        <v>3</v>
      </c>
      <c r="O208" s="151">
        <f t="shared" si="37"/>
        <v>100</v>
      </c>
      <c r="P208" s="161"/>
      <c r="Q208" s="250"/>
    </row>
    <row r="209" spans="1:17" s="141" customFormat="1" ht="189">
      <c r="A209" s="306"/>
      <c r="B209" s="289"/>
      <c r="C209" s="307"/>
      <c r="D209" s="289"/>
      <c r="E209" s="307"/>
      <c r="F209" s="289"/>
      <c r="G209" s="289"/>
      <c r="H209" s="274"/>
      <c r="I209" s="588"/>
      <c r="J209" s="102" t="s">
        <v>463</v>
      </c>
      <c r="K209" s="103" t="s">
        <v>450</v>
      </c>
      <c r="L209" s="301" t="s">
        <v>151</v>
      </c>
      <c r="M209" s="308">
        <v>892</v>
      </c>
      <c r="N209" s="308">
        <v>892</v>
      </c>
      <c r="O209" s="151">
        <f t="shared" si="37"/>
        <v>100</v>
      </c>
      <c r="P209" s="161"/>
      <c r="Q209" s="250"/>
    </row>
    <row r="210" spans="1:17" s="141" customFormat="1" ht="189">
      <c r="A210" s="306"/>
      <c r="B210" s="289"/>
      <c r="C210" s="307"/>
      <c r="D210" s="289"/>
      <c r="E210" s="307"/>
      <c r="F210" s="289"/>
      <c r="G210" s="289"/>
      <c r="H210" s="274"/>
      <c r="I210" s="588"/>
      <c r="J210" s="102" t="s">
        <v>464</v>
      </c>
      <c r="K210" s="103" t="s">
        <v>451</v>
      </c>
      <c r="L210" s="301" t="s">
        <v>151</v>
      </c>
      <c r="M210" s="308">
        <v>1000</v>
      </c>
      <c r="N210" s="308">
        <v>1784</v>
      </c>
      <c r="O210" s="94">
        <f t="shared" ref="O210:O225" si="38">IF((N210/M210*100)&gt;1,100)</f>
        <v>100</v>
      </c>
      <c r="P210" s="161"/>
      <c r="Q210" s="57" t="s">
        <v>902</v>
      </c>
    </row>
    <row r="211" spans="1:17" s="141" customFormat="1" ht="63">
      <c r="A211" s="306"/>
      <c r="B211" s="289"/>
      <c r="C211" s="307"/>
      <c r="D211" s="289"/>
      <c r="E211" s="307"/>
      <c r="F211" s="289"/>
      <c r="G211" s="289"/>
      <c r="H211" s="274"/>
      <c r="I211" s="588"/>
      <c r="J211" s="102" t="s">
        <v>465</v>
      </c>
      <c r="K211" s="103" t="s">
        <v>452</v>
      </c>
      <c r="L211" s="301" t="s">
        <v>151</v>
      </c>
      <c r="M211" s="308">
        <v>12700</v>
      </c>
      <c r="N211" s="308">
        <v>12700</v>
      </c>
      <c r="O211" s="151">
        <f t="shared" si="37"/>
        <v>100</v>
      </c>
      <c r="P211" s="161"/>
      <c r="Q211" s="250"/>
    </row>
    <row r="212" spans="1:17" s="141" customFormat="1" ht="94.5">
      <c r="A212" s="306"/>
      <c r="B212" s="289"/>
      <c r="C212" s="307"/>
      <c r="D212" s="289"/>
      <c r="E212" s="307"/>
      <c r="F212" s="289"/>
      <c r="G212" s="289"/>
      <c r="H212" s="274"/>
      <c r="I212" s="588"/>
      <c r="J212" s="102" t="s">
        <v>466</v>
      </c>
      <c r="K212" s="103" t="s">
        <v>453</v>
      </c>
      <c r="L212" s="301" t="s">
        <v>151</v>
      </c>
      <c r="M212" s="308">
        <v>1150</v>
      </c>
      <c r="N212" s="308">
        <v>1265</v>
      </c>
      <c r="O212" s="94">
        <f t="shared" si="38"/>
        <v>100</v>
      </c>
      <c r="P212" s="161"/>
      <c r="Q212" s="317" t="s">
        <v>903</v>
      </c>
    </row>
    <row r="213" spans="1:17" s="141" customFormat="1" ht="126">
      <c r="A213" s="306"/>
      <c r="B213" s="289"/>
      <c r="C213" s="307"/>
      <c r="D213" s="289"/>
      <c r="E213" s="307"/>
      <c r="F213" s="289"/>
      <c r="G213" s="289"/>
      <c r="H213" s="274"/>
      <c r="I213" s="588"/>
      <c r="J213" s="102" t="s">
        <v>474</v>
      </c>
      <c r="K213" s="103" t="s">
        <v>455</v>
      </c>
      <c r="L213" s="301" t="s">
        <v>151</v>
      </c>
      <c r="M213" s="308">
        <v>15000</v>
      </c>
      <c r="N213" s="308">
        <v>13731.3</v>
      </c>
      <c r="O213" s="94">
        <f>(N213/M213*100)</f>
        <v>91.541999999999987</v>
      </c>
      <c r="P213" s="161"/>
      <c r="Q213" s="317" t="s">
        <v>904</v>
      </c>
    </row>
    <row r="214" spans="1:17" s="141" customFormat="1" ht="236.25">
      <c r="A214" s="306"/>
      <c r="B214" s="289"/>
      <c r="C214" s="307"/>
      <c r="D214" s="289"/>
      <c r="E214" s="307"/>
      <c r="F214" s="289"/>
      <c r="G214" s="289"/>
      <c r="H214" s="274"/>
      <c r="I214" s="588"/>
      <c r="J214" s="102" t="s">
        <v>475</v>
      </c>
      <c r="K214" s="103" t="s">
        <v>456</v>
      </c>
      <c r="L214" s="301" t="s">
        <v>151</v>
      </c>
      <c r="M214" s="308">
        <v>7000</v>
      </c>
      <c r="N214" s="308">
        <v>5594</v>
      </c>
      <c r="O214" s="94">
        <f>(N214/M214*100)</f>
        <v>79.914285714285711</v>
      </c>
      <c r="P214" s="161"/>
      <c r="Q214" s="317" t="s">
        <v>904</v>
      </c>
    </row>
    <row r="215" spans="1:17" s="141" customFormat="1" ht="94.5">
      <c r="A215" s="306"/>
      <c r="B215" s="289"/>
      <c r="C215" s="307"/>
      <c r="D215" s="289"/>
      <c r="E215" s="307"/>
      <c r="F215" s="289"/>
      <c r="G215" s="289"/>
      <c r="H215" s="274"/>
      <c r="I215" s="588"/>
      <c r="J215" s="102" t="s">
        <v>476</v>
      </c>
      <c r="K215" s="103" t="s">
        <v>457</v>
      </c>
      <c r="L215" s="301" t="s">
        <v>151</v>
      </c>
      <c r="M215" s="308">
        <v>4050</v>
      </c>
      <c r="N215" s="308">
        <v>3721</v>
      </c>
      <c r="O215" s="151">
        <f>(N215/M215*100)</f>
        <v>91.876543209876544</v>
      </c>
      <c r="P215" s="161"/>
      <c r="Q215" s="250" t="s">
        <v>905</v>
      </c>
    </row>
    <row r="216" spans="1:17" s="141" customFormat="1" ht="110.25">
      <c r="A216" s="306"/>
      <c r="B216" s="289"/>
      <c r="C216" s="304"/>
      <c r="D216" s="289"/>
      <c r="E216" s="311"/>
      <c r="F216" s="289"/>
      <c r="G216" s="289"/>
      <c r="H216" s="276"/>
      <c r="I216" s="589"/>
      <c r="J216" s="102" t="s">
        <v>477</v>
      </c>
      <c r="K216" s="103" t="s">
        <v>458</v>
      </c>
      <c r="L216" s="301" t="s">
        <v>340</v>
      </c>
      <c r="M216" s="308">
        <v>550000</v>
      </c>
      <c r="N216" s="308">
        <v>550253</v>
      </c>
      <c r="O216" s="151">
        <f>IF((N217/M217*100)&gt;1,100)</f>
        <v>100</v>
      </c>
      <c r="P216" s="161"/>
      <c r="Q216" s="250"/>
    </row>
    <row r="217" spans="1:17" s="141" customFormat="1" ht="110.25">
      <c r="A217" s="315" t="s">
        <v>478</v>
      </c>
      <c r="B217" s="316" t="s">
        <v>460</v>
      </c>
      <c r="C217" s="300" t="s">
        <v>443</v>
      </c>
      <c r="D217" s="243" t="s">
        <v>426</v>
      </c>
      <c r="E217" s="215">
        <v>704492.3</v>
      </c>
      <c r="F217" s="215">
        <v>649954.86</v>
      </c>
      <c r="G217" s="243" t="s">
        <v>111</v>
      </c>
      <c r="H217" s="253">
        <f t="shared" si="32"/>
        <v>92.258618014703629</v>
      </c>
      <c r="I217" s="587" t="s">
        <v>906</v>
      </c>
      <c r="J217" s="102" t="s">
        <v>444</v>
      </c>
      <c r="K217" s="103" t="s">
        <v>445</v>
      </c>
      <c r="L217" s="301" t="s">
        <v>446</v>
      </c>
      <c r="M217" s="308">
        <v>12000</v>
      </c>
      <c r="N217" s="308">
        <v>12568.8</v>
      </c>
      <c r="O217" s="94">
        <f>IF((N217/M217*100)&gt;1,100)</f>
        <v>100</v>
      </c>
      <c r="P217" s="94">
        <f>(O217+O218+O219+O220+O221+O222+O223+O224+O225+O226)/10</f>
        <v>100</v>
      </c>
      <c r="Q217" s="316" t="s">
        <v>907</v>
      </c>
    </row>
    <row r="218" spans="1:17" s="141" customFormat="1" ht="362.25">
      <c r="A218" s="306"/>
      <c r="B218" s="289"/>
      <c r="C218" s="307"/>
      <c r="D218" s="289"/>
      <c r="E218" s="307"/>
      <c r="F218" s="289"/>
      <c r="G218" s="289"/>
      <c r="H218" s="274"/>
      <c r="I218" s="588"/>
      <c r="J218" s="102" t="s">
        <v>479</v>
      </c>
      <c r="K218" s="103" t="s">
        <v>480</v>
      </c>
      <c r="L218" s="301" t="s">
        <v>151</v>
      </c>
      <c r="M218" s="308">
        <v>11</v>
      </c>
      <c r="N218" s="308">
        <v>11</v>
      </c>
      <c r="O218" s="151">
        <f t="shared" ref="O218" si="39">N218/M218*100</f>
        <v>100</v>
      </c>
      <c r="P218" s="161"/>
      <c r="Q218" s="250"/>
    </row>
    <row r="219" spans="1:17" s="141" customFormat="1" ht="189">
      <c r="A219" s="306"/>
      <c r="B219" s="289"/>
      <c r="C219" s="307"/>
      <c r="D219" s="289"/>
      <c r="E219" s="307"/>
      <c r="F219" s="289"/>
      <c r="G219" s="289"/>
      <c r="H219" s="274"/>
      <c r="I219" s="588"/>
      <c r="J219" s="102" t="s">
        <v>481</v>
      </c>
      <c r="K219" s="103" t="s">
        <v>451</v>
      </c>
      <c r="L219" s="301" t="s">
        <v>151</v>
      </c>
      <c r="M219" s="308">
        <v>1090</v>
      </c>
      <c r="N219" s="308">
        <v>1215</v>
      </c>
      <c r="O219" s="94">
        <f t="shared" si="38"/>
        <v>100</v>
      </c>
      <c r="P219" s="161"/>
      <c r="Q219" s="316" t="s">
        <v>908</v>
      </c>
    </row>
    <row r="220" spans="1:17" s="141" customFormat="1" ht="63">
      <c r="A220" s="306"/>
      <c r="B220" s="289"/>
      <c r="C220" s="307"/>
      <c r="D220" s="289"/>
      <c r="E220" s="307"/>
      <c r="F220" s="289"/>
      <c r="G220" s="289"/>
      <c r="H220" s="274"/>
      <c r="I220" s="588"/>
      <c r="J220" s="102" t="s">
        <v>482</v>
      </c>
      <c r="K220" s="103" t="s">
        <v>452</v>
      </c>
      <c r="L220" s="308" t="s">
        <v>151</v>
      </c>
      <c r="M220" s="308">
        <v>13900</v>
      </c>
      <c r="N220" s="308">
        <v>13949</v>
      </c>
      <c r="O220" s="94">
        <f t="shared" si="38"/>
        <v>100</v>
      </c>
      <c r="P220" s="161"/>
      <c r="Q220" s="250"/>
    </row>
    <row r="221" spans="1:17" s="141" customFormat="1" ht="94.5">
      <c r="A221" s="306"/>
      <c r="B221" s="289"/>
      <c r="C221" s="307"/>
      <c r="D221" s="289"/>
      <c r="E221" s="307"/>
      <c r="F221" s="289"/>
      <c r="G221" s="289"/>
      <c r="H221" s="274"/>
      <c r="I221" s="588"/>
      <c r="J221" s="102" t="s">
        <v>483</v>
      </c>
      <c r="K221" s="103" t="s">
        <v>453</v>
      </c>
      <c r="L221" s="301" t="s">
        <v>151</v>
      </c>
      <c r="M221" s="308">
        <v>3570</v>
      </c>
      <c r="N221" s="308">
        <v>9435</v>
      </c>
      <c r="O221" s="94">
        <f t="shared" si="38"/>
        <v>100</v>
      </c>
      <c r="P221" s="161"/>
      <c r="Q221" s="316" t="s">
        <v>909</v>
      </c>
    </row>
    <row r="222" spans="1:17" s="141" customFormat="1" ht="204.75">
      <c r="A222" s="306"/>
      <c r="B222" s="289"/>
      <c r="C222" s="307"/>
      <c r="D222" s="289"/>
      <c r="E222" s="307"/>
      <c r="F222" s="289"/>
      <c r="G222" s="289"/>
      <c r="H222" s="274"/>
      <c r="I222" s="588"/>
      <c r="J222" s="102" t="s">
        <v>484</v>
      </c>
      <c r="K222" s="103" t="s">
        <v>454</v>
      </c>
      <c r="L222" s="301" t="s">
        <v>151</v>
      </c>
      <c r="M222" s="308">
        <v>12</v>
      </c>
      <c r="N222" s="308">
        <v>12</v>
      </c>
      <c r="O222" s="151">
        <f t="shared" ref="O222" si="40">N222/M222*100</f>
        <v>100</v>
      </c>
      <c r="P222" s="161"/>
      <c r="Q222" s="250"/>
    </row>
    <row r="223" spans="1:17" s="141" customFormat="1" ht="126">
      <c r="A223" s="306"/>
      <c r="B223" s="289"/>
      <c r="C223" s="307"/>
      <c r="D223" s="289"/>
      <c r="E223" s="307"/>
      <c r="F223" s="289"/>
      <c r="G223" s="289"/>
      <c r="H223" s="274"/>
      <c r="I223" s="588"/>
      <c r="J223" s="102" t="s">
        <v>485</v>
      </c>
      <c r="K223" s="103" t="s">
        <v>455</v>
      </c>
      <c r="L223" s="301" t="s">
        <v>151</v>
      </c>
      <c r="M223" s="308">
        <v>37500</v>
      </c>
      <c r="N223" s="308">
        <v>41681</v>
      </c>
      <c r="O223" s="94">
        <f>IF((N223/M223*100)&gt;1,100)</f>
        <v>100</v>
      </c>
      <c r="P223" s="161"/>
      <c r="Q223" s="316" t="s">
        <v>910</v>
      </c>
    </row>
    <row r="224" spans="1:17" s="141" customFormat="1" ht="236.25">
      <c r="A224" s="306"/>
      <c r="B224" s="289"/>
      <c r="C224" s="307"/>
      <c r="D224" s="289"/>
      <c r="E224" s="307"/>
      <c r="F224" s="289"/>
      <c r="G224" s="289"/>
      <c r="H224" s="274"/>
      <c r="I224" s="588"/>
      <c r="J224" s="102" t="s">
        <v>486</v>
      </c>
      <c r="K224" s="103" t="s">
        <v>456</v>
      </c>
      <c r="L224" s="301" t="s">
        <v>151</v>
      </c>
      <c r="M224" s="308">
        <v>8350</v>
      </c>
      <c r="N224" s="308">
        <v>11045</v>
      </c>
      <c r="O224" s="94">
        <f t="shared" si="38"/>
        <v>100</v>
      </c>
      <c r="P224" s="161"/>
      <c r="Q224" s="316" t="s">
        <v>911</v>
      </c>
    </row>
    <row r="225" spans="1:17" s="141" customFormat="1" ht="94.5">
      <c r="A225" s="306"/>
      <c r="B225" s="289"/>
      <c r="C225" s="304"/>
      <c r="D225" s="289"/>
      <c r="E225" s="311"/>
      <c r="F225" s="289"/>
      <c r="G225" s="289"/>
      <c r="H225" s="274"/>
      <c r="I225" s="588"/>
      <c r="J225" s="102" t="s">
        <v>487</v>
      </c>
      <c r="K225" s="103" t="s">
        <v>457</v>
      </c>
      <c r="L225" s="301" t="s">
        <v>151</v>
      </c>
      <c r="M225" s="308">
        <v>65000</v>
      </c>
      <c r="N225" s="308">
        <v>80900</v>
      </c>
      <c r="O225" s="94">
        <f t="shared" si="38"/>
        <v>100</v>
      </c>
      <c r="P225" s="161"/>
      <c r="Q225" s="316" t="s">
        <v>912</v>
      </c>
    </row>
    <row r="226" spans="1:17" s="141" customFormat="1" ht="110.25">
      <c r="A226" s="244"/>
      <c r="B226" s="289"/>
      <c r="C226" s="244"/>
      <c r="D226" s="289"/>
      <c r="E226" s="318"/>
      <c r="F226" s="289"/>
      <c r="G226" s="289"/>
      <c r="H226" s="276"/>
      <c r="I226" s="589"/>
      <c r="J226" s="102" t="s">
        <v>488</v>
      </c>
      <c r="K226" s="103" t="s">
        <v>458</v>
      </c>
      <c r="L226" s="301" t="s">
        <v>340</v>
      </c>
      <c r="M226" s="308">
        <v>335774</v>
      </c>
      <c r="N226" s="308">
        <v>335774</v>
      </c>
      <c r="O226" s="151">
        <f t="shared" ref="O226:O233" si="41">N226/M226*100</f>
        <v>100</v>
      </c>
      <c r="P226" s="161"/>
      <c r="Q226" s="250"/>
    </row>
    <row r="227" spans="1:17" s="141" customFormat="1" ht="110.25">
      <c r="A227" s="315" t="s">
        <v>489</v>
      </c>
      <c r="B227" s="316" t="s">
        <v>460</v>
      </c>
      <c r="C227" s="300" t="s">
        <v>443</v>
      </c>
      <c r="D227" s="243" t="s">
        <v>180</v>
      </c>
      <c r="E227" s="215">
        <v>382509.8</v>
      </c>
      <c r="F227" s="215">
        <v>380120.12</v>
      </c>
      <c r="G227" s="243" t="s">
        <v>111</v>
      </c>
      <c r="H227" s="253">
        <f t="shared" si="32"/>
        <v>99.375263065155465</v>
      </c>
      <c r="I227" s="587" t="s">
        <v>913</v>
      </c>
      <c r="J227" s="102" t="s">
        <v>444</v>
      </c>
      <c r="K227" s="103" t="s">
        <v>445</v>
      </c>
      <c r="L227" s="301" t="s">
        <v>446</v>
      </c>
      <c r="M227" s="319">
        <v>16922.2</v>
      </c>
      <c r="N227" s="319">
        <v>16922.2</v>
      </c>
      <c r="O227" s="151">
        <f>(N227/M227)*100</f>
        <v>100</v>
      </c>
      <c r="P227" s="232">
        <f>(O227+O228+O229+O230+O231+O232+O233+O234+O235+O236+O237)/11</f>
        <v>99.717317976141516</v>
      </c>
      <c r="Q227" s="250"/>
    </row>
    <row r="228" spans="1:17" s="141" customFormat="1" ht="204.75">
      <c r="A228" s="306"/>
      <c r="B228" s="289"/>
      <c r="C228" s="307"/>
      <c r="D228" s="289"/>
      <c r="E228" s="307"/>
      <c r="F228" s="289"/>
      <c r="G228" s="289"/>
      <c r="H228" s="274"/>
      <c r="I228" s="588"/>
      <c r="J228" s="102" t="s">
        <v>461</v>
      </c>
      <c r="K228" s="103" t="s">
        <v>448</v>
      </c>
      <c r="L228" s="301" t="s">
        <v>151</v>
      </c>
      <c r="M228" s="301">
        <v>24</v>
      </c>
      <c r="N228" s="301">
        <v>36</v>
      </c>
      <c r="O228" s="151">
        <f>IF((N224/M224*100)&gt;1,100)</f>
        <v>100</v>
      </c>
      <c r="P228" s="320"/>
      <c r="Q228" s="321" t="s">
        <v>914</v>
      </c>
    </row>
    <row r="229" spans="1:17" s="141" customFormat="1" ht="189">
      <c r="A229" s="306"/>
      <c r="B229" s="289"/>
      <c r="C229" s="307"/>
      <c r="D229" s="289"/>
      <c r="E229" s="307"/>
      <c r="F229" s="289"/>
      <c r="G229" s="289"/>
      <c r="H229" s="274"/>
      <c r="I229" s="588"/>
      <c r="J229" s="102" t="s">
        <v>490</v>
      </c>
      <c r="K229" s="103" t="s">
        <v>450</v>
      </c>
      <c r="L229" s="301" t="s">
        <v>151</v>
      </c>
      <c r="M229" s="301">
        <v>15</v>
      </c>
      <c r="N229" s="301">
        <v>17</v>
      </c>
      <c r="O229" s="151">
        <f>IF((N225/M225*100)&gt;1,100)</f>
        <v>100</v>
      </c>
      <c r="P229" s="161"/>
      <c r="Q229" s="250" t="s">
        <v>915</v>
      </c>
    </row>
    <row r="230" spans="1:17" s="141" customFormat="1" ht="189">
      <c r="A230" s="306"/>
      <c r="B230" s="289"/>
      <c r="C230" s="307"/>
      <c r="D230" s="289"/>
      <c r="E230" s="307"/>
      <c r="F230" s="289"/>
      <c r="G230" s="289"/>
      <c r="H230" s="274"/>
      <c r="I230" s="588"/>
      <c r="J230" s="102" t="s">
        <v>491</v>
      </c>
      <c r="K230" s="103" t="s">
        <v>451</v>
      </c>
      <c r="L230" s="301" t="s">
        <v>151</v>
      </c>
      <c r="M230" s="301">
        <v>130</v>
      </c>
      <c r="N230" s="301">
        <v>204</v>
      </c>
      <c r="O230" s="151">
        <f>IF((N226/M226*100)&gt;1,100)</f>
        <v>100</v>
      </c>
      <c r="P230" s="320"/>
      <c r="Q230" s="322" t="s">
        <v>916</v>
      </c>
    </row>
    <row r="231" spans="1:17" s="141" customFormat="1" ht="63">
      <c r="A231" s="306"/>
      <c r="B231" s="289"/>
      <c r="C231" s="307"/>
      <c r="D231" s="289"/>
      <c r="E231" s="307"/>
      <c r="F231" s="289"/>
      <c r="G231" s="289"/>
      <c r="H231" s="274"/>
      <c r="I231" s="588"/>
      <c r="J231" s="102" t="s">
        <v>492</v>
      </c>
      <c r="K231" s="103" t="s">
        <v>452</v>
      </c>
      <c r="L231" s="308" t="s">
        <v>151</v>
      </c>
      <c r="M231" s="301">
        <v>7050</v>
      </c>
      <c r="N231" s="301">
        <v>7157</v>
      </c>
      <c r="O231" s="151">
        <f>IF((N227/M227*100)&gt;1,100)</f>
        <v>100</v>
      </c>
      <c r="P231" s="320"/>
      <c r="Q231" s="322" t="s">
        <v>915</v>
      </c>
    </row>
    <row r="232" spans="1:17" s="141" customFormat="1" ht="94.5">
      <c r="A232" s="306"/>
      <c r="B232" s="289"/>
      <c r="C232" s="307"/>
      <c r="D232" s="289"/>
      <c r="E232" s="307"/>
      <c r="F232" s="289"/>
      <c r="G232" s="289"/>
      <c r="H232" s="274"/>
      <c r="I232" s="588"/>
      <c r="J232" s="102" t="s">
        <v>493</v>
      </c>
      <c r="K232" s="103" t="s">
        <v>453</v>
      </c>
      <c r="L232" s="301" t="s">
        <v>151</v>
      </c>
      <c r="M232" s="301">
        <v>392</v>
      </c>
      <c r="N232" s="301">
        <v>392</v>
      </c>
      <c r="O232" s="151">
        <f t="shared" si="41"/>
        <v>100</v>
      </c>
      <c r="P232" s="161"/>
      <c r="Q232" s="250"/>
    </row>
    <row r="233" spans="1:17" s="141" customFormat="1" ht="204.75">
      <c r="A233" s="306"/>
      <c r="B233" s="289"/>
      <c r="C233" s="307"/>
      <c r="D233" s="289"/>
      <c r="E233" s="307"/>
      <c r="F233" s="289"/>
      <c r="G233" s="289"/>
      <c r="H233" s="274"/>
      <c r="I233" s="588"/>
      <c r="J233" s="102" t="s">
        <v>494</v>
      </c>
      <c r="K233" s="103" t="s">
        <v>454</v>
      </c>
      <c r="L233" s="301" t="s">
        <v>151</v>
      </c>
      <c r="M233" s="301">
        <v>62</v>
      </c>
      <c r="N233" s="301">
        <v>62</v>
      </c>
      <c r="O233" s="151">
        <f t="shared" si="41"/>
        <v>100</v>
      </c>
      <c r="P233" s="161"/>
      <c r="Q233" s="250"/>
    </row>
    <row r="234" spans="1:17" s="141" customFormat="1" ht="126">
      <c r="A234" s="306"/>
      <c r="B234" s="289"/>
      <c r="C234" s="307"/>
      <c r="D234" s="289"/>
      <c r="E234" s="307"/>
      <c r="F234" s="289"/>
      <c r="G234" s="289"/>
      <c r="H234" s="274"/>
      <c r="I234" s="588"/>
      <c r="J234" s="102" t="s">
        <v>474</v>
      </c>
      <c r="K234" s="103" t="s">
        <v>455</v>
      </c>
      <c r="L234" s="301" t="s">
        <v>151</v>
      </c>
      <c r="M234" s="308">
        <v>8000</v>
      </c>
      <c r="N234" s="301">
        <v>9748</v>
      </c>
      <c r="O234" s="94">
        <f t="shared" ref="O234:O238" si="42">IF((N234/M234*100)&gt;1,100)</f>
        <v>100</v>
      </c>
      <c r="P234" s="161"/>
      <c r="Q234" s="317" t="s">
        <v>917</v>
      </c>
    </row>
    <row r="235" spans="1:17" s="141" customFormat="1" ht="236.25">
      <c r="A235" s="306"/>
      <c r="B235" s="289"/>
      <c r="C235" s="307"/>
      <c r="D235" s="289"/>
      <c r="E235" s="307"/>
      <c r="F235" s="289"/>
      <c r="G235" s="289"/>
      <c r="H235" s="274"/>
      <c r="I235" s="588"/>
      <c r="J235" s="102" t="s">
        <v>475</v>
      </c>
      <c r="K235" s="103" t="s">
        <v>456</v>
      </c>
      <c r="L235" s="301" t="s">
        <v>151</v>
      </c>
      <c r="M235" s="308">
        <v>900</v>
      </c>
      <c r="N235" s="308">
        <v>1275</v>
      </c>
      <c r="O235" s="94">
        <f t="shared" si="42"/>
        <v>100</v>
      </c>
      <c r="P235" s="161"/>
      <c r="Q235" s="317" t="s">
        <v>918</v>
      </c>
    </row>
    <row r="236" spans="1:17" s="141" customFormat="1" ht="94.5">
      <c r="A236" s="306"/>
      <c r="B236" s="289"/>
      <c r="C236" s="304"/>
      <c r="D236" s="289"/>
      <c r="E236" s="311"/>
      <c r="F236" s="289"/>
      <c r="G236" s="289"/>
      <c r="H236" s="274"/>
      <c r="I236" s="588"/>
      <c r="J236" s="102" t="s">
        <v>476</v>
      </c>
      <c r="K236" s="103" t="s">
        <v>457</v>
      </c>
      <c r="L236" s="301" t="s">
        <v>151</v>
      </c>
      <c r="M236" s="308">
        <v>5460</v>
      </c>
      <c r="N236" s="308">
        <v>5650</v>
      </c>
      <c r="O236" s="94">
        <f t="shared" si="42"/>
        <v>100</v>
      </c>
      <c r="P236" s="161"/>
      <c r="Q236" s="317" t="s">
        <v>919</v>
      </c>
    </row>
    <row r="237" spans="1:17" s="141" customFormat="1" ht="110.25">
      <c r="A237" s="244"/>
      <c r="B237" s="289"/>
      <c r="C237" s="244"/>
      <c r="D237" s="289"/>
      <c r="E237" s="318"/>
      <c r="F237" s="289"/>
      <c r="G237" s="289"/>
      <c r="H237" s="276"/>
      <c r="I237" s="589"/>
      <c r="J237" s="102" t="s">
        <v>477</v>
      </c>
      <c r="K237" s="103" t="s">
        <v>458</v>
      </c>
      <c r="L237" s="301" t="s">
        <v>340</v>
      </c>
      <c r="M237" s="308">
        <v>221000</v>
      </c>
      <c r="N237" s="308">
        <v>214128</v>
      </c>
      <c r="O237" s="94">
        <f>N237/M237*100</f>
        <v>96.890497737556558</v>
      </c>
      <c r="P237" s="161"/>
      <c r="Q237" s="317" t="s">
        <v>920</v>
      </c>
    </row>
    <row r="238" spans="1:17" s="141" customFormat="1" ht="110.25">
      <c r="A238" s="315" t="s">
        <v>495</v>
      </c>
      <c r="B238" s="316" t="s">
        <v>460</v>
      </c>
      <c r="C238" s="300" t="s">
        <v>443</v>
      </c>
      <c r="D238" s="243" t="s">
        <v>181</v>
      </c>
      <c r="E238" s="215">
        <v>508295.7</v>
      </c>
      <c r="F238" s="215">
        <v>508293.53</v>
      </c>
      <c r="G238" s="243" t="s">
        <v>111</v>
      </c>
      <c r="H238" s="253">
        <f t="shared" si="32"/>
        <v>99.999573083148249</v>
      </c>
      <c r="I238" s="587"/>
      <c r="J238" s="102" t="s">
        <v>444</v>
      </c>
      <c r="K238" s="103" t="s">
        <v>445</v>
      </c>
      <c r="L238" s="301" t="s">
        <v>446</v>
      </c>
      <c r="M238" s="248">
        <v>26244.9</v>
      </c>
      <c r="N238" s="248">
        <v>28784.13</v>
      </c>
      <c r="O238" s="94">
        <f t="shared" si="42"/>
        <v>100</v>
      </c>
      <c r="P238" s="94">
        <f>(O238+O239+O240+O241+O242+O243+O244+O245+O246+O247+O248)/11</f>
        <v>100</v>
      </c>
      <c r="Q238" s="323" t="s">
        <v>921</v>
      </c>
    </row>
    <row r="239" spans="1:17" s="141" customFormat="1" ht="315">
      <c r="A239" s="306"/>
      <c r="B239" s="289"/>
      <c r="C239" s="307"/>
      <c r="D239" s="289"/>
      <c r="E239" s="307"/>
      <c r="F239" s="289"/>
      <c r="G239" s="289"/>
      <c r="H239" s="274"/>
      <c r="I239" s="588"/>
      <c r="J239" s="102" t="s">
        <v>496</v>
      </c>
      <c r="K239" s="103" t="s">
        <v>449</v>
      </c>
      <c r="L239" s="301" t="s">
        <v>151</v>
      </c>
      <c r="M239" s="308">
        <v>1</v>
      </c>
      <c r="N239" s="308">
        <v>1</v>
      </c>
      <c r="O239" s="94">
        <f>IF((N239/M239*100)&gt;1,100)</f>
        <v>100</v>
      </c>
      <c r="P239" s="161"/>
      <c r="Q239" s="250"/>
    </row>
    <row r="240" spans="1:17" s="141" customFormat="1" ht="204.75">
      <c r="A240" s="306"/>
      <c r="B240" s="289"/>
      <c r="C240" s="307"/>
      <c r="D240" s="289"/>
      <c r="E240" s="307"/>
      <c r="F240" s="289"/>
      <c r="G240" s="289"/>
      <c r="H240" s="274"/>
      <c r="I240" s="588"/>
      <c r="J240" s="102" t="s">
        <v>447</v>
      </c>
      <c r="K240" s="103" t="s">
        <v>448</v>
      </c>
      <c r="L240" s="301" t="s">
        <v>151</v>
      </c>
      <c r="M240" s="308">
        <v>75</v>
      </c>
      <c r="N240" s="308">
        <v>114</v>
      </c>
      <c r="O240" s="94">
        <f>IF((N240/M240*100)&gt;1,100)</f>
        <v>100</v>
      </c>
      <c r="P240" s="161"/>
      <c r="Q240" s="250" t="s">
        <v>922</v>
      </c>
    </row>
    <row r="241" spans="1:17" s="141" customFormat="1" ht="189">
      <c r="A241" s="306"/>
      <c r="B241" s="289"/>
      <c r="C241" s="307"/>
      <c r="D241" s="289"/>
      <c r="E241" s="307"/>
      <c r="F241" s="289"/>
      <c r="G241" s="289"/>
      <c r="H241" s="274"/>
      <c r="I241" s="588"/>
      <c r="J241" s="102" t="s">
        <v>463</v>
      </c>
      <c r="K241" s="103" t="s">
        <v>450</v>
      </c>
      <c r="L241" s="301" t="s">
        <v>151</v>
      </c>
      <c r="M241" s="170">
        <v>875</v>
      </c>
      <c r="N241" s="170">
        <v>953</v>
      </c>
      <c r="O241" s="151">
        <f>IF((N239/M239*100)&gt;1,100)</f>
        <v>100</v>
      </c>
      <c r="P241" s="161"/>
      <c r="Q241" s="323" t="s">
        <v>921</v>
      </c>
    </row>
    <row r="242" spans="1:17" s="141" customFormat="1" ht="189">
      <c r="A242" s="306"/>
      <c r="B242" s="289"/>
      <c r="C242" s="307"/>
      <c r="D242" s="289"/>
      <c r="E242" s="307"/>
      <c r="F242" s="289"/>
      <c r="G242" s="289"/>
      <c r="H242" s="274"/>
      <c r="I242" s="588"/>
      <c r="J242" s="102" t="s">
        <v>464</v>
      </c>
      <c r="K242" s="103" t="s">
        <v>451</v>
      </c>
      <c r="L242" s="301" t="s">
        <v>151</v>
      </c>
      <c r="M242" s="170">
        <v>700</v>
      </c>
      <c r="N242" s="170">
        <v>1093</v>
      </c>
      <c r="O242" s="151">
        <f>IF((N240/M240*100)&gt;1,100)</f>
        <v>100</v>
      </c>
      <c r="P242" s="161"/>
      <c r="Q242" s="324" t="s">
        <v>923</v>
      </c>
    </row>
    <row r="243" spans="1:17" s="141" customFormat="1" ht="63">
      <c r="A243" s="306"/>
      <c r="B243" s="289"/>
      <c r="C243" s="307"/>
      <c r="D243" s="289"/>
      <c r="E243" s="307"/>
      <c r="F243" s="289"/>
      <c r="G243" s="289"/>
      <c r="H243" s="274"/>
      <c r="I243" s="588"/>
      <c r="J243" s="102" t="s">
        <v>465</v>
      </c>
      <c r="K243" s="103" t="s">
        <v>452</v>
      </c>
      <c r="L243" s="301" t="s">
        <v>151</v>
      </c>
      <c r="M243" s="170">
        <v>10131</v>
      </c>
      <c r="N243" s="170">
        <v>10131</v>
      </c>
      <c r="O243" s="151">
        <f t="shared" ref="O243:O245" si="43">N243/M243*100</f>
        <v>100</v>
      </c>
      <c r="P243" s="161"/>
      <c r="Q243" s="250"/>
    </row>
    <row r="244" spans="1:17" s="141" customFormat="1" ht="94.5">
      <c r="A244" s="306"/>
      <c r="B244" s="289"/>
      <c r="C244" s="307"/>
      <c r="D244" s="289"/>
      <c r="E244" s="307"/>
      <c r="F244" s="289"/>
      <c r="G244" s="289"/>
      <c r="H244" s="274"/>
      <c r="I244" s="588"/>
      <c r="J244" s="102" t="s">
        <v>466</v>
      </c>
      <c r="K244" s="103" t="s">
        <v>453</v>
      </c>
      <c r="L244" s="301" t="s">
        <v>151</v>
      </c>
      <c r="M244" s="170">
        <v>1708</v>
      </c>
      <c r="N244" s="170">
        <v>1730</v>
      </c>
      <c r="O244" s="94">
        <f t="shared" ref="O244" si="44">IF((N244/M244*100)&gt;1,100)</f>
        <v>100</v>
      </c>
      <c r="P244" s="161"/>
      <c r="Q244" s="285" t="s">
        <v>924</v>
      </c>
    </row>
    <row r="245" spans="1:17" s="141" customFormat="1" ht="204.75">
      <c r="A245" s="306"/>
      <c r="B245" s="289"/>
      <c r="C245" s="307"/>
      <c r="D245" s="289"/>
      <c r="E245" s="307"/>
      <c r="F245" s="289"/>
      <c r="G245" s="289"/>
      <c r="H245" s="274"/>
      <c r="I245" s="588"/>
      <c r="J245" s="102" t="s">
        <v>467</v>
      </c>
      <c r="K245" s="103" t="s">
        <v>454</v>
      </c>
      <c r="L245" s="301" t="s">
        <v>151</v>
      </c>
      <c r="M245" s="170">
        <v>12</v>
      </c>
      <c r="N245" s="170">
        <v>12</v>
      </c>
      <c r="O245" s="151">
        <f t="shared" si="43"/>
        <v>100</v>
      </c>
      <c r="P245" s="161"/>
      <c r="Q245" s="285"/>
    </row>
    <row r="246" spans="1:17" s="141" customFormat="1" ht="236.25">
      <c r="A246" s="306"/>
      <c r="B246" s="289"/>
      <c r="C246" s="304"/>
      <c r="D246" s="289"/>
      <c r="E246" s="311"/>
      <c r="F246" s="289"/>
      <c r="G246" s="289"/>
      <c r="H246" s="274"/>
      <c r="I246" s="588"/>
      <c r="J246" s="102" t="s">
        <v>475</v>
      </c>
      <c r="K246" s="103" t="s">
        <v>456</v>
      </c>
      <c r="L246" s="301" t="s">
        <v>151</v>
      </c>
      <c r="M246" s="170">
        <v>1700</v>
      </c>
      <c r="N246" s="170">
        <v>1726</v>
      </c>
      <c r="O246" s="151">
        <f>IF((N247/M247*100)&gt;1,100)</f>
        <v>100</v>
      </c>
      <c r="P246" s="161"/>
      <c r="Q246" s="250" t="s">
        <v>925</v>
      </c>
    </row>
    <row r="247" spans="1:17" s="141" customFormat="1" ht="94.5">
      <c r="A247" s="306"/>
      <c r="B247" s="289"/>
      <c r="C247" s="304"/>
      <c r="D247" s="289"/>
      <c r="E247" s="311"/>
      <c r="F247" s="289"/>
      <c r="G247" s="289"/>
      <c r="H247" s="274"/>
      <c r="I247" s="588"/>
      <c r="J247" s="102" t="s">
        <v>476</v>
      </c>
      <c r="K247" s="103" t="s">
        <v>457</v>
      </c>
      <c r="L247" s="301" t="s">
        <v>151</v>
      </c>
      <c r="M247" s="170">
        <v>15932</v>
      </c>
      <c r="N247" s="170">
        <v>16535</v>
      </c>
      <c r="O247" s="94">
        <f>IF((N247/M247*100)&gt;1,100)</f>
        <v>100</v>
      </c>
      <c r="P247" s="161"/>
      <c r="Q247" s="250" t="s">
        <v>926</v>
      </c>
    </row>
    <row r="248" spans="1:17" s="141" customFormat="1" ht="110.25">
      <c r="A248" s="241"/>
      <c r="B248" s="312"/>
      <c r="C248" s="313"/>
      <c r="D248" s="312"/>
      <c r="E248" s="314"/>
      <c r="F248" s="312"/>
      <c r="G248" s="312"/>
      <c r="H248" s="276"/>
      <c r="I248" s="589"/>
      <c r="J248" s="102" t="s">
        <v>477</v>
      </c>
      <c r="K248" s="103" t="s">
        <v>458</v>
      </c>
      <c r="L248" s="301" t="s">
        <v>340</v>
      </c>
      <c r="M248" s="170">
        <v>364988</v>
      </c>
      <c r="N248" s="170">
        <v>365602</v>
      </c>
      <c r="O248" s="94">
        <f t="shared" ref="O248" si="45">IF((N248/M248*100)&gt;1,100)</f>
        <v>100</v>
      </c>
      <c r="P248" s="161"/>
      <c r="Q248" s="250" t="s">
        <v>925</v>
      </c>
    </row>
    <row r="249" spans="1:17" s="141" customFormat="1" ht="110.25">
      <c r="A249" s="315" t="s">
        <v>497</v>
      </c>
      <c r="B249" s="316" t="s">
        <v>442</v>
      </c>
      <c r="C249" s="300" t="s">
        <v>443</v>
      </c>
      <c r="D249" s="243" t="s">
        <v>182</v>
      </c>
      <c r="E249" s="215">
        <v>672191.5</v>
      </c>
      <c r="F249" s="215">
        <v>669911.80000000005</v>
      </c>
      <c r="G249" s="243" t="s">
        <v>111</v>
      </c>
      <c r="H249" s="253">
        <f t="shared" ref="H249:H308" si="46">F249/E249*100</f>
        <v>99.660855574639086</v>
      </c>
      <c r="I249" s="587" t="s">
        <v>913</v>
      </c>
      <c r="J249" s="102" t="s">
        <v>444</v>
      </c>
      <c r="K249" s="103" t="s">
        <v>445</v>
      </c>
      <c r="L249" s="301" t="s">
        <v>446</v>
      </c>
      <c r="M249" s="308">
        <v>17000</v>
      </c>
      <c r="N249" s="308">
        <v>17000</v>
      </c>
      <c r="O249" s="151">
        <f>N249/M249*100</f>
        <v>100</v>
      </c>
      <c r="P249" s="151">
        <f>(O249+O250+O251+O252+O253+O254+O255+O256+O257+O258+O259+O260)/12</f>
        <v>100</v>
      </c>
      <c r="Q249" s="250"/>
    </row>
    <row r="250" spans="1:17" s="141" customFormat="1" ht="204.75">
      <c r="A250" s="306"/>
      <c r="B250" s="289"/>
      <c r="C250" s="307"/>
      <c r="D250" s="289"/>
      <c r="E250" s="307"/>
      <c r="F250" s="289"/>
      <c r="G250" s="289"/>
      <c r="H250" s="274"/>
      <c r="I250" s="588"/>
      <c r="J250" s="102" t="s">
        <v>461</v>
      </c>
      <c r="K250" s="103" t="s">
        <v>448</v>
      </c>
      <c r="L250" s="301" t="s">
        <v>151</v>
      </c>
      <c r="M250" s="308">
        <v>105</v>
      </c>
      <c r="N250" s="308">
        <v>105</v>
      </c>
      <c r="O250" s="151">
        <f>N250/M250*100</f>
        <v>100</v>
      </c>
      <c r="P250" s="161"/>
      <c r="Q250" s="250"/>
    </row>
    <row r="251" spans="1:17" s="141" customFormat="1" ht="315">
      <c r="A251" s="306"/>
      <c r="B251" s="289"/>
      <c r="C251" s="307"/>
      <c r="D251" s="289"/>
      <c r="E251" s="307"/>
      <c r="F251" s="289"/>
      <c r="G251" s="289"/>
      <c r="H251" s="274"/>
      <c r="I251" s="588"/>
      <c r="J251" s="102" t="s">
        <v>462</v>
      </c>
      <c r="K251" s="103" t="s">
        <v>449</v>
      </c>
      <c r="L251" s="301" t="s">
        <v>151</v>
      </c>
      <c r="M251" s="308">
        <v>8</v>
      </c>
      <c r="N251" s="308">
        <v>8</v>
      </c>
      <c r="O251" s="94">
        <f t="shared" ref="O251:O260" si="47">IF((N251/M251*100)&gt;1,100)</f>
        <v>100</v>
      </c>
      <c r="P251" s="161"/>
      <c r="Q251" s="250"/>
    </row>
    <row r="252" spans="1:17" s="141" customFormat="1" ht="189">
      <c r="A252" s="306"/>
      <c r="B252" s="289"/>
      <c r="C252" s="307"/>
      <c r="D252" s="289"/>
      <c r="E252" s="307"/>
      <c r="F252" s="289"/>
      <c r="G252" s="289"/>
      <c r="H252" s="274"/>
      <c r="I252" s="588"/>
      <c r="J252" s="102" t="s">
        <v>463</v>
      </c>
      <c r="K252" s="103" t="s">
        <v>450</v>
      </c>
      <c r="L252" s="301" t="s">
        <v>151</v>
      </c>
      <c r="M252" s="308">
        <v>14</v>
      </c>
      <c r="N252" s="308">
        <v>14</v>
      </c>
      <c r="O252" s="151">
        <f>N252/M252*100</f>
        <v>100</v>
      </c>
      <c r="P252" s="161"/>
      <c r="Q252" s="250"/>
    </row>
    <row r="253" spans="1:17" s="141" customFormat="1" ht="189">
      <c r="A253" s="306"/>
      <c r="B253" s="289"/>
      <c r="C253" s="307"/>
      <c r="D253" s="289"/>
      <c r="E253" s="307"/>
      <c r="F253" s="289"/>
      <c r="G253" s="289"/>
      <c r="H253" s="274"/>
      <c r="I253" s="588"/>
      <c r="J253" s="102" t="s">
        <v>464</v>
      </c>
      <c r="K253" s="103" t="s">
        <v>451</v>
      </c>
      <c r="L253" s="301" t="s">
        <v>151</v>
      </c>
      <c r="M253" s="308">
        <v>490</v>
      </c>
      <c r="N253" s="308">
        <v>490</v>
      </c>
      <c r="O253" s="94">
        <f t="shared" si="47"/>
        <v>100</v>
      </c>
      <c r="P253" s="161"/>
      <c r="Q253" s="250"/>
    </row>
    <row r="254" spans="1:17" s="141" customFormat="1" ht="63">
      <c r="A254" s="306"/>
      <c r="B254" s="289"/>
      <c r="C254" s="307"/>
      <c r="D254" s="289"/>
      <c r="E254" s="307"/>
      <c r="F254" s="289"/>
      <c r="G254" s="289"/>
      <c r="H254" s="274"/>
      <c r="I254" s="588"/>
      <c r="J254" s="102" t="s">
        <v>465</v>
      </c>
      <c r="K254" s="103" t="s">
        <v>452</v>
      </c>
      <c r="L254" s="301" t="s">
        <v>151</v>
      </c>
      <c r="M254" s="308">
        <v>14174</v>
      </c>
      <c r="N254" s="308">
        <v>14174</v>
      </c>
      <c r="O254" s="94">
        <f t="shared" si="47"/>
        <v>100</v>
      </c>
      <c r="P254" s="161"/>
      <c r="Q254" s="250"/>
    </row>
    <row r="255" spans="1:17" s="141" customFormat="1" ht="94.5">
      <c r="A255" s="306"/>
      <c r="B255" s="289"/>
      <c r="C255" s="307"/>
      <c r="D255" s="289"/>
      <c r="E255" s="307"/>
      <c r="F255" s="289"/>
      <c r="G255" s="289"/>
      <c r="H255" s="274"/>
      <c r="I255" s="588"/>
      <c r="J255" s="102" t="s">
        <v>466</v>
      </c>
      <c r="K255" s="103" t="s">
        <v>453</v>
      </c>
      <c r="L255" s="301" t="s">
        <v>151</v>
      </c>
      <c r="M255" s="308">
        <v>500</v>
      </c>
      <c r="N255" s="308">
        <v>500</v>
      </c>
      <c r="O255" s="94">
        <f t="shared" si="47"/>
        <v>100</v>
      </c>
      <c r="P255" s="161"/>
      <c r="Q255" s="250"/>
    </row>
    <row r="256" spans="1:17" s="141" customFormat="1" ht="204.75">
      <c r="A256" s="306"/>
      <c r="B256" s="289"/>
      <c r="C256" s="307"/>
      <c r="D256" s="289"/>
      <c r="E256" s="307"/>
      <c r="F256" s="289"/>
      <c r="G256" s="289"/>
      <c r="H256" s="274"/>
      <c r="I256" s="588"/>
      <c r="J256" s="102" t="s">
        <v>467</v>
      </c>
      <c r="K256" s="103" t="s">
        <v>454</v>
      </c>
      <c r="L256" s="301" t="s">
        <v>151</v>
      </c>
      <c r="M256" s="308">
        <v>4</v>
      </c>
      <c r="N256" s="308">
        <v>4</v>
      </c>
      <c r="O256" s="151">
        <f>N256/M256*100</f>
        <v>100</v>
      </c>
      <c r="P256" s="161"/>
      <c r="Q256" s="250"/>
    </row>
    <row r="257" spans="1:17" s="141" customFormat="1" ht="126">
      <c r="A257" s="306"/>
      <c r="B257" s="289"/>
      <c r="C257" s="307"/>
      <c r="D257" s="289"/>
      <c r="E257" s="307"/>
      <c r="F257" s="289"/>
      <c r="G257" s="289"/>
      <c r="H257" s="274"/>
      <c r="I257" s="588"/>
      <c r="J257" s="102" t="s">
        <v>468</v>
      </c>
      <c r="K257" s="103" t="s">
        <v>455</v>
      </c>
      <c r="L257" s="301" t="s">
        <v>151</v>
      </c>
      <c r="M257" s="308">
        <v>11416</v>
      </c>
      <c r="N257" s="308">
        <v>11416</v>
      </c>
      <c r="O257" s="94">
        <f t="shared" si="47"/>
        <v>100</v>
      </c>
      <c r="P257" s="161"/>
      <c r="Q257" s="250"/>
    </row>
    <row r="258" spans="1:17" s="141" customFormat="1" ht="236.25">
      <c r="A258" s="306"/>
      <c r="B258" s="289"/>
      <c r="C258" s="304"/>
      <c r="D258" s="289"/>
      <c r="E258" s="311"/>
      <c r="F258" s="289"/>
      <c r="G258" s="289"/>
      <c r="H258" s="274"/>
      <c r="I258" s="588"/>
      <c r="J258" s="102" t="s">
        <v>469</v>
      </c>
      <c r="K258" s="103" t="s">
        <v>456</v>
      </c>
      <c r="L258" s="301" t="s">
        <v>151</v>
      </c>
      <c r="M258" s="308">
        <v>145</v>
      </c>
      <c r="N258" s="308">
        <v>145</v>
      </c>
      <c r="O258" s="94">
        <f t="shared" si="47"/>
        <v>100</v>
      </c>
      <c r="P258" s="161"/>
      <c r="Q258" s="250"/>
    </row>
    <row r="259" spans="1:17" s="141" customFormat="1" ht="94.5">
      <c r="A259" s="306"/>
      <c r="B259" s="289"/>
      <c r="C259" s="304"/>
      <c r="D259" s="289"/>
      <c r="E259" s="311"/>
      <c r="F259" s="289"/>
      <c r="G259" s="289"/>
      <c r="H259" s="274"/>
      <c r="I259" s="588"/>
      <c r="J259" s="102" t="s">
        <v>470</v>
      </c>
      <c r="K259" s="103" t="s">
        <v>457</v>
      </c>
      <c r="L259" s="301" t="s">
        <v>151</v>
      </c>
      <c r="M259" s="308">
        <v>4610</v>
      </c>
      <c r="N259" s="308">
        <v>4610</v>
      </c>
      <c r="O259" s="94">
        <f t="shared" si="47"/>
        <v>100</v>
      </c>
      <c r="P259" s="161"/>
      <c r="Q259" s="250"/>
    </row>
    <row r="260" spans="1:17" s="141" customFormat="1" ht="110.25">
      <c r="A260" s="241"/>
      <c r="B260" s="312"/>
      <c r="C260" s="313"/>
      <c r="D260" s="312"/>
      <c r="E260" s="314"/>
      <c r="F260" s="312"/>
      <c r="G260" s="312"/>
      <c r="H260" s="276"/>
      <c r="I260" s="589"/>
      <c r="J260" s="102" t="s">
        <v>471</v>
      </c>
      <c r="K260" s="103" t="s">
        <v>498</v>
      </c>
      <c r="L260" s="301" t="s">
        <v>340</v>
      </c>
      <c r="M260" s="308">
        <v>479361</v>
      </c>
      <c r="N260" s="308">
        <v>479361</v>
      </c>
      <c r="O260" s="94">
        <f t="shared" si="47"/>
        <v>100</v>
      </c>
      <c r="P260" s="161"/>
      <c r="Q260" s="250" t="s">
        <v>927</v>
      </c>
    </row>
    <row r="261" spans="1:17" s="141" customFormat="1" ht="110.25">
      <c r="A261" s="315" t="s">
        <v>499</v>
      </c>
      <c r="B261" s="316" t="s">
        <v>442</v>
      </c>
      <c r="C261" s="300" t="s">
        <v>443</v>
      </c>
      <c r="D261" s="243" t="s">
        <v>188</v>
      </c>
      <c r="E261" s="215">
        <v>217055</v>
      </c>
      <c r="F261" s="215">
        <v>217054.35</v>
      </c>
      <c r="G261" s="243" t="s">
        <v>111</v>
      </c>
      <c r="H261" s="253">
        <f t="shared" si="46"/>
        <v>99.99970053673033</v>
      </c>
      <c r="I261" s="587"/>
      <c r="J261" s="102" t="s">
        <v>444</v>
      </c>
      <c r="K261" s="103" t="s">
        <v>445</v>
      </c>
      <c r="L261" s="301" t="s">
        <v>446</v>
      </c>
      <c r="M261" s="292">
        <v>1755</v>
      </c>
      <c r="N261" s="292">
        <v>1800</v>
      </c>
      <c r="O261" s="151">
        <f>IF((N268/M268*100)&gt;1,100)</f>
        <v>100</v>
      </c>
      <c r="P261" s="151">
        <f>(O261+O262+O263+O264+O265+O266+O267+O268+O269+O270+O271)/11</f>
        <v>98.981607404365889</v>
      </c>
      <c r="Q261" s="250" t="s">
        <v>928</v>
      </c>
    </row>
    <row r="262" spans="1:17" s="141" customFormat="1" ht="204.75">
      <c r="A262" s="306"/>
      <c r="B262" s="289"/>
      <c r="C262" s="307"/>
      <c r="D262" s="289"/>
      <c r="E262" s="307"/>
      <c r="F262" s="289"/>
      <c r="G262" s="289"/>
      <c r="H262" s="274"/>
      <c r="I262" s="588"/>
      <c r="J262" s="102" t="s">
        <v>461</v>
      </c>
      <c r="K262" s="103" t="s">
        <v>448</v>
      </c>
      <c r="L262" s="301" t="s">
        <v>151</v>
      </c>
      <c r="M262" s="292">
        <v>29</v>
      </c>
      <c r="N262" s="292">
        <v>27</v>
      </c>
      <c r="O262" s="151">
        <f>N262/M262*100</f>
        <v>93.103448275862064</v>
      </c>
      <c r="P262" s="161"/>
      <c r="Q262" s="250" t="s">
        <v>929</v>
      </c>
    </row>
    <row r="263" spans="1:17" s="141" customFormat="1" ht="189">
      <c r="A263" s="306"/>
      <c r="B263" s="289"/>
      <c r="C263" s="307"/>
      <c r="D263" s="289"/>
      <c r="E263" s="307"/>
      <c r="F263" s="289"/>
      <c r="G263" s="289"/>
      <c r="H263" s="274"/>
      <c r="I263" s="588"/>
      <c r="J263" s="102" t="s">
        <v>490</v>
      </c>
      <c r="K263" s="103" t="s">
        <v>450</v>
      </c>
      <c r="L263" s="301" t="s">
        <v>151</v>
      </c>
      <c r="M263" s="292">
        <v>93</v>
      </c>
      <c r="N263" s="292">
        <v>106</v>
      </c>
      <c r="O263" s="151">
        <f>IF((N268/M268*100)&gt;1,100)</f>
        <v>100</v>
      </c>
      <c r="P263" s="161"/>
      <c r="Q263" s="250" t="s">
        <v>930</v>
      </c>
    </row>
    <row r="264" spans="1:17" s="141" customFormat="1" ht="189">
      <c r="A264" s="306"/>
      <c r="B264" s="289"/>
      <c r="C264" s="307"/>
      <c r="D264" s="289"/>
      <c r="E264" s="307"/>
      <c r="F264" s="289"/>
      <c r="G264" s="289"/>
      <c r="H264" s="274"/>
      <c r="I264" s="588"/>
      <c r="J264" s="102" t="s">
        <v>491</v>
      </c>
      <c r="K264" s="103" t="s">
        <v>451</v>
      </c>
      <c r="L264" s="301" t="s">
        <v>151</v>
      </c>
      <c r="M264" s="292">
        <v>200</v>
      </c>
      <c r="N264" s="292">
        <v>200</v>
      </c>
      <c r="O264" s="151">
        <f t="shared" ref="O264:O267" si="48">N264/M264*100</f>
        <v>100</v>
      </c>
      <c r="P264" s="161"/>
      <c r="Q264" s="250"/>
    </row>
    <row r="265" spans="1:17" s="141" customFormat="1" ht="126">
      <c r="A265" s="306"/>
      <c r="B265" s="289"/>
      <c r="C265" s="307"/>
      <c r="D265" s="289"/>
      <c r="E265" s="307"/>
      <c r="F265" s="289"/>
      <c r="G265" s="289"/>
      <c r="H265" s="274"/>
      <c r="I265" s="588"/>
      <c r="J265" s="102" t="s">
        <v>492</v>
      </c>
      <c r="K265" s="103" t="s">
        <v>452</v>
      </c>
      <c r="L265" s="301" t="s">
        <v>151</v>
      </c>
      <c r="M265" s="292">
        <v>1264</v>
      </c>
      <c r="N265" s="292">
        <v>1215</v>
      </c>
      <c r="O265" s="151">
        <f>N265/M265*100</f>
        <v>96.12341772151899</v>
      </c>
      <c r="P265" s="161"/>
      <c r="Q265" s="250" t="s">
        <v>931</v>
      </c>
    </row>
    <row r="266" spans="1:17" s="141" customFormat="1" ht="94.5">
      <c r="A266" s="306"/>
      <c r="B266" s="289"/>
      <c r="C266" s="307"/>
      <c r="D266" s="289"/>
      <c r="E266" s="307"/>
      <c r="F266" s="289"/>
      <c r="G266" s="289"/>
      <c r="H266" s="274"/>
      <c r="I266" s="588"/>
      <c r="J266" s="102" t="s">
        <v>493</v>
      </c>
      <c r="K266" s="103" t="s">
        <v>453</v>
      </c>
      <c r="L266" s="301" t="s">
        <v>151</v>
      </c>
      <c r="M266" s="292">
        <v>192</v>
      </c>
      <c r="N266" s="292">
        <v>192</v>
      </c>
      <c r="O266" s="151">
        <f t="shared" si="48"/>
        <v>100</v>
      </c>
      <c r="P266" s="161"/>
      <c r="Q266" s="250"/>
    </row>
    <row r="267" spans="1:17" s="141" customFormat="1" ht="204.75">
      <c r="A267" s="306"/>
      <c r="B267" s="289"/>
      <c r="C267" s="307"/>
      <c r="D267" s="289"/>
      <c r="E267" s="307"/>
      <c r="F267" s="289"/>
      <c r="G267" s="289"/>
      <c r="H267" s="274"/>
      <c r="I267" s="588"/>
      <c r="J267" s="102" t="s">
        <v>494</v>
      </c>
      <c r="K267" s="103" t="s">
        <v>454</v>
      </c>
      <c r="L267" s="301" t="s">
        <v>151</v>
      </c>
      <c r="M267" s="292">
        <v>12</v>
      </c>
      <c r="N267" s="292">
        <v>12</v>
      </c>
      <c r="O267" s="151">
        <f t="shared" si="48"/>
        <v>100</v>
      </c>
      <c r="P267" s="161"/>
      <c r="Q267" s="250"/>
    </row>
    <row r="268" spans="1:17" s="141" customFormat="1" ht="126">
      <c r="A268" s="306"/>
      <c r="B268" s="289"/>
      <c r="C268" s="307"/>
      <c r="D268" s="289"/>
      <c r="E268" s="307"/>
      <c r="F268" s="289"/>
      <c r="G268" s="289"/>
      <c r="H268" s="274"/>
      <c r="I268" s="588"/>
      <c r="J268" s="102" t="s">
        <v>474</v>
      </c>
      <c r="K268" s="103" t="s">
        <v>455</v>
      </c>
      <c r="L268" s="301" t="s">
        <v>151</v>
      </c>
      <c r="M268" s="292">
        <v>5100</v>
      </c>
      <c r="N268" s="292">
        <v>5472</v>
      </c>
      <c r="O268" s="94">
        <f>IF((N268/M268*100)&gt;1,100)</f>
        <v>100</v>
      </c>
      <c r="P268" s="161"/>
      <c r="Q268" s="250" t="s">
        <v>932</v>
      </c>
    </row>
    <row r="269" spans="1:17" s="141" customFormat="1" ht="236.25">
      <c r="A269" s="306"/>
      <c r="B269" s="289"/>
      <c r="C269" s="307"/>
      <c r="D269" s="289"/>
      <c r="E269" s="307"/>
      <c r="F269" s="289"/>
      <c r="G269" s="289"/>
      <c r="H269" s="274"/>
      <c r="I269" s="588"/>
      <c r="J269" s="266" t="s">
        <v>475</v>
      </c>
      <c r="K269" s="103" t="s">
        <v>456</v>
      </c>
      <c r="L269" s="301" t="s">
        <v>151</v>
      </c>
      <c r="M269" s="292">
        <v>220</v>
      </c>
      <c r="N269" s="292">
        <v>240</v>
      </c>
      <c r="O269" s="94">
        <f t="shared" ref="O269" si="49">IF((N269/M269*100)&gt;1,100)</f>
        <v>100</v>
      </c>
      <c r="P269" s="161"/>
      <c r="Q269" s="250" t="s">
        <v>933</v>
      </c>
    </row>
    <row r="270" spans="1:17" s="141" customFormat="1" ht="94.5">
      <c r="A270" s="306"/>
      <c r="B270" s="289"/>
      <c r="C270" s="304"/>
      <c r="D270" s="289"/>
      <c r="E270" s="311"/>
      <c r="F270" s="289"/>
      <c r="G270" s="289"/>
      <c r="H270" s="274"/>
      <c r="I270" s="588"/>
      <c r="J270" s="102" t="s">
        <v>476</v>
      </c>
      <c r="K270" s="103" t="s">
        <v>457</v>
      </c>
      <c r="L270" s="301" t="s">
        <v>151</v>
      </c>
      <c r="M270" s="292">
        <v>400</v>
      </c>
      <c r="N270" s="292">
        <v>400</v>
      </c>
      <c r="O270" s="151">
        <f>N270/M270*100</f>
        <v>100</v>
      </c>
      <c r="P270" s="161"/>
      <c r="Q270" s="250"/>
    </row>
    <row r="271" spans="1:17" s="141" customFormat="1" ht="110.25">
      <c r="A271" s="241"/>
      <c r="B271" s="312"/>
      <c r="C271" s="313"/>
      <c r="D271" s="312"/>
      <c r="E271" s="314"/>
      <c r="F271" s="312"/>
      <c r="G271" s="312"/>
      <c r="H271" s="276"/>
      <c r="I271" s="589"/>
      <c r="J271" s="102" t="s">
        <v>477</v>
      </c>
      <c r="K271" s="103" t="s">
        <v>458</v>
      </c>
      <c r="L271" s="301" t="s">
        <v>340</v>
      </c>
      <c r="M271" s="292">
        <v>46600</v>
      </c>
      <c r="N271" s="292">
        <v>46400</v>
      </c>
      <c r="O271" s="151">
        <f>N271/M271*100</f>
        <v>99.570815450643778</v>
      </c>
      <c r="P271" s="161"/>
      <c r="Q271" s="250" t="s">
        <v>928</v>
      </c>
    </row>
    <row r="272" spans="1:17" s="141" customFormat="1" ht="110.25" customHeight="1">
      <c r="A272" s="315" t="s">
        <v>500</v>
      </c>
      <c r="B272" s="316" t="s">
        <v>442</v>
      </c>
      <c r="C272" s="300" t="s">
        <v>443</v>
      </c>
      <c r="D272" s="243" t="s">
        <v>427</v>
      </c>
      <c r="E272" s="215">
        <v>476940.1</v>
      </c>
      <c r="F272" s="215">
        <v>476396.49</v>
      </c>
      <c r="G272" s="243" t="s">
        <v>111</v>
      </c>
      <c r="H272" s="253">
        <f t="shared" si="46"/>
        <v>99.886021326367825</v>
      </c>
      <c r="I272" s="292" t="s">
        <v>934</v>
      </c>
      <c r="J272" s="102" t="s">
        <v>444</v>
      </c>
      <c r="K272" s="103" t="s">
        <v>445</v>
      </c>
      <c r="L272" s="301" t="s">
        <v>446</v>
      </c>
      <c r="M272" s="292">
        <v>8012.58</v>
      </c>
      <c r="N272" s="292">
        <v>8012.58</v>
      </c>
      <c r="O272" s="151">
        <f>N272/M272*100</f>
        <v>100</v>
      </c>
      <c r="P272" s="151">
        <f>(O272+O273+O274+O275+O276+O277+O278+O279+O280+O281+O282+O283)/12</f>
        <v>97.542735042735046</v>
      </c>
      <c r="Q272" s="250"/>
    </row>
    <row r="273" spans="1:17" s="141" customFormat="1" ht="204.75">
      <c r="A273" s="306"/>
      <c r="B273" s="289"/>
      <c r="C273" s="307"/>
      <c r="D273" s="289"/>
      <c r="E273" s="307"/>
      <c r="F273" s="289"/>
      <c r="G273" s="289"/>
      <c r="H273" s="274"/>
      <c r="I273" s="292"/>
      <c r="J273" s="102" t="s">
        <v>461</v>
      </c>
      <c r="K273" s="103" t="s">
        <v>448</v>
      </c>
      <c r="L273" s="301" t="s">
        <v>151</v>
      </c>
      <c r="M273" s="301">
        <v>36</v>
      </c>
      <c r="N273" s="301">
        <v>36</v>
      </c>
      <c r="O273" s="151">
        <f t="shared" ref="O273:O292" si="50">N273/M273*100</f>
        <v>100</v>
      </c>
      <c r="P273" s="161"/>
      <c r="Q273" s="250"/>
    </row>
    <row r="274" spans="1:17" s="141" customFormat="1" ht="315">
      <c r="A274" s="306"/>
      <c r="B274" s="289"/>
      <c r="C274" s="307"/>
      <c r="D274" s="289"/>
      <c r="E274" s="307"/>
      <c r="F274" s="289"/>
      <c r="G274" s="289"/>
      <c r="H274" s="274"/>
      <c r="I274" s="292"/>
      <c r="J274" s="102" t="s">
        <v>462</v>
      </c>
      <c r="K274" s="103" t="s">
        <v>449</v>
      </c>
      <c r="L274" s="301" t="s">
        <v>151</v>
      </c>
      <c r="M274" s="301">
        <v>13</v>
      </c>
      <c r="N274" s="301">
        <v>13</v>
      </c>
      <c r="O274" s="151">
        <f t="shared" si="50"/>
        <v>100</v>
      </c>
      <c r="P274" s="161"/>
      <c r="Q274" s="250"/>
    </row>
    <row r="275" spans="1:17" s="141" customFormat="1" ht="189">
      <c r="A275" s="306"/>
      <c r="B275" s="289"/>
      <c r="C275" s="307"/>
      <c r="D275" s="289"/>
      <c r="E275" s="307"/>
      <c r="F275" s="289"/>
      <c r="G275" s="289"/>
      <c r="H275" s="274"/>
      <c r="I275" s="292"/>
      <c r="J275" s="102" t="s">
        <v>463</v>
      </c>
      <c r="K275" s="103" t="s">
        <v>450</v>
      </c>
      <c r="L275" s="301" t="s">
        <v>151</v>
      </c>
      <c r="M275" s="301">
        <v>570</v>
      </c>
      <c r="N275" s="301">
        <v>570</v>
      </c>
      <c r="O275" s="151">
        <f t="shared" si="50"/>
        <v>100</v>
      </c>
      <c r="P275" s="161"/>
      <c r="Q275" s="250"/>
    </row>
    <row r="276" spans="1:17" s="141" customFormat="1" ht="189">
      <c r="A276" s="306"/>
      <c r="B276" s="289"/>
      <c r="C276" s="307"/>
      <c r="D276" s="289"/>
      <c r="E276" s="307"/>
      <c r="F276" s="289"/>
      <c r="G276" s="289"/>
      <c r="H276" s="274"/>
      <c r="I276" s="292"/>
      <c r="J276" s="102" t="s">
        <v>464</v>
      </c>
      <c r="K276" s="103" t="s">
        <v>451</v>
      </c>
      <c r="L276" s="301" t="s">
        <v>151</v>
      </c>
      <c r="M276" s="301">
        <v>149</v>
      </c>
      <c r="N276" s="301">
        <v>149</v>
      </c>
      <c r="O276" s="151">
        <f t="shared" si="50"/>
        <v>100</v>
      </c>
      <c r="P276" s="161"/>
      <c r="Q276" s="250"/>
    </row>
    <row r="277" spans="1:17" s="141" customFormat="1" ht="63">
      <c r="A277" s="306"/>
      <c r="B277" s="289"/>
      <c r="C277" s="307"/>
      <c r="D277" s="289"/>
      <c r="E277" s="307"/>
      <c r="F277" s="289"/>
      <c r="G277" s="289"/>
      <c r="H277" s="274"/>
      <c r="I277" s="292"/>
      <c r="J277" s="102" t="s">
        <v>465</v>
      </c>
      <c r="K277" s="103" t="s">
        <v>452</v>
      </c>
      <c r="L277" s="301" t="s">
        <v>151</v>
      </c>
      <c r="M277" s="308">
        <v>1827</v>
      </c>
      <c r="N277" s="308">
        <v>1828</v>
      </c>
      <c r="O277" s="151">
        <f>IF((N268/M268*100)&gt;1,100)</f>
        <v>100</v>
      </c>
      <c r="P277" s="161"/>
      <c r="Q277" s="250" t="s">
        <v>935</v>
      </c>
    </row>
    <row r="278" spans="1:17" s="141" customFormat="1" ht="94.5">
      <c r="A278" s="306"/>
      <c r="B278" s="289"/>
      <c r="C278" s="307"/>
      <c r="D278" s="289"/>
      <c r="E278" s="307"/>
      <c r="F278" s="289"/>
      <c r="G278" s="289"/>
      <c r="H278" s="274"/>
      <c r="I278" s="292"/>
      <c r="J278" s="102" t="s">
        <v>466</v>
      </c>
      <c r="K278" s="103" t="s">
        <v>453</v>
      </c>
      <c r="L278" s="301" t="s">
        <v>151</v>
      </c>
      <c r="M278" s="301">
        <v>200</v>
      </c>
      <c r="N278" s="301">
        <v>701</v>
      </c>
      <c r="O278" s="151">
        <f>IF((N268/M268*100)&gt;1,100)</f>
        <v>100</v>
      </c>
      <c r="P278" s="161"/>
      <c r="Q278" s="298" t="s">
        <v>936</v>
      </c>
    </row>
    <row r="279" spans="1:17" s="141" customFormat="1" ht="204.75">
      <c r="A279" s="306"/>
      <c r="B279" s="289"/>
      <c r="C279" s="307"/>
      <c r="D279" s="289"/>
      <c r="E279" s="307"/>
      <c r="F279" s="289"/>
      <c r="G279" s="289"/>
      <c r="H279" s="274"/>
      <c r="I279" s="292"/>
      <c r="J279" s="102" t="s">
        <v>467</v>
      </c>
      <c r="K279" s="103" t="s">
        <v>454</v>
      </c>
      <c r="L279" s="301" t="s">
        <v>151</v>
      </c>
      <c r="M279" s="301">
        <v>12</v>
      </c>
      <c r="N279" s="301">
        <v>12</v>
      </c>
      <c r="O279" s="151">
        <f t="shared" si="50"/>
        <v>100</v>
      </c>
      <c r="P279" s="161"/>
      <c r="Q279" s="250"/>
    </row>
    <row r="280" spans="1:17" s="141" customFormat="1" ht="126">
      <c r="A280" s="306"/>
      <c r="B280" s="289"/>
      <c r="C280" s="307"/>
      <c r="D280" s="289"/>
      <c r="E280" s="307"/>
      <c r="F280" s="289"/>
      <c r="G280" s="289"/>
      <c r="H280" s="274"/>
      <c r="I280" s="292"/>
      <c r="J280" s="102" t="s">
        <v>468</v>
      </c>
      <c r="K280" s="103" t="s">
        <v>455</v>
      </c>
      <c r="L280" s="301" t="s">
        <v>151</v>
      </c>
      <c r="M280" s="301">
        <v>106</v>
      </c>
      <c r="N280" s="301">
        <v>176</v>
      </c>
      <c r="O280" s="151">
        <f>IF((N268/M268*100)&gt;1,100)</f>
        <v>100</v>
      </c>
      <c r="P280" s="161"/>
      <c r="Q280" s="250" t="s">
        <v>937</v>
      </c>
    </row>
    <row r="281" spans="1:17" s="141" customFormat="1" ht="236.25">
      <c r="A281" s="306"/>
      <c r="B281" s="289"/>
      <c r="C281" s="307"/>
      <c r="D281" s="289"/>
      <c r="E281" s="307"/>
      <c r="F281" s="289"/>
      <c r="G281" s="289"/>
      <c r="H281" s="274"/>
      <c r="I281" s="292"/>
      <c r="J281" s="102" t="s">
        <v>469</v>
      </c>
      <c r="K281" s="103" t="s">
        <v>456</v>
      </c>
      <c r="L281" s="301" t="s">
        <v>151</v>
      </c>
      <c r="M281" s="301">
        <v>546</v>
      </c>
      <c r="N281" s="301">
        <v>385</v>
      </c>
      <c r="O281" s="151">
        <f t="shared" si="50"/>
        <v>70.512820512820511</v>
      </c>
      <c r="P281" s="161"/>
      <c r="Q281" s="250" t="s">
        <v>937</v>
      </c>
    </row>
    <row r="282" spans="1:17" s="141" customFormat="1" ht="94.5">
      <c r="A282" s="306"/>
      <c r="B282" s="289"/>
      <c r="C282" s="304"/>
      <c r="D282" s="289"/>
      <c r="E282" s="311"/>
      <c r="F282" s="289"/>
      <c r="G282" s="289"/>
      <c r="H282" s="274"/>
      <c r="I282" s="292"/>
      <c r="J282" s="102" t="s">
        <v>470</v>
      </c>
      <c r="K282" s="103" t="s">
        <v>457</v>
      </c>
      <c r="L282" s="301" t="s">
        <v>151</v>
      </c>
      <c r="M282" s="308">
        <v>2000</v>
      </c>
      <c r="N282" s="308">
        <v>2000</v>
      </c>
      <c r="O282" s="151">
        <f t="shared" si="50"/>
        <v>100</v>
      </c>
      <c r="P282" s="161"/>
      <c r="Q282" s="250"/>
    </row>
    <row r="283" spans="1:17" s="141" customFormat="1" ht="110.25">
      <c r="A283" s="241"/>
      <c r="B283" s="312"/>
      <c r="C283" s="313"/>
      <c r="D283" s="312"/>
      <c r="E283" s="314"/>
      <c r="F283" s="312"/>
      <c r="G283" s="312"/>
      <c r="H283" s="276"/>
      <c r="I283" s="292"/>
      <c r="J283" s="102" t="s">
        <v>471</v>
      </c>
      <c r="K283" s="103" t="s">
        <v>498</v>
      </c>
      <c r="L283" s="301" t="s">
        <v>340</v>
      </c>
      <c r="M283" s="308">
        <v>72347</v>
      </c>
      <c r="N283" s="308">
        <v>72347</v>
      </c>
      <c r="O283" s="151">
        <f t="shared" si="50"/>
        <v>100</v>
      </c>
      <c r="P283" s="161"/>
      <c r="Q283" s="250"/>
    </row>
    <row r="284" spans="1:17" s="141" customFormat="1" ht="110.25">
      <c r="A284" s="315" t="s">
        <v>501</v>
      </c>
      <c r="B284" s="316" t="s">
        <v>460</v>
      </c>
      <c r="C284" s="300" t="s">
        <v>443</v>
      </c>
      <c r="D284" s="243" t="s">
        <v>183</v>
      </c>
      <c r="E284" s="215">
        <v>552179.19999999995</v>
      </c>
      <c r="F284" s="215">
        <v>460042.55</v>
      </c>
      <c r="G284" s="243" t="s">
        <v>111</v>
      </c>
      <c r="H284" s="253">
        <f t="shared" si="46"/>
        <v>83.313994804585178</v>
      </c>
      <c r="I284" s="587" t="s">
        <v>938</v>
      </c>
      <c r="J284" s="102" t="s">
        <v>444</v>
      </c>
      <c r="K284" s="103" t="s">
        <v>445</v>
      </c>
      <c r="L284" s="301" t="s">
        <v>446</v>
      </c>
      <c r="M284" s="325">
        <v>7014</v>
      </c>
      <c r="N284" s="325">
        <v>7353.77</v>
      </c>
      <c r="O284" s="151">
        <f>IF((N287/M287*100)&gt;1,100)</f>
        <v>100</v>
      </c>
      <c r="P284" s="151">
        <v>100</v>
      </c>
      <c r="Q284" s="250" t="s">
        <v>939</v>
      </c>
    </row>
    <row r="285" spans="1:17" s="141" customFormat="1" ht="204.75">
      <c r="A285" s="306"/>
      <c r="B285" s="289"/>
      <c r="C285" s="307"/>
      <c r="D285" s="289"/>
      <c r="E285" s="307"/>
      <c r="F285" s="289"/>
      <c r="G285" s="289"/>
      <c r="H285" s="274"/>
      <c r="I285" s="588"/>
      <c r="J285" s="102" t="s">
        <v>461</v>
      </c>
      <c r="K285" s="103" t="s">
        <v>448</v>
      </c>
      <c r="L285" s="301" t="s">
        <v>151</v>
      </c>
      <c r="M285" s="325">
        <v>70</v>
      </c>
      <c r="N285" s="325">
        <v>97</v>
      </c>
      <c r="O285" s="151">
        <f>IF((N287/M287*100)&gt;1,100)</f>
        <v>100</v>
      </c>
      <c r="P285" s="161"/>
      <c r="Q285" s="250" t="s">
        <v>940</v>
      </c>
    </row>
    <row r="286" spans="1:17" s="141" customFormat="1" ht="315">
      <c r="A286" s="306"/>
      <c r="B286" s="289"/>
      <c r="C286" s="307"/>
      <c r="D286" s="289"/>
      <c r="E286" s="307"/>
      <c r="F286" s="289"/>
      <c r="G286" s="289"/>
      <c r="H286" s="274"/>
      <c r="I286" s="588"/>
      <c r="J286" s="102" t="s">
        <v>462</v>
      </c>
      <c r="K286" s="103" t="s">
        <v>449</v>
      </c>
      <c r="L286" s="301" t="s">
        <v>151</v>
      </c>
      <c r="M286" s="325">
        <v>14</v>
      </c>
      <c r="N286" s="325">
        <v>14</v>
      </c>
      <c r="O286" s="151">
        <f t="shared" si="50"/>
        <v>100</v>
      </c>
      <c r="P286" s="161"/>
      <c r="Q286" s="250"/>
    </row>
    <row r="287" spans="1:17" s="141" customFormat="1" ht="189">
      <c r="A287" s="306"/>
      <c r="B287" s="289"/>
      <c r="C287" s="307"/>
      <c r="D287" s="289"/>
      <c r="E287" s="307"/>
      <c r="F287" s="289"/>
      <c r="G287" s="289"/>
      <c r="H287" s="274"/>
      <c r="I287" s="588"/>
      <c r="J287" s="102" t="s">
        <v>463</v>
      </c>
      <c r="K287" s="103" t="s">
        <v>450</v>
      </c>
      <c r="L287" s="301" t="s">
        <v>151</v>
      </c>
      <c r="M287" s="325">
        <v>910</v>
      </c>
      <c r="N287" s="325">
        <v>913</v>
      </c>
      <c r="O287" s="94">
        <f>IF((N287/M287*100)&gt;1,100)</f>
        <v>100</v>
      </c>
      <c r="P287" s="161"/>
      <c r="Q287" s="250" t="s">
        <v>941</v>
      </c>
    </row>
    <row r="288" spans="1:17" s="141" customFormat="1" ht="189">
      <c r="A288" s="306"/>
      <c r="B288" s="289"/>
      <c r="C288" s="307"/>
      <c r="D288" s="289"/>
      <c r="E288" s="307"/>
      <c r="F288" s="289"/>
      <c r="G288" s="289"/>
      <c r="H288" s="274"/>
      <c r="I288" s="588"/>
      <c r="J288" s="102" t="s">
        <v>464</v>
      </c>
      <c r="K288" s="103" t="s">
        <v>451</v>
      </c>
      <c r="L288" s="301" t="s">
        <v>151</v>
      </c>
      <c r="M288" s="325">
        <v>500</v>
      </c>
      <c r="N288" s="325">
        <v>533</v>
      </c>
      <c r="O288" s="151">
        <f>IF((N287/M287*100)&gt;1,100)</f>
        <v>100</v>
      </c>
      <c r="P288" s="161"/>
      <c r="Q288" s="250" t="s">
        <v>942</v>
      </c>
    </row>
    <row r="289" spans="1:17" s="141" customFormat="1" ht="63">
      <c r="A289" s="306"/>
      <c r="B289" s="289"/>
      <c r="C289" s="307"/>
      <c r="D289" s="289"/>
      <c r="E289" s="307"/>
      <c r="F289" s="289"/>
      <c r="G289" s="289"/>
      <c r="H289" s="274"/>
      <c r="I289" s="588"/>
      <c r="J289" s="102" t="s">
        <v>465</v>
      </c>
      <c r="K289" s="103" t="s">
        <v>452</v>
      </c>
      <c r="L289" s="301" t="s">
        <v>151</v>
      </c>
      <c r="M289" s="325">
        <v>1900</v>
      </c>
      <c r="N289" s="325">
        <v>1900</v>
      </c>
      <c r="O289" s="94">
        <f t="shared" ref="O289:O290" si="51">IF((N289/M289*100)&gt;1,100)</f>
        <v>100</v>
      </c>
      <c r="P289" s="161"/>
      <c r="Q289" s="250"/>
    </row>
    <row r="290" spans="1:17" s="141" customFormat="1" ht="94.5">
      <c r="A290" s="306"/>
      <c r="B290" s="289"/>
      <c r="C290" s="307"/>
      <c r="D290" s="289"/>
      <c r="E290" s="307"/>
      <c r="F290" s="289"/>
      <c r="G290" s="289"/>
      <c r="H290" s="274"/>
      <c r="I290" s="588"/>
      <c r="J290" s="102" t="s">
        <v>466</v>
      </c>
      <c r="K290" s="103" t="s">
        <v>453</v>
      </c>
      <c r="L290" s="301" t="s">
        <v>151</v>
      </c>
      <c r="M290" s="325">
        <v>1000</v>
      </c>
      <c r="N290" s="325">
        <v>1121</v>
      </c>
      <c r="O290" s="94">
        <f t="shared" si="51"/>
        <v>100</v>
      </c>
      <c r="P290" s="161"/>
      <c r="Q290" s="250" t="s">
        <v>943</v>
      </c>
    </row>
    <row r="291" spans="1:17" s="141" customFormat="1" ht="204.75">
      <c r="A291" s="306"/>
      <c r="B291" s="289"/>
      <c r="C291" s="307"/>
      <c r="D291" s="289"/>
      <c r="E291" s="307"/>
      <c r="F291" s="289"/>
      <c r="G291" s="289"/>
      <c r="H291" s="274"/>
      <c r="I291" s="588"/>
      <c r="J291" s="102" t="s">
        <v>467</v>
      </c>
      <c r="K291" s="103" t="s">
        <v>454</v>
      </c>
      <c r="L291" s="301" t="s">
        <v>151</v>
      </c>
      <c r="M291" s="325">
        <v>12</v>
      </c>
      <c r="N291" s="325">
        <v>12</v>
      </c>
      <c r="O291" s="151">
        <f t="shared" si="50"/>
        <v>100</v>
      </c>
      <c r="P291" s="161"/>
      <c r="Q291" s="250"/>
    </row>
    <row r="292" spans="1:17" s="141" customFormat="1" ht="126">
      <c r="A292" s="306"/>
      <c r="B292" s="289"/>
      <c r="C292" s="307"/>
      <c r="D292" s="289"/>
      <c r="E292" s="307"/>
      <c r="F292" s="289"/>
      <c r="G292" s="289"/>
      <c r="H292" s="274"/>
      <c r="I292" s="588"/>
      <c r="J292" s="102" t="s">
        <v>468</v>
      </c>
      <c r="K292" s="103" t="s">
        <v>455</v>
      </c>
      <c r="L292" s="301" t="s">
        <v>151</v>
      </c>
      <c r="M292" s="325">
        <v>1000</v>
      </c>
      <c r="N292" s="325">
        <v>1200</v>
      </c>
      <c r="O292" s="151">
        <f t="shared" si="50"/>
        <v>120</v>
      </c>
      <c r="P292" s="161"/>
      <c r="Q292" s="250" t="s">
        <v>944</v>
      </c>
    </row>
    <row r="293" spans="1:17" s="141" customFormat="1" ht="236.25">
      <c r="A293" s="306"/>
      <c r="B293" s="289"/>
      <c r="C293" s="307"/>
      <c r="D293" s="289"/>
      <c r="E293" s="307"/>
      <c r="F293" s="289"/>
      <c r="G293" s="289"/>
      <c r="H293" s="274"/>
      <c r="I293" s="588"/>
      <c r="J293" s="102" t="s">
        <v>469</v>
      </c>
      <c r="K293" s="103" t="s">
        <v>456</v>
      </c>
      <c r="L293" s="301" t="s">
        <v>151</v>
      </c>
      <c r="M293" s="325">
        <v>800</v>
      </c>
      <c r="N293" s="325">
        <v>804</v>
      </c>
      <c r="O293" s="94">
        <f t="shared" ref="O293:O295" si="52">IF((N293/M293*100)&gt;1,100)</f>
        <v>100</v>
      </c>
      <c r="P293" s="161"/>
      <c r="Q293" s="250" t="s">
        <v>945</v>
      </c>
    </row>
    <row r="294" spans="1:17" s="141" customFormat="1" ht="94.5">
      <c r="A294" s="306"/>
      <c r="B294" s="289"/>
      <c r="C294" s="304"/>
      <c r="D294" s="289"/>
      <c r="E294" s="311"/>
      <c r="F294" s="289"/>
      <c r="G294" s="289"/>
      <c r="H294" s="274"/>
      <c r="I294" s="588"/>
      <c r="J294" s="102" t="s">
        <v>470</v>
      </c>
      <c r="K294" s="103" t="s">
        <v>457</v>
      </c>
      <c r="L294" s="301" t="s">
        <v>151</v>
      </c>
      <c r="M294" s="325">
        <v>3200</v>
      </c>
      <c r="N294" s="325">
        <v>3336</v>
      </c>
      <c r="O294" s="94">
        <f t="shared" si="52"/>
        <v>100</v>
      </c>
      <c r="P294" s="161"/>
      <c r="Q294" s="250" t="s">
        <v>946</v>
      </c>
    </row>
    <row r="295" spans="1:17" s="141" customFormat="1" ht="110.25">
      <c r="A295" s="241"/>
      <c r="B295" s="312"/>
      <c r="C295" s="313"/>
      <c r="D295" s="312"/>
      <c r="E295" s="314"/>
      <c r="F295" s="312"/>
      <c r="G295" s="312"/>
      <c r="H295" s="276"/>
      <c r="I295" s="589"/>
      <c r="J295" s="102" t="s">
        <v>471</v>
      </c>
      <c r="K295" s="103" t="s">
        <v>458</v>
      </c>
      <c r="L295" s="301" t="s">
        <v>340</v>
      </c>
      <c r="M295" s="325">
        <v>290000</v>
      </c>
      <c r="N295" s="325">
        <v>290000</v>
      </c>
      <c r="O295" s="94">
        <f t="shared" si="52"/>
        <v>100</v>
      </c>
      <c r="P295" s="161"/>
      <c r="Q295" s="250"/>
    </row>
    <row r="296" spans="1:17" s="141" customFormat="1" ht="220.5">
      <c r="A296" s="315" t="s">
        <v>502</v>
      </c>
      <c r="B296" s="316" t="s">
        <v>460</v>
      </c>
      <c r="C296" s="300" t="s">
        <v>443</v>
      </c>
      <c r="D296" s="243" t="s">
        <v>184</v>
      </c>
      <c r="E296" s="215">
        <v>709458</v>
      </c>
      <c r="F296" s="215">
        <v>695233.16</v>
      </c>
      <c r="G296" s="243" t="s">
        <v>111</v>
      </c>
      <c r="H296" s="253">
        <f t="shared" si="46"/>
        <v>97.994970808701851</v>
      </c>
      <c r="I296" s="280" t="s">
        <v>947</v>
      </c>
      <c r="J296" s="102" t="s">
        <v>444</v>
      </c>
      <c r="K296" s="103" t="s">
        <v>445</v>
      </c>
      <c r="L296" s="301" t="s">
        <v>446</v>
      </c>
      <c r="M296" s="326">
        <v>9389.7999999999993</v>
      </c>
      <c r="N296" s="326">
        <v>10861.49</v>
      </c>
      <c r="O296" s="94">
        <f>IF((N296/M296*100)&gt;1,100)</f>
        <v>100</v>
      </c>
      <c r="P296" s="94">
        <f>(O296+O297+O298+O299+O300+O301+O302+O303+O304+O305+O306+O307)/12</f>
        <v>100</v>
      </c>
      <c r="Q296" s="327" t="s">
        <v>948</v>
      </c>
    </row>
    <row r="297" spans="1:17" s="141" customFormat="1" ht="204.75">
      <c r="A297" s="306"/>
      <c r="B297" s="289"/>
      <c r="C297" s="304"/>
      <c r="D297" s="289"/>
      <c r="E297" s="305"/>
      <c r="F297" s="289"/>
      <c r="G297" s="289"/>
      <c r="H297" s="274"/>
      <c r="I297" s="330"/>
      <c r="J297" s="102" t="s">
        <v>461</v>
      </c>
      <c r="K297" s="103" t="s">
        <v>448</v>
      </c>
      <c r="L297" s="301" t="s">
        <v>151</v>
      </c>
      <c r="M297" s="326">
        <v>83</v>
      </c>
      <c r="N297" s="326">
        <v>129</v>
      </c>
      <c r="O297" s="151">
        <f>IF((N296/M296*100)&gt;1,100)</f>
        <v>100</v>
      </c>
      <c r="P297" s="161"/>
      <c r="Q297" s="327" t="s">
        <v>949</v>
      </c>
    </row>
    <row r="298" spans="1:17" s="141" customFormat="1" ht="315">
      <c r="A298" s="306"/>
      <c r="B298" s="289"/>
      <c r="C298" s="307"/>
      <c r="D298" s="289"/>
      <c r="E298" s="307"/>
      <c r="F298" s="289"/>
      <c r="G298" s="289"/>
      <c r="H298" s="274"/>
      <c r="I298" s="330"/>
      <c r="J298" s="102" t="s">
        <v>462</v>
      </c>
      <c r="K298" s="103" t="s">
        <v>449</v>
      </c>
      <c r="L298" s="301" t="s">
        <v>151</v>
      </c>
      <c r="M298" s="326">
        <v>12</v>
      </c>
      <c r="N298" s="326">
        <v>12</v>
      </c>
      <c r="O298" s="151">
        <f t="shared" ref="O298:O304" si="53">N298/M298*100</f>
        <v>100</v>
      </c>
      <c r="P298" s="161"/>
      <c r="Q298" s="250"/>
    </row>
    <row r="299" spans="1:17" s="141" customFormat="1" ht="189">
      <c r="A299" s="306"/>
      <c r="B299" s="289"/>
      <c r="C299" s="307"/>
      <c r="D299" s="289"/>
      <c r="E299" s="307"/>
      <c r="F299" s="289"/>
      <c r="G299" s="289"/>
      <c r="H299" s="274"/>
      <c r="I299" s="330"/>
      <c r="J299" s="102" t="s">
        <v>463</v>
      </c>
      <c r="K299" s="103" t="s">
        <v>450</v>
      </c>
      <c r="L299" s="301" t="s">
        <v>151</v>
      </c>
      <c r="M299" s="326">
        <v>12</v>
      </c>
      <c r="N299" s="326">
        <v>12</v>
      </c>
      <c r="O299" s="151">
        <f t="shared" si="53"/>
        <v>100</v>
      </c>
      <c r="P299" s="161"/>
      <c r="Q299" s="250"/>
    </row>
    <row r="300" spans="1:17" s="141" customFormat="1" ht="189">
      <c r="A300" s="306"/>
      <c r="B300" s="289"/>
      <c r="C300" s="307"/>
      <c r="D300" s="289"/>
      <c r="E300" s="307"/>
      <c r="F300" s="289"/>
      <c r="G300" s="289"/>
      <c r="H300" s="274"/>
      <c r="I300" s="330"/>
      <c r="J300" s="102" t="s">
        <v>464</v>
      </c>
      <c r="K300" s="103" t="s">
        <v>451</v>
      </c>
      <c r="L300" s="301" t="s">
        <v>151</v>
      </c>
      <c r="M300" s="326">
        <v>900</v>
      </c>
      <c r="N300" s="326">
        <v>903</v>
      </c>
      <c r="O300" s="94">
        <f t="shared" ref="O300:O302" si="54">IF((N300/M300*100)&gt;1,100)</f>
        <v>100</v>
      </c>
      <c r="P300" s="161"/>
      <c r="Q300" s="327" t="s">
        <v>950</v>
      </c>
    </row>
    <row r="301" spans="1:17" s="141" customFormat="1" ht="63">
      <c r="A301" s="306"/>
      <c r="B301" s="289"/>
      <c r="C301" s="307"/>
      <c r="D301" s="289"/>
      <c r="E301" s="307"/>
      <c r="F301" s="289"/>
      <c r="G301" s="289"/>
      <c r="H301" s="274"/>
      <c r="I301" s="330"/>
      <c r="J301" s="102" t="s">
        <v>465</v>
      </c>
      <c r="K301" s="103" t="s">
        <v>452</v>
      </c>
      <c r="L301" s="301" t="s">
        <v>151</v>
      </c>
      <c r="M301" s="326">
        <v>23000</v>
      </c>
      <c r="N301" s="326">
        <v>23000</v>
      </c>
      <c r="O301" s="151">
        <f t="shared" si="53"/>
        <v>100</v>
      </c>
      <c r="P301" s="161"/>
      <c r="Q301" s="250"/>
    </row>
    <row r="302" spans="1:17" s="141" customFormat="1" ht="94.5">
      <c r="A302" s="306"/>
      <c r="B302" s="289"/>
      <c r="C302" s="307"/>
      <c r="D302" s="289"/>
      <c r="E302" s="307"/>
      <c r="F302" s="289"/>
      <c r="G302" s="289"/>
      <c r="H302" s="274"/>
      <c r="I302" s="330"/>
      <c r="J302" s="102" t="s">
        <v>466</v>
      </c>
      <c r="K302" s="103" t="s">
        <v>453</v>
      </c>
      <c r="L302" s="301" t="s">
        <v>151</v>
      </c>
      <c r="M302" s="326">
        <v>700</v>
      </c>
      <c r="N302" s="326">
        <v>729</v>
      </c>
      <c r="O302" s="94">
        <f t="shared" si="54"/>
        <v>100</v>
      </c>
      <c r="P302" s="161"/>
      <c r="Q302" s="327" t="s">
        <v>951</v>
      </c>
    </row>
    <row r="303" spans="1:17" s="141" customFormat="1" ht="204.75">
      <c r="A303" s="306"/>
      <c r="B303" s="289"/>
      <c r="C303" s="307"/>
      <c r="D303" s="289"/>
      <c r="E303" s="307"/>
      <c r="F303" s="289"/>
      <c r="G303" s="289"/>
      <c r="H303" s="274"/>
      <c r="I303" s="330"/>
      <c r="J303" s="102" t="s">
        <v>467</v>
      </c>
      <c r="K303" s="103" t="s">
        <v>454</v>
      </c>
      <c r="L303" s="301" t="s">
        <v>151</v>
      </c>
      <c r="M303" s="326">
        <v>12</v>
      </c>
      <c r="N303" s="326">
        <v>12</v>
      </c>
      <c r="O303" s="151">
        <f t="shared" si="53"/>
        <v>100</v>
      </c>
      <c r="P303" s="161"/>
      <c r="Q303" s="250"/>
    </row>
    <row r="304" spans="1:17" s="141" customFormat="1" ht="126">
      <c r="A304" s="306"/>
      <c r="B304" s="289"/>
      <c r="C304" s="307"/>
      <c r="D304" s="289"/>
      <c r="E304" s="307"/>
      <c r="F304" s="289"/>
      <c r="G304" s="289"/>
      <c r="H304" s="274"/>
      <c r="I304" s="330"/>
      <c r="J304" s="102" t="s">
        <v>468</v>
      </c>
      <c r="K304" s="103" t="s">
        <v>455</v>
      </c>
      <c r="L304" s="301" t="s">
        <v>151</v>
      </c>
      <c r="M304" s="326">
        <v>52500</v>
      </c>
      <c r="N304" s="326">
        <v>52500</v>
      </c>
      <c r="O304" s="151">
        <f t="shared" si="53"/>
        <v>100</v>
      </c>
      <c r="P304" s="161"/>
      <c r="Q304" s="250"/>
    </row>
    <row r="305" spans="1:17" s="141" customFormat="1" ht="236.25">
      <c r="A305" s="306"/>
      <c r="B305" s="289"/>
      <c r="C305" s="307"/>
      <c r="D305" s="289"/>
      <c r="E305" s="307"/>
      <c r="F305" s="289"/>
      <c r="G305" s="289"/>
      <c r="H305" s="274"/>
      <c r="I305" s="330"/>
      <c r="J305" s="102" t="s">
        <v>469</v>
      </c>
      <c r="K305" s="103" t="s">
        <v>456</v>
      </c>
      <c r="L305" s="301" t="s">
        <v>151</v>
      </c>
      <c r="M305" s="326">
        <v>3100</v>
      </c>
      <c r="N305" s="326">
        <v>3200</v>
      </c>
      <c r="O305" s="151">
        <f>IF((N268/M268*100)&gt;1,100)</f>
        <v>100</v>
      </c>
      <c r="P305" s="161"/>
      <c r="Q305" s="328" t="s">
        <v>952</v>
      </c>
    </row>
    <row r="306" spans="1:17" s="141" customFormat="1" ht="94.5">
      <c r="A306" s="306"/>
      <c r="B306" s="289"/>
      <c r="C306" s="304"/>
      <c r="D306" s="289"/>
      <c r="E306" s="311"/>
      <c r="F306" s="289"/>
      <c r="G306" s="289"/>
      <c r="H306" s="274"/>
      <c r="I306" s="330"/>
      <c r="J306" s="102" t="s">
        <v>470</v>
      </c>
      <c r="K306" s="103" t="s">
        <v>457</v>
      </c>
      <c r="L306" s="301" t="s">
        <v>151</v>
      </c>
      <c r="M306" s="326">
        <v>9450</v>
      </c>
      <c r="N306" s="326">
        <v>9450</v>
      </c>
      <c r="O306" s="94">
        <f>IF((N296/M296*100)&gt;1,100)</f>
        <v>100</v>
      </c>
      <c r="P306" s="161"/>
      <c r="Q306" s="250"/>
    </row>
    <row r="307" spans="1:17" s="141" customFormat="1" ht="110.25">
      <c r="A307" s="241"/>
      <c r="B307" s="312"/>
      <c r="C307" s="313"/>
      <c r="D307" s="312"/>
      <c r="E307" s="314"/>
      <c r="F307" s="312"/>
      <c r="G307" s="312"/>
      <c r="H307" s="276"/>
      <c r="I307" s="282"/>
      <c r="J307" s="102" t="s">
        <v>471</v>
      </c>
      <c r="K307" s="103" t="s">
        <v>458</v>
      </c>
      <c r="L307" s="301" t="s">
        <v>340</v>
      </c>
      <c r="M307" s="326">
        <v>540415</v>
      </c>
      <c r="N307" s="326">
        <v>547896</v>
      </c>
      <c r="O307" s="151">
        <f>IF((N296/M296*100)&gt;1,100)</f>
        <v>100</v>
      </c>
      <c r="P307" s="161"/>
      <c r="Q307" s="87" t="s">
        <v>953</v>
      </c>
    </row>
    <row r="308" spans="1:17" s="141" customFormat="1" ht="110.25">
      <c r="A308" s="315" t="s">
        <v>503</v>
      </c>
      <c r="B308" s="316" t="s">
        <v>460</v>
      </c>
      <c r="C308" s="300" t="s">
        <v>443</v>
      </c>
      <c r="D308" s="243" t="s">
        <v>189</v>
      </c>
      <c r="E308" s="215">
        <v>401073.3</v>
      </c>
      <c r="F308" s="215">
        <v>400406.93</v>
      </c>
      <c r="G308" s="243" t="s">
        <v>111</v>
      </c>
      <c r="H308" s="253">
        <f t="shared" si="46"/>
        <v>99.833853313097634</v>
      </c>
      <c r="I308" s="280" t="s">
        <v>954</v>
      </c>
      <c r="J308" s="102" t="s">
        <v>444</v>
      </c>
      <c r="K308" s="103" t="s">
        <v>445</v>
      </c>
      <c r="L308" s="301" t="s">
        <v>446</v>
      </c>
      <c r="M308" s="248">
        <v>6588.9</v>
      </c>
      <c r="N308" s="308">
        <v>6121.87</v>
      </c>
      <c r="O308" s="151">
        <f>N308/M308*100</f>
        <v>92.911866927711756</v>
      </c>
      <c r="P308" s="151">
        <f>(O308+O309+O310+O311+O312+O313+O314+O315+O316+O317+O318)/11</f>
        <v>97.387640603140554</v>
      </c>
      <c r="Q308" s="329" t="s">
        <v>955</v>
      </c>
    </row>
    <row r="309" spans="1:17" s="141" customFormat="1" ht="204.75">
      <c r="A309" s="306"/>
      <c r="B309" s="289"/>
      <c r="C309" s="307"/>
      <c r="D309" s="289"/>
      <c r="E309" s="307"/>
      <c r="F309" s="289"/>
      <c r="G309" s="289"/>
      <c r="H309" s="274"/>
      <c r="I309" s="330"/>
      <c r="J309" s="102" t="s">
        <v>461</v>
      </c>
      <c r="K309" s="103" t="s">
        <v>448</v>
      </c>
      <c r="L309" s="301" t="s">
        <v>151</v>
      </c>
      <c r="M309" s="308">
        <v>102</v>
      </c>
      <c r="N309" s="308">
        <v>160</v>
      </c>
      <c r="O309" s="151">
        <f>IF((N311/M311*100)&gt;1,100)</f>
        <v>100</v>
      </c>
      <c r="P309" s="161"/>
      <c r="Q309" s="331" t="s">
        <v>956</v>
      </c>
    </row>
    <row r="310" spans="1:17" s="141" customFormat="1" ht="189">
      <c r="A310" s="306"/>
      <c r="B310" s="289"/>
      <c r="C310" s="307"/>
      <c r="D310" s="289"/>
      <c r="E310" s="307"/>
      <c r="F310" s="289"/>
      <c r="G310" s="289"/>
      <c r="H310" s="274"/>
      <c r="I310" s="330"/>
      <c r="J310" s="102" t="s">
        <v>490</v>
      </c>
      <c r="K310" s="103" t="s">
        <v>450</v>
      </c>
      <c r="L310" s="301" t="s">
        <v>151</v>
      </c>
      <c r="M310" s="308">
        <v>39</v>
      </c>
      <c r="N310" s="308">
        <v>41</v>
      </c>
      <c r="O310" s="151">
        <f>IF((N311/M311*100)&gt;1,100)</f>
        <v>100</v>
      </c>
      <c r="P310" s="161"/>
      <c r="Q310" s="329" t="s">
        <v>957</v>
      </c>
    </row>
    <row r="311" spans="1:17" s="141" customFormat="1" ht="189">
      <c r="A311" s="306"/>
      <c r="B311" s="289"/>
      <c r="C311" s="307"/>
      <c r="D311" s="289"/>
      <c r="E311" s="307"/>
      <c r="F311" s="289"/>
      <c r="G311" s="289"/>
      <c r="H311" s="274"/>
      <c r="I311" s="330"/>
      <c r="J311" s="102" t="s">
        <v>491</v>
      </c>
      <c r="K311" s="103" t="s">
        <v>451</v>
      </c>
      <c r="L311" s="301" t="s">
        <v>151</v>
      </c>
      <c r="M311" s="308">
        <v>250</v>
      </c>
      <c r="N311" s="308">
        <v>341</v>
      </c>
      <c r="O311" s="94">
        <f>IF((N311/M311*100)&gt;1,100)</f>
        <v>100</v>
      </c>
      <c r="P311" s="161"/>
      <c r="Q311" s="329" t="s">
        <v>958</v>
      </c>
    </row>
    <row r="312" spans="1:17" s="141" customFormat="1" ht="63">
      <c r="A312" s="306"/>
      <c r="B312" s="289"/>
      <c r="C312" s="307"/>
      <c r="D312" s="289"/>
      <c r="E312" s="307"/>
      <c r="F312" s="289"/>
      <c r="G312" s="289"/>
      <c r="H312" s="274"/>
      <c r="I312" s="330"/>
      <c r="J312" s="102" t="s">
        <v>492</v>
      </c>
      <c r="K312" s="103" t="s">
        <v>452</v>
      </c>
      <c r="L312" s="301" t="s">
        <v>151</v>
      </c>
      <c r="M312" s="308">
        <v>2575</v>
      </c>
      <c r="N312" s="308">
        <v>2268</v>
      </c>
      <c r="O312" s="375">
        <f>N312/M312*100</f>
        <v>88.077669902912632</v>
      </c>
      <c r="P312" s="161"/>
      <c r="Q312" s="329" t="s">
        <v>959</v>
      </c>
    </row>
    <row r="313" spans="1:17" s="141" customFormat="1" ht="94.5">
      <c r="A313" s="306"/>
      <c r="B313" s="289"/>
      <c r="C313" s="307"/>
      <c r="D313" s="289"/>
      <c r="E313" s="307"/>
      <c r="F313" s="289"/>
      <c r="G313" s="289"/>
      <c r="H313" s="274"/>
      <c r="I313" s="330"/>
      <c r="J313" s="102" t="s">
        <v>493</v>
      </c>
      <c r="K313" s="103" t="s">
        <v>453</v>
      </c>
      <c r="L313" s="301" t="s">
        <v>151</v>
      </c>
      <c r="M313" s="308">
        <v>560</v>
      </c>
      <c r="N313" s="308">
        <v>687</v>
      </c>
      <c r="O313" s="94">
        <f t="shared" ref="O313:O316" si="55">IF((N313/M313*100)&gt;1,100)</f>
        <v>100</v>
      </c>
      <c r="P313" s="161"/>
      <c r="Q313" s="331" t="s">
        <v>960</v>
      </c>
    </row>
    <row r="314" spans="1:17" s="141" customFormat="1" ht="204.75">
      <c r="A314" s="306"/>
      <c r="B314" s="289"/>
      <c r="C314" s="307"/>
      <c r="D314" s="289"/>
      <c r="E314" s="307"/>
      <c r="F314" s="289"/>
      <c r="G314" s="289"/>
      <c r="H314" s="274"/>
      <c r="I314" s="330"/>
      <c r="J314" s="102" t="s">
        <v>494</v>
      </c>
      <c r="K314" s="103" t="s">
        <v>454</v>
      </c>
      <c r="L314" s="301" t="s">
        <v>151</v>
      </c>
      <c r="M314" s="308">
        <v>12</v>
      </c>
      <c r="N314" s="308">
        <v>12</v>
      </c>
      <c r="O314" s="151">
        <f>N314/M314*100</f>
        <v>100</v>
      </c>
      <c r="P314" s="161"/>
      <c r="Q314" s="250"/>
    </row>
    <row r="315" spans="1:17" s="141" customFormat="1" ht="126">
      <c r="A315" s="306"/>
      <c r="B315" s="289"/>
      <c r="C315" s="307"/>
      <c r="D315" s="289"/>
      <c r="E315" s="307"/>
      <c r="F315" s="289"/>
      <c r="G315" s="289"/>
      <c r="H315" s="274"/>
      <c r="I315" s="330"/>
      <c r="J315" s="102" t="s">
        <v>474</v>
      </c>
      <c r="K315" s="103" t="s">
        <v>455</v>
      </c>
      <c r="L315" s="301" t="s">
        <v>151</v>
      </c>
      <c r="M315" s="308">
        <v>380</v>
      </c>
      <c r="N315" s="308">
        <v>390</v>
      </c>
      <c r="O315" s="94">
        <f>IF((N315/M315*100)&gt;1,100)</f>
        <v>100</v>
      </c>
      <c r="P315" s="161"/>
      <c r="Q315" s="250" t="s">
        <v>961</v>
      </c>
    </row>
    <row r="316" spans="1:17" s="141" customFormat="1" ht="236.25">
      <c r="A316" s="306"/>
      <c r="B316" s="289"/>
      <c r="C316" s="307"/>
      <c r="D316" s="289"/>
      <c r="E316" s="307"/>
      <c r="F316" s="289"/>
      <c r="G316" s="289"/>
      <c r="H316" s="274"/>
      <c r="I316" s="330"/>
      <c r="J316" s="102" t="s">
        <v>475</v>
      </c>
      <c r="K316" s="103" t="s">
        <v>456</v>
      </c>
      <c r="L316" s="301" t="s">
        <v>151</v>
      </c>
      <c r="M316" s="308">
        <v>1530</v>
      </c>
      <c r="N316" s="308">
        <v>1545</v>
      </c>
      <c r="O316" s="94">
        <f t="shared" si="55"/>
        <v>100</v>
      </c>
      <c r="P316" s="161"/>
      <c r="Q316" s="250" t="s">
        <v>918</v>
      </c>
    </row>
    <row r="317" spans="1:17" s="141" customFormat="1" ht="94.5">
      <c r="A317" s="306"/>
      <c r="B317" s="289"/>
      <c r="C317" s="304"/>
      <c r="D317" s="289"/>
      <c r="E317" s="311"/>
      <c r="F317" s="289"/>
      <c r="G317" s="289"/>
      <c r="H317" s="274"/>
      <c r="I317" s="330"/>
      <c r="J317" s="102" t="s">
        <v>476</v>
      </c>
      <c r="K317" s="103" t="s">
        <v>457</v>
      </c>
      <c r="L317" s="301" t="s">
        <v>151</v>
      </c>
      <c r="M317" s="308">
        <v>2550</v>
      </c>
      <c r="N317" s="308">
        <v>2302</v>
      </c>
      <c r="O317" s="151">
        <f>N317/M317*100</f>
        <v>90.274509803921561</v>
      </c>
      <c r="P317" s="161"/>
      <c r="Q317" s="250" t="s">
        <v>962</v>
      </c>
    </row>
    <row r="318" spans="1:17" s="141" customFormat="1" ht="110.25">
      <c r="A318" s="244"/>
      <c r="B318" s="289"/>
      <c r="C318" s="244"/>
      <c r="D318" s="289"/>
      <c r="E318" s="318"/>
      <c r="F318" s="289"/>
      <c r="G318" s="289"/>
      <c r="H318" s="276"/>
      <c r="I318" s="282"/>
      <c r="J318" s="102" t="s">
        <v>477</v>
      </c>
      <c r="K318" s="103" t="s">
        <v>458</v>
      </c>
      <c r="L318" s="301" t="s">
        <v>340</v>
      </c>
      <c r="M318" s="308">
        <v>120422</v>
      </c>
      <c r="N318" s="308">
        <v>121289</v>
      </c>
      <c r="O318" s="151">
        <f>IF((N315/M315*100)&gt;1,100)</f>
        <v>100</v>
      </c>
      <c r="P318" s="161"/>
      <c r="Q318" s="250" t="s">
        <v>963</v>
      </c>
    </row>
    <row r="319" spans="1:17" s="141" customFormat="1" ht="110.25">
      <c r="A319" s="315" t="s">
        <v>504</v>
      </c>
      <c r="B319" s="316" t="s">
        <v>460</v>
      </c>
      <c r="C319" s="300" t="s">
        <v>443</v>
      </c>
      <c r="D319" s="243" t="s">
        <v>190</v>
      </c>
      <c r="E319" s="215">
        <v>377818.1</v>
      </c>
      <c r="F319" s="215">
        <v>377699.1</v>
      </c>
      <c r="G319" s="243" t="s">
        <v>111</v>
      </c>
      <c r="H319" s="253">
        <f t="shared" ref="H319:H366" si="56">F319/E319*100</f>
        <v>99.968503361802945</v>
      </c>
      <c r="I319" s="280"/>
      <c r="J319" s="102" t="s">
        <v>444</v>
      </c>
      <c r="K319" s="103" t="s">
        <v>445</v>
      </c>
      <c r="L319" s="301" t="s">
        <v>446</v>
      </c>
      <c r="M319" s="326">
        <v>3949</v>
      </c>
      <c r="N319" s="326">
        <v>3732</v>
      </c>
      <c r="O319" s="151">
        <f t="shared" ref="O319:O321" si="57">N319/M319*100</f>
        <v>94.504937958976953</v>
      </c>
      <c r="P319" s="151">
        <f>(O319+O320+O321+O322+O323+O324+O325+O326+O327+O328+O329)/11</f>
        <v>99.500448905361523</v>
      </c>
      <c r="Q319" s="57" t="s">
        <v>964</v>
      </c>
    </row>
    <row r="320" spans="1:17" s="141" customFormat="1" ht="204.75">
      <c r="A320" s="306"/>
      <c r="B320" s="289"/>
      <c r="C320" s="307"/>
      <c r="D320" s="289"/>
      <c r="E320" s="307"/>
      <c r="F320" s="289"/>
      <c r="G320" s="289"/>
      <c r="H320" s="274"/>
      <c r="I320" s="330"/>
      <c r="J320" s="102" t="s">
        <v>461</v>
      </c>
      <c r="K320" s="103" t="s">
        <v>448</v>
      </c>
      <c r="L320" s="301" t="s">
        <v>151</v>
      </c>
      <c r="M320" s="332">
        <v>59</v>
      </c>
      <c r="N320" s="332">
        <v>71</v>
      </c>
      <c r="O320" s="151">
        <f>IF((N268/M268*100)&gt;1,100)</f>
        <v>100</v>
      </c>
      <c r="P320" s="161"/>
      <c r="Q320" s="333" t="s">
        <v>965</v>
      </c>
    </row>
    <row r="321" spans="1:17" s="141" customFormat="1" ht="189">
      <c r="A321" s="306"/>
      <c r="B321" s="289"/>
      <c r="C321" s="307"/>
      <c r="D321" s="289"/>
      <c r="E321" s="307"/>
      <c r="F321" s="289"/>
      <c r="G321" s="289"/>
      <c r="H321" s="274"/>
      <c r="I321" s="330"/>
      <c r="J321" s="102" t="s">
        <v>490</v>
      </c>
      <c r="K321" s="103" t="s">
        <v>450</v>
      </c>
      <c r="L321" s="301" t="s">
        <v>151</v>
      </c>
      <c r="M321" s="332">
        <v>1</v>
      </c>
      <c r="N321" s="332">
        <v>1</v>
      </c>
      <c r="O321" s="151">
        <f t="shared" si="57"/>
        <v>100</v>
      </c>
      <c r="P321" s="161"/>
      <c r="Q321" s="250"/>
    </row>
    <row r="322" spans="1:17" s="141" customFormat="1" ht="189">
      <c r="A322" s="306"/>
      <c r="B322" s="289"/>
      <c r="C322" s="307"/>
      <c r="D322" s="289"/>
      <c r="E322" s="307"/>
      <c r="F322" s="289"/>
      <c r="G322" s="289"/>
      <c r="H322" s="274"/>
      <c r="I322" s="330"/>
      <c r="J322" s="102" t="s">
        <v>491</v>
      </c>
      <c r="K322" s="103" t="s">
        <v>451</v>
      </c>
      <c r="L322" s="301" t="s">
        <v>151</v>
      </c>
      <c r="M322" s="332">
        <v>150</v>
      </c>
      <c r="N322" s="332">
        <v>150</v>
      </c>
      <c r="O322" s="94">
        <f t="shared" ref="O322:O329" si="58">IF((N322/M322*100)&gt;1,100)</f>
        <v>100</v>
      </c>
      <c r="P322" s="161"/>
      <c r="Q322" s="250"/>
    </row>
    <row r="323" spans="1:17" s="141" customFormat="1" ht="63">
      <c r="A323" s="306"/>
      <c r="B323" s="289"/>
      <c r="C323" s="307"/>
      <c r="D323" s="289"/>
      <c r="E323" s="307"/>
      <c r="F323" s="289"/>
      <c r="G323" s="289"/>
      <c r="H323" s="274"/>
      <c r="I323" s="330"/>
      <c r="J323" s="102" t="s">
        <v>492</v>
      </c>
      <c r="K323" s="103" t="s">
        <v>452</v>
      </c>
      <c r="L323" s="301" t="s">
        <v>151</v>
      </c>
      <c r="M323" s="332">
        <v>2927</v>
      </c>
      <c r="N323" s="332">
        <v>2927</v>
      </c>
      <c r="O323" s="94">
        <f t="shared" si="58"/>
        <v>100</v>
      </c>
      <c r="P323" s="161"/>
      <c r="Q323" s="250"/>
    </row>
    <row r="324" spans="1:17" s="141" customFormat="1" ht="94.5">
      <c r="A324" s="306"/>
      <c r="B324" s="289"/>
      <c r="C324" s="307"/>
      <c r="D324" s="289"/>
      <c r="E324" s="307"/>
      <c r="F324" s="289"/>
      <c r="G324" s="289"/>
      <c r="H324" s="274"/>
      <c r="I324" s="330"/>
      <c r="J324" s="102" t="s">
        <v>493</v>
      </c>
      <c r="K324" s="103" t="s">
        <v>453</v>
      </c>
      <c r="L324" s="301" t="s">
        <v>151</v>
      </c>
      <c r="M324" s="332">
        <v>344</v>
      </c>
      <c r="N324" s="332">
        <v>348</v>
      </c>
      <c r="O324" s="94">
        <f t="shared" si="58"/>
        <v>100</v>
      </c>
      <c r="P324" s="161"/>
      <c r="Q324" s="57" t="s">
        <v>966</v>
      </c>
    </row>
    <row r="325" spans="1:17" s="141" customFormat="1" ht="204.75">
      <c r="A325" s="306"/>
      <c r="B325" s="289"/>
      <c r="C325" s="307"/>
      <c r="D325" s="289"/>
      <c r="E325" s="307"/>
      <c r="F325" s="289"/>
      <c r="G325" s="289"/>
      <c r="H325" s="274"/>
      <c r="I325" s="330"/>
      <c r="J325" s="102" t="s">
        <v>494</v>
      </c>
      <c r="K325" s="103" t="s">
        <v>454</v>
      </c>
      <c r="L325" s="301" t="s">
        <v>151</v>
      </c>
      <c r="M325" s="332">
        <v>84</v>
      </c>
      <c r="N325" s="332">
        <v>84</v>
      </c>
      <c r="O325" s="94">
        <f t="shared" si="58"/>
        <v>100</v>
      </c>
      <c r="P325" s="161"/>
      <c r="Q325" s="250"/>
    </row>
    <row r="326" spans="1:17" s="141" customFormat="1" ht="126">
      <c r="A326" s="306"/>
      <c r="B326" s="289"/>
      <c r="C326" s="307"/>
      <c r="D326" s="289"/>
      <c r="E326" s="307"/>
      <c r="F326" s="289"/>
      <c r="G326" s="289"/>
      <c r="H326" s="274"/>
      <c r="I326" s="330"/>
      <c r="J326" s="102" t="s">
        <v>474</v>
      </c>
      <c r="K326" s="103" t="s">
        <v>455</v>
      </c>
      <c r="L326" s="301" t="s">
        <v>151</v>
      </c>
      <c r="M326" s="332">
        <v>2200</v>
      </c>
      <c r="N326" s="332">
        <v>2200</v>
      </c>
      <c r="O326" s="94">
        <f t="shared" si="58"/>
        <v>100</v>
      </c>
      <c r="P326" s="161"/>
      <c r="Q326" s="250"/>
    </row>
    <row r="327" spans="1:17" s="141" customFormat="1" ht="236.25">
      <c r="A327" s="306"/>
      <c r="B327" s="289"/>
      <c r="C327" s="307"/>
      <c r="D327" s="289"/>
      <c r="E327" s="307"/>
      <c r="F327" s="289"/>
      <c r="G327" s="289"/>
      <c r="H327" s="274"/>
      <c r="I327" s="330"/>
      <c r="J327" s="102" t="s">
        <v>475</v>
      </c>
      <c r="K327" s="103" t="s">
        <v>456</v>
      </c>
      <c r="L327" s="301" t="s">
        <v>151</v>
      </c>
      <c r="M327" s="332">
        <v>750</v>
      </c>
      <c r="N327" s="332">
        <v>750</v>
      </c>
      <c r="O327" s="94">
        <f>IF((N327/M327*100)&gt;1,100)</f>
        <v>100</v>
      </c>
      <c r="P327" s="161"/>
      <c r="Q327" s="250"/>
    </row>
    <row r="328" spans="1:17" s="141" customFormat="1" ht="94.5">
      <c r="A328" s="306"/>
      <c r="B328" s="289"/>
      <c r="C328" s="304"/>
      <c r="D328" s="289"/>
      <c r="E328" s="311"/>
      <c r="F328" s="289"/>
      <c r="G328" s="289"/>
      <c r="H328" s="274"/>
      <c r="I328" s="330"/>
      <c r="J328" s="102" t="s">
        <v>476</v>
      </c>
      <c r="K328" s="103" t="s">
        <v>457</v>
      </c>
      <c r="L328" s="301" t="s">
        <v>151</v>
      </c>
      <c r="M328" s="332">
        <v>457</v>
      </c>
      <c r="N328" s="332">
        <v>579</v>
      </c>
      <c r="O328" s="151">
        <f>IF((N268/M268*100)&gt;1,100)</f>
        <v>100</v>
      </c>
      <c r="P328" s="161"/>
      <c r="Q328" s="57" t="s">
        <v>967</v>
      </c>
    </row>
    <row r="329" spans="1:17" s="141" customFormat="1" ht="110.25">
      <c r="A329" s="241"/>
      <c r="B329" s="312"/>
      <c r="C329" s="313"/>
      <c r="D329" s="312"/>
      <c r="E329" s="314"/>
      <c r="F329" s="312"/>
      <c r="G329" s="312"/>
      <c r="H329" s="276"/>
      <c r="I329" s="282"/>
      <c r="J329" s="102" t="s">
        <v>477</v>
      </c>
      <c r="K329" s="103" t="s">
        <v>458</v>
      </c>
      <c r="L329" s="301" t="s">
        <v>340</v>
      </c>
      <c r="M329" s="334">
        <v>133872</v>
      </c>
      <c r="N329" s="334">
        <v>134412</v>
      </c>
      <c r="O329" s="94">
        <f t="shared" si="58"/>
        <v>100</v>
      </c>
      <c r="P329" s="161"/>
      <c r="Q329" s="57" t="s">
        <v>968</v>
      </c>
    </row>
    <row r="330" spans="1:17" s="141" customFormat="1" ht="110.25">
      <c r="A330" s="315" t="s">
        <v>505</v>
      </c>
      <c r="B330" s="316" t="s">
        <v>460</v>
      </c>
      <c r="C330" s="300" t="s">
        <v>443</v>
      </c>
      <c r="D330" s="243" t="s">
        <v>185</v>
      </c>
      <c r="E330" s="215">
        <v>698638.5</v>
      </c>
      <c r="F330" s="215">
        <v>698435.58</v>
      </c>
      <c r="G330" s="243" t="s">
        <v>111</v>
      </c>
      <c r="H330" s="253">
        <f t="shared" si="56"/>
        <v>99.970954935921782</v>
      </c>
      <c r="I330" s="280" t="s">
        <v>678</v>
      </c>
      <c r="J330" s="102" t="s">
        <v>444</v>
      </c>
      <c r="K330" s="103" t="s">
        <v>445</v>
      </c>
      <c r="L330" s="301" t="s">
        <v>446</v>
      </c>
      <c r="M330" s="326">
        <v>8854</v>
      </c>
      <c r="N330" s="326">
        <v>9653.5300000000007</v>
      </c>
      <c r="O330" s="151">
        <f>IF((N327/M327*100)&gt;1,100)</f>
        <v>100</v>
      </c>
      <c r="P330" s="151">
        <f>(O330+O331+O332+O333+O334+O335+O336+O337+O338+O339+O340+O341)/12</f>
        <v>92.024083546462066</v>
      </c>
      <c r="Q330" s="250" t="s">
        <v>969</v>
      </c>
    </row>
    <row r="331" spans="1:17" s="141" customFormat="1" ht="204.75">
      <c r="A331" s="306"/>
      <c r="B331" s="289"/>
      <c r="C331" s="307"/>
      <c r="D331" s="289"/>
      <c r="E331" s="307"/>
      <c r="F331" s="289"/>
      <c r="G331" s="289"/>
      <c r="H331" s="274"/>
      <c r="I331" s="330"/>
      <c r="J331" s="102" t="s">
        <v>461</v>
      </c>
      <c r="K331" s="103" t="s">
        <v>448</v>
      </c>
      <c r="L331" s="301" t="s">
        <v>151</v>
      </c>
      <c r="M331" s="326">
        <v>136</v>
      </c>
      <c r="N331" s="326">
        <v>106</v>
      </c>
      <c r="O331" s="151">
        <f t="shared" ref="O331:O338" si="59">N331/M331*100</f>
        <v>77.941176470588232</v>
      </c>
      <c r="P331" s="161"/>
      <c r="Q331" s="250" t="s">
        <v>970</v>
      </c>
    </row>
    <row r="332" spans="1:17" s="141" customFormat="1" ht="315">
      <c r="A332" s="306"/>
      <c r="B332" s="289"/>
      <c r="C332" s="307"/>
      <c r="D332" s="289"/>
      <c r="E332" s="307"/>
      <c r="F332" s="289"/>
      <c r="G332" s="289"/>
      <c r="H332" s="274"/>
      <c r="I332" s="330"/>
      <c r="J332" s="102" t="s">
        <v>462</v>
      </c>
      <c r="K332" s="103" t="s">
        <v>449</v>
      </c>
      <c r="L332" s="301" t="s">
        <v>151</v>
      </c>
      <c r="M332" s="332">
        <v>17</v>
      </c>
      <c r="N332" s="332">
        <v>17</v>
      </c>
      <c r="O332" s="151">
        <f t="shared" si="59"/>
        <v>100</v>
      </c>
      <c r="P332" s="161"/>
      <c r="Q332" s="250"/>
    </row>
    <row r="333" spans="1:17" s="141" customFormat="1" ht="189">
      <c r="A333" s="306"/>
      <c r="B333" s="289"/>
      <c r="C333" s="307"/>
      <c r="D333" s="289"/>
      <c r="E333" s="307"/>
      <c r="F333" s="289"/>
      <c r="G333" s="289"/>
      <c r="H333" s="274"/>
      <c r="I333" s="330"/>
      <c r="J333" s="102" t="s">
        <v>463</v>
      </c>
      <c r="K333" s="103" t="s">
        <v>450</v>
      </c>
      <c r="L333" s="301" t="s">
        <v>151</v>
      </c>
      <c r="M333" s="332">
        <v>662</v>
      </c>
      <c r="N333" s="332">
        <v>693</v>
      </c>
      <c r="O333" s="151">
        <f>IF((N327/M327*100)&gt;1,100)</f>
        <v>100</v>
      </c>
      <c r="P333" s="161"/>
      <c r="Q333" s="250" t="s">
        <v>971</v>
      </c>
    </row>
    <row r="334" spans="1:17" s="141" customFormat="1" ht="189">
      <c r="A334" s="306"/>
      <c r="B334" s="289"/>
      <c r="C334" s="307"/>
      <c r="D334" s="289"/>
      <c r="E334" s="307"/>
      <c r="F334" s="289"/>
      <c r="G334" s="289"/>
      <c r="H334" s="274"/>
      <c r="I334" s="330"/>
      <c r="J334" s="102" t="s">
        <v>464</v>
      </c>
      <c r="K334" s="103" t="s">
        <v>451</v>
      </c>
      <c r="L334" s="301" t="s">
        <v>151</v>
      </c>
      <c r="M334" s="332">
        <v>450</v>
      </c>
      <c r="N334" s="332">
        <v>475</v>
      </c>
      <c r="O334" s="94">
        <f t="shared" ref="O334:O336" si="60">IF((N334/M334*100)&gt;1,100)</f>
        <v>100</v>
      </c>
      <c r="P334" s="161"/>
      <c r="Q334" s="250" t="s">
        <v>972</v>
      </c>
    </row>
    <row r="335" spans="1:17" s="141" customFormat="1" ht="63">
      <c r="A335" s="306"/>
      <c r="B335" s="289"/>
      <c r="C335" s="307"/>
      <c r="D335" s="289"/>
      <c r="E335" s="307"/>
      <c r="F335" s="289"/>
      <c r="G335" s="289"/>
      <c r="H335" s="274"/>
      <c r="I335" s="330"/>
      <c r="J335" s="102" t="s">
        <v>465</v>
      </c>
      <c r="K335" s="103" t="s">
        <v>452</v>
      </c>
      <c r="L335" s="301" t="s">
        <v>151</v>
      </c>
      <c r="M335" s="332">
        <v>7700</v>
      </c>
      <c r="N335" s="332">
        <v>8050</v>
      </c>
      <c r="O335" s="94">
        <f t="shared" si="60"/>
        <v>100</v>
      </c>
      <c r="P335" s="161"/>
      <c r="Q335" s="250" t="s">
        <v>973</v>
      </c>
    </row>
    <row r="336" spans="1:17" s="141" customFormat="1" ht="94.5">
      <c r="A336" s="306"/>
      <c r="B336" s="289"/>
      <c r="C336" s="307"/>
      <c r="D336" s="289"/>
      <c r="E336" s="307"/>
      <c r="F336" s="289"/>
      <c r="G336" s="289"/>
      <c r="H336" s="274"/>
      <c r="I336" s="330"/>
      <c r="J336" s="102" t="s">
        <v>466</v>
      </c>
      <c r="K336" s="103" t="s">
        <v>453</v>
      </c>
      <c r="L336" s="301" t="s">
        <v>151</v>
      </c>
      <c r="M336" s="332">
        <v>1115</v>
      </c>
      <c r="N336" s="332">
        <v>1130</v>
      </c>
      <c r="O336" s="94">
        <f t="shared" si="60"/>
        <v>100</v>
      </c>
      <c r="P336" s="161"/>
      <c r="Q336" s="250" t="s">
        <v>974</v>
      </c>
    </row>
    <row r="337" spans="1:17" s="141" customFormat="1" ht="204.75">
      <c r="A337" s="306"/>
      <c r="B337" s="289"/>
      <c r="C337" s="307"/>
      <c r="D337" s="289"/>
      <c r="E337" s="307"/>
      <c r="F337" s="289"/>
      <c r="G337" s="289"/>
      <c r="H337" s="274"/>
      <c r="I337" s="330"/>
      <c r="J337" s="102" t="s">
        <v>467</v>
      </c>
      <c r="K337" s="103" t="s">
        <v>454</v>
      </c>
      <c r="L337" s="301" t="s">
        <v>151</v>
      </c>
      <c r="M337" s="332">
        <v>12</v>
      </c>
      <c r="N337" s="332">
        <v>12</v>
      </c>
      <c r="O337" s="151">
        <f t="shared" si="59"/>
        <v>100</v>
      </c>
      <c r="P337" s="161"/>
      <c r="Q337" s="250"/>
    </row>
    <row r="338" spans="1:17" s="141" customFormat="1" ht="126">
      <c r="A338" s="306"/>
      <c r="B338" s="289"/>
      <c r="C338" s="307"/>
      <c r="D338" s="289"/>
      <c r="E338" s="307"/>
      <c r="F338" s="289"/>
      <c r="G338" s="289"/>
      <c r="H338" s="274"/>
      <c r="I338" s="330"/>
      <c r="J338" s="102" t="s">
        <v>468</v>
      </c>
      <c r="K338" s="103" t="s">
        <v>455</v>
      </c>
      <c r="L338" s="301" t="s">
        <v>151</v>
      </c>
      <c r="M338" s="332">
        <v>2300</v>
      </c>
      <c r="N338" s="332">
        <v>606</v>
      </c>
      <c r="O338" s="151">
        <f t="shared" si="59"/>
        <v>26.347826086956523</v>
      </c>
      <c r="P338" s="161"/>
      <c r="Q338" s="250" t="s">
        <v>975</v>
      </c>
    </row>
    <row r="339" spans="1:17" s="141" customFormat="1" ht="236.25">
      <c r="A339" s="306"/>
      <c r="B339" s="289"/>
      <c r="C339" s="307"/>
      <c r="D339" s="289"/>
      <c r="E339" s="307"/>
      <c r="F339" s="289"/>
      <c r="G339" s="289"/>
      <c r="H339" s="274"/>
      <c r="I339" s="330"/>
      <c r="J339" s="102" t="s">
        <v>469</v>
      </c>
      <c r="K339" s="103" t="s">
        <v>456</v>
      </c>
      <c r="L339" s="301" t="s">
        <v>151</v>
      </c>
      <c r="M339" s="332">
        <v>5500</v>
      </c>
      <c r="N339" s="332">
        <v>5500</v>
      </c>
      <c r="O339" s="94">
        <f t="shared" ref="O339:O341" si="61">IF((N339/M339*100)&gt;1,100)</f>
        <v>100</v>
      </c>
      <c r="P339" s="161"/>
      <c r="Q339" s="250"/>
    </row>
    <row r="340" spans="1:17" s="141" customFormat="1" ht="94.5">
      <c r="A340" s="306"/>
      <c r="B340" s="289"/>
      <c r="C340" s="304"/>
      <c r="D340" s="289"/>
      <c r="E340" s="311"/>
      <c r="F340" s="289"/>
      <c r="G340" s="289"/>
      <c r="H340" s="274"/>
      <c r="I340" s="330"/>
      <c r="J340" s="102" t="s">
        <v>470</v>
      </c>
      <c r="K340" s="103" t="s">
        <v>457</v>
      </c>
      <c r="L340" s="301" t="s">
        <v>151</v>
      </c>
      <c r="M340" s="332">
        <v>63315</v>
      </c>
      <c r="N340" s="332">
        <v>65001</v>
      </c>
      <c r="O340" s="94">
        <f t="shared" si="61"/>
        <v>100</v>
      </c>
      <c r="P340" s="161"/>
      <c r="Q340" s="250" t="s">
        <v>976</v>
      </c>
    </row>
    <row r="341" spans="1:17" s="141" customFormat="1" ht="110.25">
      <c r="A341" s="241"/>
      <c r="B341" s="312"/>
      <c r="C341" s="313"/>
      <c r="D341" s="312"/>
      <c r="E341" s="314"/>
      <c r="F341" s="312"/>
      <c r="G341" s="312"/>
      <c r="H341" s="276"/>
      <c r="I341" s="282"/>
      <c r="J341" s="102" t="s">
        <v>471</v>
      </c>
      <c r="K341" s="103" t="s">
        <v>458</v>
      </c>
      <c r="L341" s="301" t="s">
        <v>340</v>
      </c>
      <c r="M341" s="332">
        <v>719846</v>
      </c>
      <c r="N341" s="332">
        <v>720753</v>
      </c>
      <c r="O341" s="94">
        <f t="shared" si="61"/>
        <v>100</v>
      </c>
      <c r="P341" s="161"/>
      <c r="Q341" s="250" t="s">
        <v>977</v>
      </c>
    </row>
    <row r="342" spans="1:17" s="141" customFormat="1" ht="110.25">
      <c r="A342" s="315" t="s">
        <v>506</v>
      </c>
      <c r="B342" s="316" t="s">
        <v>460</v>
      </c>
      <c r="C342" s="300" t="s">
        <v>443</v>
      </c>
      <c r="D342" s="243" t="s">
        <v>191</v>
      </c>
      <c r="E342" s="215">
        <v>426325.7</v>
      </c>
      <c r="F342" s="215">
        <v>426323.83</v>
      </c>
      <c r="G342" s="243" t="s">
        <v>111</v>
      </c>
      <c r="H342" s="253">
        <f t="shared" si="56"/>
        <v>99.999561368221521</v>
      </c>
      <c r="I342" s="280"/>
      <c r="J342" s="102" t="s">
        <v>444</v>
      </c>
      <c r="K342" s="103" t="s">
        <v>445</v>
      </c>
      <c r="L342" s="301" t="s">
        <v>446</v>
      </c>
      <c r="M342" s="335">
        <v>20435</v>
      </c>
      <c r="N342" s="335">
        <v>20432</v>
      </c>
      <c r="O342" s="375">
        <f>N342/M342*100</f>
        <v>99.985319305113777</v>
      </c>
      <c r="P342" s="151">
        <f>(O342+O343+O344+O345+O346+O347+O348+O349+O350+O351+O352+O353)/12</f>
        <v>99.998776608759485</v>
      </c>
      <c r="Q342" s="250"/>
    </row>
    <row r="343" spans="1:17" s="141" customFormat="1" ht="204.75">
      <c r="A343" s="306"/>
      <c r="B343" s="289"/>
      <c r="C343" s="307"/>
      <c r="D343" s="289"/>
      <c r="E343" s="307"/>
      <c r="F343" s="289"/>
      <c r="G343" s="289"/>
      <c r="H343" s="274"/>
      <c r="I343" s="330"/>
      <c r="J343" s="102" t="s">
        <v>461</v>
      </c>
      <c r="K343" s="103" t="s">
        <v>448</v>
      </c>
      <c r="L343" s="301" t="s">
        <v>151</v>
      </c>
      <c r="M343" s="332">
        <v>50</v>
      </c>
      <c r="N343" s="332">
        <v>50</v>
      </c>
      <c r="O343" s="151">
        <f t="shared" ref="O343:O395" si="62">N343/M343*100</f>
        <v>100</v>
      </c>
      <c r="P343" s="161"/>
      <c r="Q343" s="250"/>
    </row>
    <row r="344" spans="1:17" s="141" customFormat="1" ht="315">
      <c r="A344" s="306"/>
      <c r="B344" s="289"/>
      <c r="C344" s="307"/>
      <c r="D344" s="289"/>
      <c r="E344" s="307"/>
      <c r="F344" s="289"/>
      <c r="G344" s="289"/>
      <c r="H344" s="274"/>
      <c r="I344" s="330"/>
      <c r="J344" s="102" t="s">
        <v>462</v>
      </c>
      <c r="K344" s="103" t="s">
        <v>449</v>
      </c>
      <c r="L344" s="301" t="s">
        <v>151</v>
      </c>
      <c r="M344" s="332">
        <v>51</v>
      </c>
      <c r="N344" s="332">
        <v>51</v>
      </c>
      <c r="O344" s="151">
        <f t="shared" si="62"/>
        <v>100</v>
      </c>
      <c r="P344" s="161"/>
      <c r="Q344" s="250"/>
    </row>
    <row r="345" spans="1:17" s="141" customFormat="1" ht="189">
      <c r="A345" s="306"/>
      <c r="B345" s="289"/>
      <c r="C345" s="307"/>
      <c r="D345" s="289"/>
      <c r="E345" s="307"/>
      <c r="F345" s="289"/>
      <c r="G345" s="289"/>
      <c r="H345" s="274"/>
      <c r="I345" s="330"/>
      <c r="J345" s="102" t="s">
        <v>463</v>
      </c>
      <c r="K345" s="103" t="s">
        <v>450</v>
      </c>
      <c r="L345" s="301" t="s">
        <v>151</v>
      </c>
      <c r="M345" s="332">
        <v>845</v>
      </c>
      <c r="N345" s="332">
        <v>845</v>
      </c>
      <c r="O345" s="151">
        <f t="shared" si="62"/>
        <v>100</v>
      </c>
      <c r="P345" s="161"/>
      <c r="Q345" s="250"/>
    </row>
    <row r="346" spans="1:17" s="141" customFormat="1" ht="189">
      <c r="A346" s="306"/>
      <c r="B346" s="289"/>
      <c r="C346" s="307"/>
      <c r="D346" s="289"/>
      <c r="E346" s="307"/>
      <c r="F346" s="289"/>
      <c r="G346" s="289"/>
      <c r="H346" s="274"/>
      <c r="I346" s="330"/>
      <c r="J346" s="102" t="s">
        <v>464</v>
      </c>
      <c r="K346" s="103" t="s">
        <v>451</v>
      </c>
      <c r="L346" s="301" t="s">
        <v>151</v>
      </c>
      <c r="M346" s="332">
        <v>500</v>
      </c>
      <c r="N346" s="332">
        <v>500</v>
      </c>
      <c r="O346" s="151">
        <f t="shared" si="62"/>
        <v>100</v>
      </c>
      <c r="P346" s="161"/>
      <c r="Q346" s="250"/>
    </row>
    <row r="347" spans="1:17" s="141" customFormat="1" ht="63">
      <c r="A347" s="306"/>
      <c r="B347" s="289"/>
      <c r="C347" s="307"/>
      <c r="D347" s="289"/>
      <c r="E347" s="307"/>
      <c r="F347" s="289"/>
      <c r="G347" s="289"/>
      <c r="H347" s="274"/>
      <c r="I347" s="330"/>
      <c r="J347" s="102" t="s">
        <v>465</v>
      </c>
      <c r="K347" s="103" t="s">
        <v>452</v>
      </c>
      <c r="L347" s="301" t="s">
        <v>151</v>
      </c>
      <c r="M347" s="336">
        <v>7000</v>
      </c>
      <c r="N347" s="336">
        <v>7000</v>
      </c>
      <c r="O347" s="151">
        <f t="shared" si="62"/>
        <v>100</v>
      </c>
      <c r="P347" s="161"/>
      <c r="Q347" s="250"/>
    </row>
    <row r="348" spans="1:17" s="141" customFormat="1" ht="94.5">
      <c r="A348" s="306"/>
      <c r="B348" s="289"/>
      <c r="C348" s="307"/>
      <c r="D348" s="289"/>
      <c r="E348" s="307"/>
      <c r="F348" s="289"/>
      <c r="G348" s="289"/>
      <c r="H348" s="274"/>
      <c r="I348" s="330"/>
      <c r="J348" s="102" t="s">
        <v>466</v>
      </c>
      <c r="K348" s="103" t="s">
        <v>453</v>
      </c>
      <c r="L348" s="301" t="s">
        <v>151</v>
      </c>
      <c r="M348" s="336">
        <v>3150</v>
      </c>
      <c r="N348" s="336">
        <v>3150</v>
      </c>
      <c r="O348" s="151">
        <f t="shared" si="62"/>
        <v>100</v>
      </c>
      <c r="P348" s="161"/>
      <c r="Q348" s="250"/>
    </row>
    <row r="349" spans="1:17" s="141" customFormat="1" ht="204.75">
      <c r="A349" s="306"/>
      <c r="B349" s="289"/>
      <c r="C349" s="307"/>
      <c r="D349" s="289"/>
      <c r="E349" s="307"/>
      <c r="F349" s="289"/>
      <c r="G349" s="289"/>
      <c r="H349" s="274"/>
      <c r="I349" s="330"/>
      <c r="J349" s="102" t="s">
        <v>467</v>
      </c>
      <c r="K349" s="103" t="s">
        <v>454</v>
      </c>
      <c r="L349" s="301" t="s">
        <v>151</v>
      </c>
      <c r="M349" s="336">
        <v>12</v>
      </c>
      <c r="N349" s="336">
        <v>12</v>
      </c>
      <c r="O349" s="151">
        <f t="shared" si="62"/>
        <v>100</v>
      </c>
      <c r="P349" s="161"/>
      <c r="Q349" s="250"/>
    </row>
    <row r="350" spans="1:17" s="141" customFormat="1" ht="126">
      <c r="A350" s="306"/>
      <c r="B350" s="289"/>
      <c r="C350" s="307"/>
      <c r="D350" s="289"/>
      <c r="E350" s="307"/>
      <c r="F350" s="289"/>
      <c r="G350" s="289"/>
      <c r="H350" s="274"/>
      <c r="I350" s="330"/>
      <c r="J350" s="102" t="s">
        <v>468</v>
      </c>
      <c r="K350" s="103" t="s">
        <v>455</v>
      </c>
      <c r="L350" s="301" t="s">
        <v>151</v>
      </c>
      <c r="M350" s="336">
        <v>500</v>
      </c>
      <c r="N350" s="336">
        <v>500</v>
      </c>
      <c r="O350" s="151">
        <f t="shared" si="62"/>
        <v>100</v>
      </c>
      <c r="P350" s="161"/>
      <c r="Q350" s="250"/>
    </row>
    <row r="351" spans="1:17" s="141" customFormat="1" ht="236.25">
      <c r="A351" s="306"/>
      <c r="B351" s="289"/>
      <c r="C351" s="307"/>
      <c r="D351" s="289"/>
      <c r="E351" s="307"/>
      <c r="F351" s="289"/>
      <c r="G351" s="289"/>
      <c r="H351" s="274"/>
      <c r="I351" s="330"/>
      <c r="J351" s="102" t="s">
        <v>469</v>
      </c>
      <c r="K351" s="103" t="s">
        <v>456</v>
      </c>
      <c r="L351" s="301" t="s">
        <v>151</v>
      </c>
      <c r="M351" s="336">
        <v>1200</v>
      </c>
      <c r="N351" s="336">
        <v>1200</v>
      </c>
      <c r="O351" s="151">
        <f t="shared" si="62"/>
        <v>100</v>
      </c>
      <c r="P351" s="161"/>
      <c r="Q351" s="250"/>
    </row>
    <row r="352" spans="1:17" s="141" customFormat="1" ht="94.5">
      <c r="A352" s="306"/>
      <c r="B352" s="289"/>
      <c r="C352" s="304"/>
      <c r="D352" s="289"/>
      <c r="E352" s="311"/>
      <c r="F352" s="289"/>
      <c r="G352" s="289"/>
      <c r="H352" s="274"/>
      <c r="I352" s="330"/>
      <c r="J352" s="102" t="s">
        <v>470</v>
      </c>
      <c r="K352" s="103" t="s">
        <v>457</v>
      </c>
      <c r="L352" s="301" t="s">
        <v>151</v>
      </c>
      <c r="M352" s="336">
        <v>600</v>
      </c>
      <c r="N352" s="336">
        <v>600</v>
      </c>
      <c r="O352" s="151">
        <f t="shared" si="62"/>
        <v>100</v>
      </c>
      <c r="P352" s="161"/>
      <c r="Q352" s="250"/>
    </row>
    <row r="353" spans="1:17" s="141" customFormat="1" ht="110.25">
      <c r="A353" s="241"/>
      <c r="B353" s="312"/>
      <c r="C353" s="313"/>
      <c r="D353" s="312"/>
      <c r="E353" s="314"/>
      <c r="F353" s="312"/>
      <c r="G353" s="312"/>
      <c r="H353" s="276"/>
      <c r="I353" s="282"/>
      <c r="J353" s="102" t="s">
        <v>471</v>
      </c>
      <c r="K353" s="103" t="s">
        <v>458</v>
      </c>
      <c r="L353" s="301" t="s">
        <v>340</v>
      </c>
      <c r="M353" s="336">
        <v>243109</v>
      </c>
      <c r="N353" s="336">
        <v>243109</v>
      </c>
      <c r="O353" s="151">
        <f t="shared" si="62"/>
        <v>100</v>
      </c>
      <c r="P353" s="161"/>
      <c r="Q353" s="250"/>
    </row>
    <row r="354" spans="1:17" s="141" customFormat="1" ht="189">
      <c r="A354" s="315" t="s">
        <v>507</v>
      </c>
      <c r="B354" s="316" t="s">
        <v>460</v>
      </c>
      <c r="C354" s="300" t="s">
        <v>443</v>
      </c>
      <c r="D354" s="243" t="s">
        <v>186</v>
      </c>
      <c r="E354" s="215">
        <v>693983.1</v>
      </c>
      <c r="F354" s="215">
        <v>680311.67</v>
      </c>
      <c r="G354" s="243" t="s">
        <v>111</v>
      </c>
      <c r="H354" s="253">
        <f t="shared" si="56"/>
        <v>98.030005341628652</v>
      </c>
      <c r="I354" s="280" t="s">
        <v>978</v>
      </c>
      <c r="J354" s="102" t="s">
        <v>444</v>
      </c>
      <c r="K354" s="103" t="s">
        <v>445</v>
      </c>
      <c r="L354" s="301" t="s">
        <v>446</v>
      </c>
      <c r="M354" s="335">
        <v>6814</v>
      </c>
      <c r="N354" s="335">
        <v>6814</v>
      </c>
      <c r="O354" s="94">
        <f t="shared" ref="O354:O358" si="63">IF((N354/M354*100)&gt;1,100)</f>
        <v>100</v>
      </c>
      <c r="P354" s="94">
        <f>(O354+O355+O356+O357+O358+O359+O360+O361+O362+O363+O364+O365)/12</f>
        <v>88.906436595526586</v>
      </c>
      <c r="Q354" s="250"/>
    </row>
    <row r="355" spans="1:17" s="141" customFormat="1" ht="204.75">
      <c r="A355" s="306"/>
      <c r="B355" s="289"/>
      <c r="C355" s="307"/>
      <c r="D355" s="289"/>
      <c r="E355" s="307"/>
      <c r="F355" s="289"/>
      <c r="G355" s="289"/>
      <c r="H355" s="274"/>
      <c r="I355" s="330"/>
      <c r="J355" s="102" t="s">
        <v>461</v>
      </c>
      <c r="K355" s="103" t="s">
        <v>448</v>
      </c>
      <c r="L355" s="301" t="s">
        <v>151</v>
      </c>
      <c r="M355" s="336">
        <v>107</v>
      </c>
      <c r="N355" s="336">
        <v>80</v>
      </c>
      <c r="O355" s="151">
        <f t="shared" si="62"/>
        <v>74.766355140186917</v>
      </c>
      <c r="P355" s="161"/>
      <c r="Q355" s="250" t="s">
        <v>979</v>
      </c>
    </row>
    <row r="356" spans="1:17" s="141" customFormat="1" ht="315">
      <c r="A356" s="306"/>
      <c r="B356" s="289"/>
      <c r="C356" s="307"/>
      <c r="D356" s="289"/>
      <c r="E356" s="307"/>
      <c r="F356" s="289"/>
      <c r="G356" s="289"/>
      <c r="H356" s="274"/>
      <c r="I356" s="330"/>
      <c r="J356" s="102" t="s">
        <v>462</v>
      </c>
      <c r="K356" s="103" t="s">
        <v>449</v>
      </c>
      <c r="L356" s="301" t="s">
        <v>151</v>
      </c>
      <c r="M356" s="336">
        <v>2</v>
      </c>
      <c r="N356" s="336">
        <v>0</v>
      </c>
      <c r="O356" s="151">
        <f t="shared" si="62"/>
        <v>0</v>
      </c>
      <c r="P356" s="161"/>
      <c r="Q356" s="250" t="s">
        <v>980</v>
      </c>
    </row>
    <row r="357" spans="1:17" s="141" customFormat="1" ht="189">
      <c r="A357" s="306"/>
      <c r="B357" s="289"/>
      <c r="C357" s="307"/>
      <c r="D357" s="289"/>
      <c r="E357" s="307"/>
      <c r="F357" s="289"/>
      <c r="G357" s="289"/>
      <c r="H357" s="274"/>
      <c r="I357" s="330"/>
      <c r="J357" s="102" t="s">
        <v>463</v>
      </c>
      <c r="K357" s="103" t="s">
        <v>450</v>
      </c>
      <c r="L357" s="301" t="s">
        <v>151</v>
      </c>
      <c r="M357" s="336">
        <v>10</v>
      </c>
      <c r="N357" s="336">
        <v>10</v>
      </c>
      <c r="O357" s="94">
        <f t="shared" si="63"/>
        <v>100</v>
      </c>
      <c r="P357" s="161"/>
      <c r="Q357" s="250"/>
    </row>
    <row r="358" spans="1:17" s="141" customFormat="1" ht="189">
      <c r="A358" s="306"/>
      <c r="B358" s="289"/>
      <c r="C358" s="307"/>
      <c r="D358" s="289"/>
      <c r="E358" s="307"/>
      <c r="F358" s="289"/>
      <c r="G358" s="289"/>
      <c r="H358" s="274"/>
      <c r="I358" s="330"/>
      <c r="J358" s="102" t="s">
        <v>464</v>
      </c>
      <c r="K358" s="103" t="s">
        <v>451</v>
      </c>
      <c r="L358" s="301" t="s">
        <v>151</v>
      </c>
      <c r="M358" s="336">
        <v>261</v>
      </c>
      <c r="N358" s="336">
        <v>261</v>
      </c>
      <c r="O358" s="94">
        <f t="shared" si="63"/>
        <v>100</v>
      </c>
      <c r="P358" s="161"/>
      <c r="Q358" s="250"/>
    </row>
    <row r="359" spans="1:17" s="141" customFormat="1" ht="63">
      <c r="A359" s="306"/>
      <c r="B359" s="289"/>
      <c r="C359" s="307"/>
      <c r="D359" s="289"/>
      <c r="E359" s="307"/>
      <c r="F359" s="289"/>
      <c r="G359" s="289"/>
      <c r="H359" s="274"/>
      <c r="I359" s="330"/>
      <c r="J359" s="102" t="s">
        <v>465</v>
      </c>
      <c r="K359" s="103" t="s">
        <v>452</v>
      </c>
      <c r="L359" s="301" t="s">
        <v>151</v>
      </c>
      <c r="M359" s="336">
        <v>10300</v>
      </c>
      <c r="N359" s="336">
        <v>9585</v>
      </c>
      <c r="O359" s="151">
        <f t="shared" si="62"/>
        <v>93.058252427184456</v>
      </c>
      <c r="P359" s="161"/>
      <c r="Q359" s="250" t="s">
        <v>981</v>
      </c>
    </row>
    <row r="360" spans="1:17" s="141" customFormat="1" ht="94.5">
      <c r="A360" s="306"/>
      <c r="B360" s="289"/>
      <c r="C360" s="307"/>
      <c r="D360" s="289"/>
      <c r="E360" s="307"/>
      <c r="F360" s="289"/>
      <c r="G360" s="289"/>
      <c r="H360" s="274"/>
      <c r="I360" s="330"/>
      <c r="J360" s="102" t="s">
        <v>466</v>
      </c>
      <c r="K360" s="103" t="s">
        <v>453</v>
      </c>
      <c r="L360" s="301" t="s">
        <v>151</v>
      </c>
      <c r="M360" s="336">
        <v>1854</v>
      </c>
      <c r="N360" s="336">
        <v>2436</v>
      </c>
      <c r="O360" s="94">
        <f>IF((N360/M360*100)&gt;1,100)</f>
        <v>100</v>
      </c>
      <c r="P360" s="161"/>
      <c r="Q360" s="250" t="s">
        <v>982</v>
      </c>
    </row>
    <row r="361" spans="1:17" s="141" customFormat="1" ht="204.75">
      <c r="A361" s="306"/>
      <c r="B361" s="289"/>
      <c r="C361" s="307"/>
      <c r="D361" s="289"/>
      <c r="E361" s="307"/>
      <c r="F361" s="289"/>
      <c r="G361" s="289"/>
      <c r="H361" s="274"/>
      <c r="I361" s="330"/>
      <c r="J361" s="102" t="s">
        <v>467</v>
      </c>
      <c r="K361" s="103" t="s">
        <v>454</v>
      </c>
      <c r="L361" s="301" t="s">
        <v>151</v>
      </c>
      <c r="M361" s="336">
        <v>84</v>
      </c>
      <c r="N361" s="336">
        <v>84</v>
      </c>
      <c r="O361" s="151">
        <f t="shared" si="62"/>
        <v>100</v>
      </c>
      <c r="P361" s="161"/>
      <c r="Q361" s="250"/>
    </row>
    <row r="362" spans="1:17" s="141" customFormat="1" ht="126">
      <c r="A362" s="306"/>
      <c r="B362" s="289"/>
      <c r="C362" s="307"/>
      <c r="D362" s="289"/>
      <c r="E362" s="307"/>
      <c r="F362" s="289"/>
      <c r="G362" s="289"/>
      <c r="H362" s="274"/>
      <c r="I362" s="330"/>
      <c r="J362" s="102" t="s">
        <v>468</v>
      </c>
      <c r="K362" s="103" t="s">
        <v>455</v>
      </c>
      <c r="L362" s="301" t="s">
        <v>151</v>
      </c>
      <c r="M362" s="336">
        <v>180</v>
      </c>
      <c r="N362" s="336">
        <v>180</v>
      </c>
      <c r="O362" s="151">
        <f t="shared" si="62"/>
        <v>100</v>
      </c>
      <c r="P362" s="161"/>
      <c r="Q362" s="250"/>
    </row>
    <row r="363" spans="1:17" s="141" customFormat="1" ht="236.25">
      <c r="A363" s="306"/>
      <c r="B363" s="289"/>
      <c r="C363" s="307"/>
      <c r="D363" s="289"/>
      <c r="E363" s="307"/>
      <c r="F363" s="289"/>
      <c r="G363" s="289"/>
      <c r="H363" s="274"/>
      <c r="I363" s="330"/>
      <c r="J363" s="102" t="s">
        <v>469</v>
      </c>
      <c r="K363" s="103" t="s">
        <v>456</v>
      </c>
      <c r="L363" s="301" t="s">
        <v>151</v>
      </c>
      <c r="M363" s="336">
        <v>950</v>
      </c>
      <c r="N363" s="336">
        <v>941</v>
      </c>
      <c r="O363" s="151">
        <f t="shared" si="62"/>
        <v>99.05263157894737</v>
      </c>
      <c r="P363" s="161"/>
      <c r="Q363" s="250" t="s">
        <v>983</v>
      </c>
    </row>
    <row r="364" spans="1:17" s="141" customFormat="1" ht="94.5">
      <c r="A364" s="306"/>
      <c r="B364" s="289"/>
      <c r="C364" s="307"/>
      <c r="D364" s="289"/>
      <c r="E364" s="307"/>
      <c r="F364" s="289"/>
      <c r="G364" s="289"/>
      <c r="H364" s="274"/>
      <c r="I364" s="330"/>
      <c r="J364" s="102" t="s">
        <v>470</v>
      </c>
      <c r="K364" s="103" t="s">
        <v>457</v>
      </c>
      <c r="L364" s="301" t="s">
        <v>151</v>
      </c>
      <c r="M364" s="336">
        <v>56915</v>
      </c>
      <c r="N364" s="336">
        <v>57547</v>
      </c>
      <c r="O364" s="151">
        <f>IF((N360/M360*100)&gt;1,100)</f>
        <v>100</v>
      </c>
      <c r="P364" s="161"/>
      <c r="Q364" s="250" t="s">
        <v>984</v>
      </c>
    </row>
    <row r="365" spans="1:17" s="141" customFormat="1" ht="110.25">
      <c r="A365" s="306"/>
      <c r="B365" s="289"/>
      <c r="C365" s="304"/>
      <c r="D365" s="289"/>
      <c r="E365" s="311"/>
      <c r="F365" s="289"/>
      <c r="G365" s="289"/>
      <c r="H365" s="276"/>
      <c r="I365" s="282"/>
      <c r="J365" s="102" t="s">
        <v>471</v>
      </c>
      <c r="K365" s="103" t="s">
        <v>458</v>
      </c>
      <c r="L365" s="301" t="s">
        <v>340</v>
      </c>
      <c r="M365" s="336">
        <v>419534</v>
      </c>
      <c r="N365" s="336">
        <v>419534</v>
      </c>
      <c r="O365" s="151">
        <f t="shared" si="62"/>
        <v>100</v>
      </c>
      <c r="P365" s="161"/>
      <c r="Q365" s="250"/>
    </row>
    <row r="366" spans="1:17" s="141" customFormat="1" ht="110.25" customHeight="1">
      <c r="A366" s="315" t="s">
        <v>508</v>
      </c>
      <c r="B366" s="316" t="s">
        <v>460</v>
      </c>
      <c r="C366" s="300" t="s">
        <v>443</v>
      </c>
      <c r="D366" s="243" t="s">
        <v>187</v>
      </c>
      <c r="E366" s="215">
        <v>627936.9</v>
      </c>
      <c r="F366" s="215">
        <v>472050.59</v>
      </c>
      <c r="G366" s="243" t="s">
        <v>111</v>
      </c>
      <c r="H366" s="253">
        <f t="shared" si="56"/>
        <v>75.174844797303678</v>
      </c>
      <c r="I366" s="102" t="s">
        <v>985</v>
      </c>
      <c r="J366" s="102" t="s">
        <v>444</v>
      </c>
      <c r="K366" s="103" t="s">
        <v>445</v>
      </c>
      <c r="L366" s="301" t="s">
        <v>446</v>
      </c>
      <c r="M366" s="239">
        <v>34799</v>
      </c>
      <c r="N366" s="239">
        <v>34489.93</v>
      </c>
      <c r="O366" s="151">
        <f t="shared" si="62"/>
        <v>99.111842294318805</v>
      </c>
      <c r="P366" s="151">
        <f>(O366+O367+O368+O369+O370+O371+O372+O373+O374+O375+O376+O377)/12</f>
        <v>76.751675828714838</v>
      </c>
      <c r="Q366" s="250" t="s">
        <v>986</v>
      </c>
    </row>
    <row r="367" spans="1:17" s="141" customFormat="1" ht="204.75">
      <c r="A367" s="306"/>
      <c r="B367" s="289"/>
      <c r="C367" s="307"/>
      <c r="D367" s="289"/>
      <c r="E367" s="307"/>
      <c r="F367" s="289"/>
      <c r="G367" s="289"/>
      <c r="H367" s="274"/>
      <c r="I367" s="102"/>
      <c r="J367" s="102" t="s">
        <v>461</v>
      </c>
      <c r="K367" s="103" t="s">
        <v>448</v>
      </c>
      <c r="L367" s="301" t="s">
        <v>151</v>
      </c>
      <c r="M367" s="239">
        <v>420</v>
      </c>
      <c r="N367" s="239">
        <v>359</v>
      </c>
      <c r="O367" s="151">
        <f t="shared" si="62"/>
        <v>85.476190476190467</v>
      </c>
      <c r="P367" s="161"/>
      <c r="Q367" s="250" t="s">
        <v>987</v>
      </c>
    </row>
    <row r="368" spans="1:17" s="141" customFormat="1" ht="315">
      <c r="A368" s="306"/>
      <c r="B368" s="289"/>
      <c r="C368" s="307"/>
      <c r="D368" s="289"/>
      <c r="E368" s="307"/>
      <c r="F368" s="289"/>
      <c r="G368" s="289"/>
      <c r="H368" s="274"/>
      <c r="I368" s="102"/>
      <c r="J368" s="102" t="s">
        <v>462</v>
      </c>
      <c r="K368" s="103" t="s">
        <v>449</v>
      </c>
      <c r="L368" s="301" t="s">
        <v>151</v>
      </c>
      <c r="M368" s="239">
        <v>2</v>
      </c>
      <c r="N368" s="239">
        <v>2</v>
      </c>
      <c r="O368" s="151">
        <f t="shared" si="62"/>
        <v>100</v>
      </c>
      <c r="P368" s="161"/>
      <c r="Q368" s="250"/>
    </row>
    <row r="369" spans="1:17" s="141" customFormat="1" ht="189">
      <c r="A369" s="306"/>
      <c r="B369" s="289"/>
      <c r="C369" s="307"/>
      <c r="D369" s="289"/>
      <c r="E369" s="307"/>
      <c r="F369" s="289"/>
      <c r="G369" s="289"/>
      <c r="H369" s="274"/>
      <c r="I369" s="102"/>
      <c r="J369" s="102" t="s">
        <v>463</v>
      </c>
      <c r="K369" s="103" t="s">
        <v>450</v>
      </c>
      <c r="L369" s="301" t="s">
        <v>151</v>
      </c>
      <c r="M369" s="239">
        <v>1534</v>
      </c>
      <c r="N369" s="239">
        <v>1503</v>
      </c>
      <c r="O369" s="151">
        <f>N369/M369*100</f>
        <v>97.979139504563221</v>
      </c>
      <c r="P369" s="161"/>
      <c r="Q369" s="250" t="s">
        <v>988</v>
      </c>
    </row>
    <row r="370" spans="1:17" s="141" customFormat="1" ht="189">
      <c r="A370" s="306"/>
      <c r="B370" s="289"/>
      <c r="C370" s="307"/>
      <c r="D370" s="289"/>
      <c r="E370" s="307"/>
      <c r="F370" s="289"/>
      <c r="G370" s="289"/>
      <c r="H370" s="274"/>
      <c r="I370" s="102"/>
      <c r="J370" s="102" t="s">
        <v>464</v>
      </c>
      <c r="K370" s="103" t="s">
        <v>451</v>
      </c>
      <c r="L370" s="301" t="s">
        <v>151</v>
      </c>
      <c r="M370" s="239">
        <v>450</v>
      </c>
      <c r="N370" s="239">
        <v>413</v>
      </c>
      <c r="O370" s="151">
        <f t="shared" si="62"/>
        <v>91.777777777777786</v>
      </c>
      <c r="P370" s="161"/>
      <c r="Q370" s="250" t="s">
        <v>989</v>
      </c>
    </row>
    <row r="371" spans="1:17" s="141" customFormat="1" ht="63">
      <c r="A371" s="306"/>
      <c r="B371" s="289"/>
      <c r="C371" s="307"/>
      <c r="D371" s="289"/>
      <c r="E371" s="307"/>
      <c r="F371" s="289"/>
      <c r="G371" s="289"/>
      <c r="H371" s="274"/>
      <c r="I371" s="102"/>
      <c r="J371" s="102" t="s">
        <v>465</v>
      </c>
      <c r="K371" s="103" t="s">
        <v>452</v>
      </c>
      <c r="L371" s="301" t="s">
        <v>151</v>
      </c>
      <c r="M371" s="239">
        <v>4676</v>
      </c>
      <c r="N371" s="239">
        <v>4457</v>
      </c>
      <c r="O371" s="151">
        <f t="shared" si="62"/>
        <v>95.316509837467919</v>
      </c>
      <c r="P371" s="161"/>
      <c r="Q371" s="250" t="s">
        <v>990</v>
      </c>
    </row>
    <row r="372" spans="1:17" s="141" customFormat="1" ht="94.5">
      <c r="A372" s="306"/>
      <c r="B372" s="289"/>
      <c r="C372" s="307"/>
      <c r="D372" s="289"/>
      <c r="E372" s="307"/>
      <c r="F372" s="289"/>
      <c r="G372" s="289"/>
      <c r="H372" s="274"/>
      <c r="I372" s="102"/>
      <c r="J372" s="102" t="s">
        <v>466</v>
      </c>
      <c r="K372" s="103" t="s">
        <v>453</v>
      </c>
      <c r="L372" s="301" t="s">
        <v>151</v>
      </c>
      <c r="M372" s="239">
        <v>1786</v>
      </c>
      <c r="N372" s="239">
        <v>1786</v>
      </c>
      <c r="O372" s="151">
        <f t="shared" si="62"/>
        <v>100</v>
      </c>
      <c r="P372" s="161"/>
      <c r="Q372" s="250"/>
    </row>
    <row r="373" spans="1:17" s="141" customFormat="1" ht="204.75">
      <c r="A373" s="306"/>
      <c r="B373" s="289"/>
      <c r="C373" s="307"/>
      <c r="D373" s="289"/>
      <c r="E373" s="307"/>
      <c r="F373" s="289"/>
      <c r="G373" s="289"/>
      <c r="H373" s="274"/>
      <c r="I373" s="102"/>
      <c r="J373" s="102" t="s">
        <v>467</v>
      </c>
      <c r="K373" s="103" t="s">
        <v>454</v>
      </c>
      <c r="L373" s="301" t="s">
        <v>151</v>
      </c>
      <c r="M373" s="239">
        <v>16</v>
      </c>
      <c r="N373" s="239">
        <v>8</v>
      </c>
      <c r="O373" s="151">
        <f t="shared" si="62"/>
        <v>50</v>
      </c>
      <c r="P373" s="161"/>
      <c r="Q373" s="250" t="s">
        <v>991</v>
      </c>
    </row>
    <row r="374" spans="1:17" s="141" customFormat="1" ht="126">
      <c r="A374" s="306"/>
      <c r="B374" s="289"/>
      <c r="C374" s="307"/>
      <c r="D374" s="289"/>
      <c r="E374" s="307"/>
      <c r="F374" s="289"/>
      <c r="G374" s="289"/>
      <c r="H374" s="274"/>
      <c r="I374" s="102"/>
      <c r="J374" s="102" t="s">
        <v>468</v>
      </c>
      <c r="K374" s="103" t="s">
        <v>455</v>
      </c>
      <c r="L374" s="301" t="s">
        <v>151</v>
      </c>
      <c r="M374" s="239">
        <v>6000</v>
      </c>
      <c r="N374" s="239">
        <v>60</v>
      </c>
      <c r="O374" s="151">
        <f t="shared" si="62"/>
        <v>1</v>
      </c>
      <c r="P374" s="161"/>
      <c r="Q374" s="250" t="s">
        <v>992</v>
      </c>
    </row>
    <row r="375" spans="1:17" s="141" customFormat="1" ht="236.25">
      <c r="A375" s="306"/>
      <c r="B375" s="289"/>
      <c r="C375" s="307"/>
      <c r="D375" s="289"/>
      <c r="E375" s="307"/>
      <c r="F375" s="289"/>
      <c r="G375" s="289"/>
      <c r="H375" s="274"/>
      <c r="I375" s="102"/>
      <c r="J375" s="102" t="s">
        <v>469</v>
      </c>
      <c r="K375" s="103" t="s">
        <v>456</v>
      </c>
      <c r="L375" s="301" t="s">
        <v>151</v>
      </c>
      <c r="M375" s="239">
        <v>4800</v>
      </c>
      <c r="N375" s="239">
        <v>60</v>
      </c>
      <c r="O375" s="151">
        <f t="shared" si="62"/>
        <v>1.25</v>
      </c>
      <c r="P375" s="161"/>
      <c r="Q375" s="250" t="s">
        <v>993</v>
      </c>
    </row>
    <row r="376" spans="1:17" s="141" customFormat="1" ht="94.5">
      <c r="A376" s="306"/>
      <c r="B376" s="289"/>
      <c r="C376" s="304"/>
      <c r="D376" s="289"/>
      <c r="E376" s="311"/>
      <c r="F376" s="289"/>
      <c r="G376" s="289"/>
      <c r="H376" s="274"/>
      <c r="I376" s="102"/>
      <c r="J376" s="102" t="s">
        <v>470</v>
      </c>
      <c r="K376" s="103" t="s">
        <v>457</v>
      </c>
      <c r="L376" s="301" t="s">
        <v>151</v>
      </c>
      <c r="M376" s="239">
        <v>17500</v>
      </c>
      <c r="N376" s="239">
        <v>17492</v>
      </c>
      <c r="O376" s="375">
        <f>N376/M376*100</f>
        <v>99.954285714285717</v>
      </c>
      <c r="P376" s="161"/>
      <c r="Q376" s="250" t="s">
        <v>962</v>
      </c>
    </row>
    <row r="377" spans="1:17" s="141" customFormat="1" ht="110.25">
      <c r="A377" s="241"/>
      <c r="B377" s="312"/>
      <c r="C377" s="313"/>
      <c r="D377" s="312"/>
      <c r="E377" s="314"/>
      <c r="F377" s="312"/>
      <c r="G377" s="312"/>
      <c r="H377" s="276"/>
      <c r="I377" s="102"/>
      <c r="J377" s="102" t="s">
        <v>471</v>
      </c>
      <c r="K377" s="103" t="s">
        <v>458</v>
      </c>
      <c r="L377" s="301" t="s">
        <v>340</v>
      </c>
      <c r="M377" s="239">
        <v>216287</v>
      </c>
      <c r="N377" s="239">
        <v>214458</v>
      </c>
      <c r="O377" s="151">
        <f t="shared" si="62"/>
        <v>99.154364339974194</v>
      </c>
      <c r="P377" s="161"/>
      <c r="Q377" s="250" t="s">
        <v>994</v>
      </c>
    </row>
    <row r="378" spans="1:17" s="141" customFormat="1" ht="110.25">
      <c r="A378" s="241" t="s">
        <v>509</v>
      </c>
      <c r="B378" s="480" t="s">
        <v>510</v>
      </c>
      <c r="C378" s="415" t="s">
        <v>511</v>
      </c>
      <c r="D378" s="102" t="s">
        <v>403</v>
      </c>
      <c r="E378" s="215">
        <v>47253.2</v>
      </c>
      <c r="F378" s="215">
        <v>47253.16</v>
      </c>
      <c r="G378" s="243" t="s">
        <v>111</v>
      </c>
      <c r="H378" s="238">
        <f t="shared" ref="H378:H435" si="64">F378/E378*100</f>
        <v>99.99991534964829</v>
      </c>
      <c r="I378" s="170"/>
      <c r="J378" s="102" t="s">
        <v>512</v>
      </c>
      <c r="K378" s="103" t="s">
        <v>513</v>
      </c>
      <c r="L378" s="87" t="s">
        <v>92</v>
      </c>
      <c r="M378" s="239">
        <v>841.2</v>
      </c>
      <c r="N378" s="239">
        <v>841.2</v>
      </c>
      <c r="O378" s="151">
        <f t="shared" si="62"/>
        <v>100</v>
      </c>
      <c r="P378" s="151">
        <f>(O378+O379+O380+O381+O382+O384+O385+O388+O389+O392+O394+O395+O383+O386+O387+O390+O391+O393)/18</f>
        <v>99.891262229454085</v>
      </c>
      <c r="Q378" s="161"/>
    </row>
    <row r="379" spans="1:17" s="141" customFormat="1" ht="110.25">
      <c r="A379" s="241" t="s">
        <v>514</v>
      </c>
      <c r="B379" s="481"/>
      <c r="C379" s="255"/>
      <c r="D379" s="102" t="s">
        <v>177</v>
      </c>
      <c r="E379" s="215">
        <v>80016.2</v>
      </c>
      <c r="F379" s="215">
        <v>80016.08</v>
      </c>
      <c r="G379" s="243" t="s">
        <v>111</v>
      </c>
      <c r="H379" s="238">
        <f t="shared" si="64"/>
        <v>99.999850030368847</v>
      </c>
      <c r="I379" s="170"/>
      <c r="J379" s="102" t="s">
        <v>515</v>
      </c>
      <c r="K379" s="103" t="s">
        <v>513</v>
      </c>
      <c r="L379" s="87" t="s">
        <v>92</v>
      </c>
      <c r="M379" s="239">
        <v>1855.7</v>
      </c>
      <c r="N379" s="239">
        <v>1855.7</v>
      </c>
      <c r="O379" s="151">
        <f t="shared" si="62"/>
        <v>100</v>
      </c>
      <c r="P379" s="161"/>
      <c r="Q379" s="161"/>
    </row>
    <row r="380" spans="1:17" s="141" customFormat="1" ht="110.25">
      <c r="A380" s="241" t="s">
        <v>516</v>
      </c>
      <c r="B380" s="481"/>
      <c r="C380" s="255"/>
      <c r="D380" s="102" t="s">
        <v>178</v>
      </c>
      <c r="E380" s="215">
        <v>84911.3</v>
      </c>
      <c r="F380" s="215">
        <v>84911.25</v>
      </c>
      <c r="G380" s="243" t="s">
        <v>111</v>
      </c>
      <c r="H380" s="238">
        <f t="shared" si="64"/>
        <v>99.999941115022381</v>
      </c>
      <c r="I380" s="170"/>
      <c r="J380" s="102" t="s">
        <v>517</v>
      </c>
      <c r="K380" s="103" t="s">
        <v>513</v>
      </c>
      <c r="L380" s="87" t="s">
        <v>92</v>
      </c>
      <c r="M380" s="239">
        <v>4206.2</v>
      </c>
      <c r="N380" s="239">
        <v>4206.2</v>
      </c>
      <c r="O380" s="151">
        <f t="shared" si="62"/>
        <v>100</v>
      </c>
      <c r="P380" s="161"/>
      <c r="Q380" s="161"/>
    </row>
    <row r="381" spans="1:17" s="141" customFormat="1" ht="110.25">
      <c r="A381" s="241" t="s">
        <v>518</v>
      </c>
      <c r="B381" s="145"/>
      <c r="C381" s="255"/>
      <c r="D381" s="102" t="s">
        <v>179</v>
      </c>
      <c r="E381" s="215">
        <v>53577.599999999999</v>
      </c>
      <c r="F381" s="215">
        <v>53577.599999999999</v>
      </c>
      <c r="G381" s="243" t="s">
        <v>111</v>
      </c>
      <c r="H381" s="238">
        <f t="shared" si="64"/>
        <v>100</v>
      </c>
      <c r="I381" s="170"/>
      <c r="J381" s="102" t="s">
        <v>519</v>
      </c>
      <c r="K381" s="103" t="s">
        <v>513</v>
      </c>
      <c r="L381" s="87" t="s">
        <v>92</v>
      </c>
      <c r="M381" s="239">
        <v>4775.6000000000004</v>
      </c>
      <c r="N381" s="239">
        <v>4868.8</v>
      </c>
      <c r="O381" s="151">
        <f>IF((N360/M360*100)&gt;1,100)</f>
        <v>100</v>
      </c>
      <c r="P381" s="161"/>
      <c r="Q381" s="228" t="s">
        <v>995</v>
      </c>
    </row>
    <row r="382" spans="1:17" s="141" customFormat="1" ht="110.25">
      <c r="A382" s="241" t="s">
        <v>520</v>
      </c>
      <c r="B382" s="145"/>
      <c r="C382" s="255"/>
      <c r="D382" s="102" t="s">
        <v>426</v>
      </c>
      <c r="E382" s="215">
        <v>9407.1</v>
      </c>
      <c r="F382" s="215">
        <v>9407.06</v>
      </c>
      <c r="G382" s="243" t="s">
        <v>111</v>
      </c>
      <c r="H382" s="238">
        <f t="shared" si="64"/>
        <v>99.999574789254922</v>
      </c>
      <c r="I382" s="170"/>
      <c r="J382" s="102" t="s">
        <v>521</v>
      </c>
      <c r="K382" s="103" t="s">
        <v>513</v>
      </c>
      <c r="L382" s="87" t="s">
        <v>92</v>
      </c>
      <c r="M382" s="239">
        <v>4218</v>
      </c>
      <c r="N382" s="239">
        <v>4218</v>
      </c>
      <c r="O382" s="151">
        <f t="shared" si="62"/>
        <v>100</v>
      </c>
      <c r="P382" s="161"/>
      <c r="Q382" s="161"/>
    </row>
    <row r="383" spans="1:17" s="141" customFormat="1" ht="110.25">
      <c r="A383" s="241" t="s">
        <v>522</v>
      </c>
      <c r="B383" s="145"/>
      <c r="C383" s="255"/>
      <c r="D383" s="102" t="s">
        <v>388</v>
      </c>
      <c r="E383" s="215">
        <v>46876.800000000003</v>
      </c>
      <c r="F383" s="215">
        <v>46876.78</v>
      </c>
      <c r="G383" s="243" t="s">
        <v>111</v>
      </c>
      <c r="H383" s="238">
        <f t="shared" si="64"/>
        <v>99.999957334971654</v>
      </c>
      <c r="I383" s="170"/>
      <c r="J383" s="102" t="s">
        <v>523</v>
      </c>
      <c r="K383" s="103" t="s">
        <v>513</v>
      </c>
      <c r="L383" s="87" t="s">
        <v>92</v>
      </c>
      <c r="M383" s="239">
        <v>2531.8000000000002</v>
      </c>
      <c r="N383" s="239">
        <v>2531.8000000000002</v>
      </c>
      <c r="O383" s="151">
        <f t="shared" si="62"/>
        <v>100</v>
      </c>
      <c r="P383" s="161"/>
      <c r="Q383" s="161"/>
    </row>
    <row r="384" spans="1:17" s="141" customFormat="1" ht="110.25">
      <c r="A384" s="241" t="s">
        <v>524</v>
      </c>
      <c r="B384" s="145"/>
      <c r="C384" s="255"/>
      <c r="D384" s="102" t="s">
        <v>181</v>
      </c>
      <c r="E384" s="215">
        <v>96782</v>
      </c>
      <c r="F384" s="173">
        <v>96781.95</v>
      </c>
      <c r="G384" s="243" t="s">
        <v>111</v>
      </c>
      <c r="H384" s="238">
        <f t="shared" si="64"/>
        <v>99.999948337500783</v>
      </c>
      <c r="I384" s="170"/>
      <c r="J384" s="102" t="s">
        <v>525</v>
      </c>
      <c r="K384" s="103" t="s">
        <v>513</v>
      </c>
      <c r="L384" s="87" t="s">
        <v>92</v>
      </c>
      <c r="M384" s="239">
        <v>3830.5</v>
      </c>
      <c r="N384" s="239">
        <v>3830.5</v>
      </c>
      <c r="O384" s="151">
        <f t="shared" si="62"/>
        <v>100</v>
      </c>
      <c r="P384" s="161"/>
      <c r="Q384" s="161"/>
    </row>
    <row r="385" spans="1:17" s="141" customFormat="1" ht="110.25">
      <c r="A385" s="241" t="s">
        <v>526</v>
      </c>
      <c r="B385" s="145"/>
      <c r="C385" s="255"/>
      <c r="D385" s="102" t="s">
        <v>182</v>
      </c>
      <c r="E385" s="215">
        <v>107846.1</v>
      </c>
      <c r="F385" s="215">
        <v>107846.02</v>
      </c>
      <c r="G385" s="243" t="s">
        <v>111</v>
      </c>
      <c r="H385" s="238">
        <f t="shared" si="64"/>
        <v>99.999925820219744</v>
      </c>
      <c r="I385" s="170"/>
      <c r="J385" s="102" t="s">
        <v>527</v>
      </c>
      <c r="K385" s="103" t="s">
        <v>513</v>
      </c>
      <c r="L385" s="87" t="s">
        <v>92</v>
      </c>
      <c r="M385" s="239">
        <v>5676.1</v>
      </c>
      <c r="N385" s="239">
        <v>5675.1180000000004</v>
      </c>
      <c r="O385" s="151">
        <f t="shared" si="62"/>
        <v>99.982699388664756</v>
      </c>
      <c r="P385" s="161"/>
      <c r="Q385" s="161"/>
    </row>
    <row r="386" spans="1:17" s="141" customFormat="1" ht="110.25">
      <c r="A386" s="241" t="s">
        <v>996</v>
      </c>
      <c r="B386" s="145"/>
      <c r="C386" s="255"/>
      <c r="D386" s="102" t="s">
        <v>413</v>
      </c>
      <c r="E386" s="215">
        <v>2530.4</v>
      </c>
      <c r="F386" s="215">
        <v>2530.33</v>
      </c>
      <c r="G386" s="243" t="s">
        <v>111</v>
      </c>
      <c r="H386" s="238">
        <f t="shared" si="64"/>
        <v>99.997233638950362</v>
      </c>
      <c r="I386" s="170"/>
      <c r="J386" s="102" t="s">
        <v>528</v>
      </c>
      <c r="K386" s="103" t="s">
        <v>513</v>
      </c>
      <c r="L386" s="87" t="s">
        <v>92</v>
      </c>
      <c r="M386" s="239">
        <v>535.4</v>
      </c>
      <c r="N386" s="239">
        <v>535.4</v>
      </c>
      <c r="O386" s="151">
        <f t="shared" si="62"/>
        <v>100</v>
      </c>
      <c r="P386" s="161"/>
      <c r="Q386" s="161"/>
    </row>
    <row r="387" spans="1:17" s="141" customFormat="1" ht="110.25">
      <c r="A387" s="241" t="s">
        <v>529</v>
      </c>
      <c r="B387" s="145"/>
      <c r="C387" s="255"/>
      <c r="D387" s="102" t="s">
        <v>106</v>
      </c>
      <c r="E387" s="215">
        <v>41652.9</v>
      </c>
      <c r="F387" s="215">
        <v>41652.86</v>
      </c>
      <c r="G387" s="243" t="s">
        <v>111</v>
      </c>
      <c r="H387" s="238">
        <f t="shared" si="64"/>
        <v>99.999903968271127</v>
      </c>
      <c r="I387" s="245"/>
      <c r="J387" s="102" t="s">
        <v>530</v>
      </c>
      <c r="K387" s="103" t="s">
        <v>513</v>
      </c>
      <c r="L387" s="87" t="s">
        <v>92</v>
      </c>
      <c r="M387" s="239">
        <v>1918.1</v>
      </c>
      <c r="N387" s="239">
        <v>1925.8</v>
      </c>
      <c r="O387" s="151">
        <f>IF((N401/M401*100)&gt;1,100)</f>
        <v>100</v>
      </c>
      <c r="P387" s="161"/>
      <c r="Q387" s="246" t="s">
        <v>997</v>
      </c>
    </row>
    <row r="388" spans="1:17" s="141" customFormat="1" ht="110.25">
      <c r="A388" s="241" t="s">
        <v>531</v>
      </c>
      <c r="B388" s="145"/>
      <c r="C388" s="255"/>
      <c r="D388" s="102" t="s">
        <v>183</v>
      </c>
      <c r="E388" s="215">
        <v>67654</v>
      </c>
      <c r="F388" s="173">
        <v>67653.95</v>
      </c>
      <c r="G388" s="243" t="s">
        <v>111</v>
      </c>
      <c r="H388" s="238">
        <f t="shared" si="64"/>
        <v>99.999926094539859</v>
      </c>
      <c r="I388" s="94"/>
      <c r="J388" s="102" t="s">
        <v>532</v>
      </c>
      <c r="K388" s="103" t="s">
        <v>513</v>
      </c>
      <c r="L388" s="87" t="s">
        <v>92</v>
      </c>
      <c r="M388" s="247">
        <v>3054.7</v>
      </c>
      <c r="N388" s="247">
        <v>3054.7</v>
      </c>
      <c r="O388" s="151">
        <f t="shared" si="62"/>
        <v>100</v>
      </c>
      <c r="P388" s="161"/>
      <c r="Q388" s="161"/>
    </row>
    <row r="389" spans="1:17" s="141" customFormat="1" ht="110.25">
      <c r="A389" s="241" t="s">
        <v>533</v>
      </c>
      <c r="B389" s="145"/>
      <c r="C389" s="255"/>
      <c r="D389" s="102" t="s">
        <v>184</v>
      </c>
      <c r="E389" s="215">
        <v>121994.3</v>
      </c>
      <c r="F389" s="173">
        <v>121994.2</v>
      </c>
      <c r="G389" s="243" t="s">
        <v>111</v>
      </c>
      <c r="H389" s="238">
        <f t="shared" si="64"/>
        <v>99.999918028957097</v>
      </c>
      <c r="I389" s="94"/>
      <c r="J389" s="102" t="s">
        <v>534</v>
      </c>
      <c r="K389" s="103" t="s">
        <v>513</v>
      </c>
      <c r="L389" s="87" t="s">
        <v>92</v>
      </c>
      <c r="M389" s="247">
        <v>5255.3</v>
      </c>
      <c r="N389" s="247">
        <v>5255.3</v>
      </c>
      <c r="O389" s="151">
        <f>N389/M389*100</f>
        <v>100</v>
      </c>
      <c r="P389" s="161"/>
      <c r="Q389" s="161"/>
    </row>
    <row r="390" spans="1:17" s="141" customFormat="1" ht="110.25">
      <c r="A390" s="241" t="s">
        <v>998</v>
      </c>
      <c r="B390" s="145"/>
      <c r="C390" s="255"/>
      <c r="D390" s="102" t="s">
        <v>189</v>
      </c>
      <c r="E390" s="215">
        <v>53810.400000000001</v>
      </c>
      <c r="F390" s="173">
        <v>53800.56</v>
      </c>
      <c r="G390" s="243" t="s">
        <v>111</v>
      </c>
      <c r="H390" s="238">
        <f t="shared" si="64"/>
        <v>99.981713572097576</v>
      </c>
      <c r="I390" s="94"/>
      <c r="J390" s="102" t="s">
        <v>999</v>
      </c>
      <c r="K390" s="103" t="s">
        <v>513</v>
      </c>
      <c r="L390" s="87" t="s">
        <v>1000</v>
      </c>
      <c r="M390" s="247">
        <v>1053.9000000000001</v>
      </c>
      <c r="N390" s="247">
        <v>1053.9000000000001</v>
      </c>
      <c r="O390" s="151">
        <f>N389/M389*100</f>
        <v>100</v>
      </c>
      <c r="P390" s="161"/>
      <c r="Q390" s="161"/>
    </row>
    <row r="391" spans="1:17" s="141" customFormat="1" ht="110.25">
      <c r="A391" s="241" t="s">
        <v>1001</v>
      </c>
      <c r="B391" s="145"/>
      <c r="C391" s="255"/>
      <c r="D391" s="102" t="s">
        <v>395</v>
      </c>
      <c r="E391" s="215">
        <v>12302.7</v>
      </c>
      <c r="F391" s="173">
        <v>12302.62</v>
      </c>
      <c r="G391" s="243" t="s">
        <v>111</v>
      </c>
      <c r="H391" s="238">
        <f t="shared" si="64"/>
        <v>99.999349736236766</v>
      </c>
      <c r="I391" s="94"/>
      <c r="J391" s="102" t="s">
        <v>1002</v>
      </c>
      <c r="K391" s="103" t="s">
        <v>513</v>
      </c>
      <c r="L391" s="87" t="s">
        <v>92</v>
      </c>
      <c r="M391" s="247">
        <v>1949.3</v>
      </c>
      <c r="N391" s="247">
        <v>1949.3</v>
      </c>
      <c r="O391" s="151">
        <f>N390/M390*100</f>
        <v>100</v>
      </c>
      <c r="P391" s="161"/>
      <c r="Q391" s="161"/>
    </row>
    <row r="392" spans="1:17" s="141" customFormat="1" ht="110.25">
      <c r="A392" s="241" t="s">
        <v>1003</v>
      </c>
      <c r="B392" s="145"/>
      <c r="C392" s="255"/>
      <c r="D392" s="102" t="s">
        <v>185</v>
      </c>
      <c r="E392" s="248">
        <v>118244.8</v>
      </c>
      <c r="F392" s="173">
        <v>118244.7</v>
      </c>
      <c r="G392" s="243" t="s">
        <v>111</v>
      </c>
      <c r="H392" s="238">
        <f t="shared" si="64"/>
        <v>99.999915429684847</v>
      </c>
      <c r="I392" s="170"/>
      <c r="J392" s="102" t="s">
        <v>1004</v>
      </c>
      <c r="K392" s="103" t="s">
        <v>513</v>
      </c>
      <c r="L392" s="87" t="s">
        <v>92</v>
      </c>
      <c r="M392" s="239">
        <v>5418.4</v>
      </c>
      <c r="N392" s="239">
        <v>5418.4</v>
      </c>
      <c r="O392" s="151">
        <f t="shared" si="62"/>
        <v>100</v>
      </c>
      <c r="P392" s="161"/>
      <c r="Q392" s="161"/>
    </row>
    <row r="393" spans="1:17" s="141" customFormat="1" ht="110.25">
      <c r="A393" s="241" t="s">
        <v>1005</v>
      </c>
      <c r="B393" s="145"/>
      <c r="C393" s="255"/>
      <c r="D393" s="102" t="s">
        <v>399</v>
      </c>
      <c r="E393" s="249">
        <v>103627.8</v>
      </c>
      <c r="F393" s="173">
        <v>103627.7</v>
      </c>
      <c r="G393" s="243" t="s">
        <v>111</v>
      </c>
      <c r="H393" s="238">
        <f t="shared" si="64"/>
        <v>99.999903500798041</v>
      </c>
      <c r="I393" s="170"/>
      <c r="J393" s="102" t="s">
        <v>1006</v>
      </c>
      <c r="K393" s="103" t="s">
        <v>513</v>
      </c>
      <c r="L393" s="87" t="s">
        <v>92</v>
      </c>
      <c r="M393" s="239">
        <v>3830.7</v>
      </c>
      <c r="N393" s="239">
        <v>4022.8</v>
      </c>
      <c r="O393" s="151">
        <f>IF((N401/M401*100)&gt;1,100)</f>
        <v>100</v>
      </c>
      <c r="P393" s="161"/>
      <c r="Q393" s="250" t="s">
        <v>1007</v>
      </c>
    </row>
    <row r="394" spans="1:17" s="141" customFormat="1" ht="110.25">
      <c r="A394" s="241" t="s">
        <v>1008</v>
      </c>
      <c r="B394" s="145"/>
      <c r="C394" s="255"/>
      <c r="D394" s="102" t="s">
        <v>186</v>
      </c>
      <c r="E394" s="215">
        <v>55876.5</v>
      </c>
      <c r="F394" s="173">
        <v>55876.45</v>
      </c>
      <c r="G394" s="243" t="s">
        <v>111</v>
      </c>
      <c r="H394" s="238">
        <f t="shared" si="64"/>
        <v>99.999910516943615</v>
      </c>
      <c r="I394" s="170"/>
      <c r="J394" s="102" t="s">
        <v>1009</v>
      </c>
      <c r="K394" s="103" t="s">
        <v>513</v>
      </c>
      <c r="L394" s="87" t="s">
        <v>92</v>
      </c>
      <c r="M394" s="239">
        <v>3986.1</v>
      </c>
      <c r="N394" s="239">
        <v>3986.1</v>
      </c>
      <c r="O394" s="151">
        <f t="shared" si="62"/>
        <v>100</v>
      </c>
      <c r="P394" s="161"/>
      <c r="Q394" s="250"/>
    </row>
    <row r="395" spans="1:17" s="141" customFormat="1" ht="126">
      <c r="A395" s="241" t="s">
        <v>1010</v>
      </c>
      <c r="B395" s="126"/>
      <c r="C395" s="271"/>
      <c r="D395" s="102" t="s">
        <v>187</v>
      </c>
      <c r="E395" s="215">
        <v>97933</v>
      </c>
      <c r="F395" s="173">
        <v>77389.69</v>
      </c>
      <c r="G395" s="243" t="s">
        <v>111</v>
      </c>
      <c r="H395" s="238">
        <f t="shared" si="64"/>
        <v>79.023097423748894</v>
      </c>
      <c r="I395" s="102" t="s">
        <v>1011</v>
      </c>
      <c r="J395" s="102" t="s">
        <v>1012</v>
      </c>
      <c r="K395" s="103" t="s">
        <v>513</v>
      </c>
      <c r="L395" s="87" t="s">
        <v>92</v>
      </c>
      <c r="M395" s="239">
        <v>1542.8</v>
      </c>
      <c r="N395" s="239">
        <v>1512.87</v>
      </c>
      <c r="O395" s="151">
        <f t="shared" si="62"/>
        <v>98.060020741508936</v>
      </c>
      <c r="P395" s="161"/>
      <c r="Q395" s="228" t="s">
        <v>1013</v>
      </c>
    </row>
    <row r="396" spans="1:17" s="141" customFormat="1" ht="94.5">
      <c r="A396" s="107" t="s">
        <v>535</v>
      </c>
      <c r="B396" s="184" t="s">
        <v>536</v>
      </c>
      <c r="C396" s="252" t="s">
        <v>537</v>
      </c>
      <c r="D396" s="102" t="s">
        <v>403</v>
      </c>
      <c r="E396" s="248">
        <v>18906.8</v>
      </c>
      <c r="F396" s="248">
        <v>18906.57</v>
      </c>
      <c r="G396" s="243" t="s">
        <v>111</v>
      </c>
      <c r="H396" s="253">
        <f t="shared" si="64"/>
        <v>99.998783506463283</v>
      </c>
      <c r="I396" s="103"/>
      <c r="J396" s="102" t="s">
        <v>538</v>
      </c>
      <c r="K396" s="243" t="s">
        <v>539</v>
      </c>
      <c r="L396" s="87" t="s">
        <v>151</v>
      </c>
      <c r="M396" s="254">
        <v>15</v>
      </c>
      <c r="N396" s="254">
        <v>13</v>
      </c>
      <c r="O396" s="240">
        <f>N396/M396*100</f>
        <v>86.666666666666671</v>
      </c>
      <c r="P396" s="240">
        <f t="shared" ref="P396:P414" si="65">O396</f>
        <v>86.666666666666671</v>
      </c>
      <c r="Q396" s="228" t="s">
        <v>1014</v>
      </c>
    </row>
    <row r="397" spans="1:17" s="141" customFormat="1" ht="94.5">
      <c r="A397" s="135" t="s">
        <v>540</v>
      </c>
      <c r="B397" s="187"/>
      <c r="C397" s="255"/>
      <c r="D397" s="243" t="s">
        <v>177</v>
      </c>
      <c r="E397" s="249">
        <v>16701.3</v>
      </c>
      <c r="F397" s="248">
        <v>14357.05</v>
      </c>
      <c r="G397" s="243" t="s">
        <v>111</v>
      </c>
      <c r="H397" s="253">
        <f t="shared" si="64"/>
        <v>85.963667498937212</v>
      </c>
      <c r="I397" s="103" t="s">
        <v>791</v>
      </c>
      <c r="J397" s="102" t="s">
        <v>538</v>
      </c>
      <c r="K397" s="243" t="s">
        <v>541</v>
      </c>
      <c r="L397" s="87" t="s">
        <v>446</v>
      </c>
      <c r="M397" s="254">
        <v>939.62</v>
      </c>
      <c r="N397" s="254">
        <v>1011.37</v>
      </c>
      <c r="O397" s="240">
        <f>IF((N400/M400*100)&gt;1,100)</f>
        <v>100</v>
      </c>
      <c r="P397" s="240">
        <f t="shared" si="65"/>
        <v>100</v>
      </c>
      <c r="Q397" s="151" t="s">
        <v>1015</v>
      </c>
    </row>
    <row r="398" spans="1:17" s="141" customFormat="1" ht="94.5">
      <c r="A398" s="107" t="s">
        <v>542</v>
      </c>
      <c r="B398" s="187"/>
      <c r="C398" s="255"/>
      <c r="D398" s="243" t="s">
        <v>178</v>
      </c>
      <c r="E398" s="256">
        <v>52899.5</v>
      </c>
      <c r="F398" s="248">
        <v>52899.49</v>
      </c>
      <c r="G398" s="243" t="s">
        <v>111</v>
      </c>
      <c r="H398" s="253">
        <f t="shared" si="64"/>
        <v>99.999981096229646</v>
      </c>
      <c r="I398" s="257"/>
      <c r="J398" s="102" t="s">
        <v>538</v>
      </c>
      <c r="K398" s="243" t="s">
        <v>541</v>
      </c>
      <c r="L398" s="87" t="s">
        <v>543</v>
      </c>
      <c r="M398" s="258">
        <v>2229.59</v>
      </c>
      <c r="N398" s="254">
        <v>1837.88</v>
      </c>
      <c r="O398" s="240">
        <f>N398/M398*100</f>
        <v>82.431299028072431</v>
      </c>
      <c r="P398" s="240">
        <f t="shared" si="65"/>
        <v>82.431299028072431</v>
      </c>
      <c r="Q398" s="151" t="s">
        <v>1016</v>
      </c>
    </row>
    <row r="399" spans="1:17" s="141" customFormat="1" ht="94.5">
      <c r="A399" s="107" t="s">
        <v>544</v>
      </c>
      <c r="B399" s="187"/>
      <c r="C399" s="255"/>
      <c r="D399" s="102" t="s">
        <v>179</v>
      </c>
      <c r="E399" s="248">
        <v>94424.4</v>
      </c>
      <c r="F399" s="248">
        <v>94392.28</v>
      </c>
      <c r="G399" s="243" t="s">
        <v>111</v>
      </c>
      <c r="H399" s="253">
        <f t="shared" si="64"/>
        <v>99.965983368705551</v>
      </c>
      <c r="I399" s="103"/>
      <c r="J399" s="102" t="s">
        <v>538</v>
      </c>
      <c r="K399" s="243" t="s">
        <v>545</v>
      </c>
      <c r="L399" s="87" t="s">
        <v>151</v>
      </c>
      <c r="M399" s="254">
        <v>81</v>
      </c>
      <c r="N399" s="254">
        <v>89</v>
      </c>
      <c r="O399" s="240">
        <f>IF((N400/M400*100)&gt;1,100)</f>
        <v>100</v>
      </c>
      <c r="P399" s="240">
        <f t="shared" si="65"/>
        <v>100</v>
      </c>
      <c r="Q399" s="151" t="s">
        <v>1017</v>
      </c>
    </row>
    <row r="400" spans="1:17" s="141" customFormat="1" ht="94.5">
      <c r="A400" s="107" t="s">
        <v>546</v>
      </c>
      <c r="B400" s="187"/>
      <c r="C400" s="255"/>
      <c r="D400" s="102" t="s">
        <v>426</v>
      </c>
      <c r="E400" s="259">
        <v>24266</v>
      </c>
      <c r="F400" s="248">
        <v>24158.48</v>
      </c>
      <c r="G400" s="243" t="s">
        <v>111</v>
      </c>
      <c r="H400" s="253">
        <f t="shared" si="64"/>
        <v>99.55691090414571</v>
      </c>
      <c r="I400" s="243" t="s">
        <v>681</v>
      </c>
      <c r="J400" s="102" t="s">
        <v>538</v>
      </c>
      <c r="K400" s="243" t="s">
        <v>541</v>
      </c>
      <c r="L400" s="87" t="s">
        <v>446</v>
      </c>
      <c r="M400" s="260">
        <v>1198</v>
      </c>
      <c r="N400" s="260">
        <v>1767</v>
      </c>
      <c r="O400" s="240">
        <f>IF((N400/M400*100)&gt;1,100)</f>
        <v>100</v>
      </c>
      <c r="P400" s="240">
        <f t="shared" si="65"/>
        <v>100</v>
      </c>
      <c r="Q400" s="151" t="s">
        <v>1018</v>
      </c>
    </row>
    <row r="401" spans="1:17" s="141" customFormat="1" ht="94.5">
      <c r="A401" s="107" t="s">
        <v>547</v>
      </c>
      <c r="B401" s="187"/>
      <c r="C401" s="255"/>
      <c r="D401" s="102" t="s">
        <v>180</v>
      </c>
      <c r="E401" s="259">
        <v>6163.5</v>
      </c>
      <c r="F401" s="248">
        <v>6163.41</v>
      </c>
      <c r="G401" s="243" t="s">
        <v>111</v>
      </c>
      <c r="H401" s="253">
        <f t="shared" si="64"/>
        <v>99.998539790703333</v>
      </c>
      <c r="I401" s="257"/>
      <c r="J401" s="102" t="s">
        <v>538</v>
      </c>
      <c r="K401" s="243" t="s">
        <v>545</v>
      </c>
      <c r="L401" s="87" t="s">
        <v>151</v>
      </c>
      <c r="M401" s="261" t="s">
        <v>1019</v>
      </c>
      <c r="N401" s="262" t="s">
        <v>1020</v>
      </c>
      <c r="O401" s="240">
        <f>IF((N401/M401*100)&gt;1,100)</f>
        <v>100</v>
      </c>
      <c r="P401" s="240">
        <f t="shared" si="65"/>
        <v>100</v>
      </c>
      <c r="Q401" s="151" t="s">
        <v>1021</v>
      </c>
    </row>
    <row r="402" spans="1:17" s="141" customFormat="1" ht="94.5">
      <c r="A402" s="107" t="s">
        <v>548</v>
      </c>
      <c r="B402" s="187"/>
      <c r="C402" s="255"/>
      <c r="D402" s="102" t="s">
        <v>181</v>
      </c>
      <c r="E402" s="263">
        <v>28637.1</v>
      </c>
      <c r="F402" s="248">
        <v>28637.07</v>
      </c>
      <c r="G402" s="243" t="s">
        <v>111</v>
      </c>
      <c r="H402" s="253">
        <f t="shared" si="64"/>
        <v>99.999895240789044</v>
      </c>
      <c r="I402" s="257"/>
      <c r="J402" s="102" t="s">
        <v>538</v>
      </c>
      <c r="K402" s="243" t="s">
        <v>545</v>
      </c>
      <c r="L402" s="87" t="s">
        <v>151</v>
      </c>
      <c r="M402" s="261" t="s">
        <v>1022</v>
      </c>
      <c r="N402" s="262" t="s">
        <v>1023</v>
      </c>
      <c r="O402" s="240">
        <f t="shared" ref="O402:O408" si="66">IF((N402/M402*100)&gt;1,100)</f>
        <v>100</v>
      </c>
      <c r="P402" s="240">
        <f t="shared" si="65"/>
        <v>100</v>
      </c>
      <c r="Q402" s="78" t="s">
        <v>1024</v>
      </c>
    </row>
    <row r="403" spans="1:17" s="141" customFormat="1" ht="94.5">
      <c r="A403" s="107" t="s">
        <v>549</v>
      </c>
      <c r="B403" s="187"/>
      <c r="C403" s="255"/>
      <c r="D403" s="102" t="s">
        <v>182</v>
      </c>
      <c r="E403" s="263">
        <v>31780.2</v>
      </c>
      <c r="F403" s="248">
        <v>31780.2</v>
      </c>
      <c r="G403" s="243" t="s">
        <v>111</v>
      </c>
      <c r="H403" s="253">
        <f t="shared" si="64"/>
        <v>100</v>
      </c>
      <c r="I403" s="87"/>
      <c r="J403" s="102" t="s">
        <v>538</v>
      </c>
      <c r="K403" s="243" t="s">
        <v>541</v>
      </c>
      <c r="L403" s="87" t="s">
        <v>446</v>
      </c>
      <c r="M403" s="264">
        <v>1074.3900000000001</v>
      </c>
      <c r="N403" s="264">
        <v>2095.34</v>
      </c>
      <c r="O403" s="240">
        <f t="shared" si="66"/>
        <v>100</v>
      </c>
      <c r="P403" s="240">
        <f t="shared" si="65"/>
        <v>100</v>
      </c>
      <c r="Q403" s="228" t="s">
        <v>682</v>
      </c>
    </row>
    <row r="404" spans="1:17" s="141" customFormat="1" ht="94.5">
      <c r="A404" s="107" t="s">
        <v>550</v>
      </c>
      <c r="B404" s="187"/>
      <c r="C404" s="255"/>
      <c r="D404" s="102" t="s">
        <v>188</v>
      </c>
      <c r="E404" s="265">
        <v>359.3</v>
      </c>
      <c r="F404" s="248">
        <v>359.29</v>
      </c>
      <c r="G404" s="243" t="s">
        <v>111</v>
      </c>
      <c r="H404" s="253">
        <f t="shared" si="64"/>
        <v>99.997216810464792</v>
      </c>
      <c r="I404" s="257"/>
      <c r="J404" s="266" t="s">
        <v>538</v>
      </c>
      <c r="K404" s="243" t="s">
        <v>545</v>
      </c>
      <c r="L404" s="87" t="s">
        <v>151</v>
      </c>
      <c r="M404" s="261" t="s">
        <v>551</v>
      </c>
      <c r="N404" s="262" t="s">
        <v>553</v>
      </c>
      <c r="O404" s="240">
        <f t="shared" si="66"/>
        <v>100</v>
      </c>
      <c r="P404" s="240">
        <f t="shared" si="65"/>
        <v>100</v>
      </c>
      <c r="Q404" s="228" t="s">
        <v>1025</v>
      </c>
    </row>
    <row r="405" spans="1:17" s="141" customFormat="1" ht="94.5">
      <c r="A405" s="107" t="s">
        <v>552</v>
      </c>
      <c r="B405" s="187"/>
      <c r="C405" s="255"/>
      <c r="D405" s="102" t="s">
        <v>427</v>
      </c>
      <c r="E405" s="248">
        <v>9221.7000000000007</v>
      </c>
      <c r="F405" s="248">
        <v>9221.59</v>
      </c>
      <c r="G405" s="243" t="s">
        <v>111</v>
      </c>
      <c r="H405" s="253">
        <f t="shared" si="64"/>
        <v>99.998807161369371</v>
      </c>
      <c r="I405" s="267"/>
      <c r="J405" s="102" t="s">
        <v>538</v>
      </c>
      <c r="K405" s="243" t="s">
        <v>545</v>
      </c>
      <c r="L405" s="87" t="s">
        <v>151</v>
      </c>
      <c r="M405" s="261" t="s">
        <v>1026</v>
      </c>
      <c r="N405" s="264">
        <v>3</v>
      </c>
      <c r="O405" s="240">
        <f t="shared" si="66"/>
        <v>100</v>
      </c>
      <c r="P405" s="240">
        <f t="shared" si="65"/>
        <v>100</v>
      </c>
      <c r="Q405" s="151"/>
    </row>
    <row r="406" spans="1:17" s="141" customFormat="1" ht="94.5">
      <c r="A406" s="107" t="s">
        <v>554</v>
      </c>
      <c r="B406" s="187"/>
      <c r="C406" s="255"/>
      <c r="D406" s="102" t="s">
        <v>183</v>
      </c>
      <c r="E406" s="248">
        <v>15631.6</v>
      </c>
      <c r="F406" s="248">
        <v>15631.59</v>
      </c>
      <c r="G406" s="243" t="s">
        <v>111</v>
      </c>
      <c r="H406" s="253">
        <f t="shared" si="64"/>
        <v>99.999936027022187</v>
      </c>
      <c r="I406" s="232"/>
      <c r="J406" s="102" t="s">
        <v>538</v>
      </c>
      <c r="K406" s="243" t="s">
        <v>541</v>
      </c>
      <c r="L406" s="87" t="s">
        <v>446</v>
      </c>
      <c r="M406" s="268">
        <v>900</v>
      </c>
      <c r="N406" s="268">
        <v>487</v>
      </c>
      <c r="O406" s="240">
        <f>N406/M406*100</f>
        <v>54.111111111111107</v>
      </c>
      <c r="P406" s="240">
        <f t="shared" si="65"/>
        <v>54.111111111111107</v>
      </c>
      <c r="Q406" s="151" t="s">
        <v>1027</v>
      </c>
    </row>
    <row r="407" spans="1:17" s="141" customFormat="1" ht="94.5">
      <c r="A407" s="107" t="s">
        <v>555</v>
      </c>
      <c r="B407" s="187"/>
      <c r="C407" s="255"/>
      <c r="D407" s="102" t="s">
        <v>184</v>
      </c>
      <c r="E407" s="248">
        <v>30496.1</v>
      </c>
      <c r="F407" s="248">
        <v>30496.1</v>
      </c>
      <c r="G407" s="243" t="s">
        <v>111</v>
      </c>
      <c r="H407" s="253">
        <f t="shared" si="64"/>
        <v>100</v>
      </c>
      <c r="I407" s="243"/>
      <c r="J407" s="102" t="s">
        <v>538</v>
      </c>
      <c r="K407" s="243" t="s">
        <v>541</v>
      </c>
      <c r="L407" s="87" t="s">
        <v>446</v>
      </c>
      <c r="M407" s="268">
        <v>1495.4</v>
      </c>
      <c r="N407" s="268">
        <v>1655.8</v>
      </c>
      <c r="O407" s="240">
        <f t="shared" si="66"/>
        <v>100</v>
      </c>
      <c r="P407" s="240">
        <f t="shared" si="65"/>
        <v>100</v>
      </c>
      <c r="Q407" s="151" t="s">
        <v>1028</v>
      </c>
    </row>
    <row r="408" spans="1:17" s="141" customFormat="1" ht="94.5">
      <c r="A408" s="107" t="s">
        <v>556</v>
      </c>
      <c r="B408" s="187"/>
      <c r="C408" s="255"/>
      <c r="D408" s="102" t="s">
        <v>189</v>
      </c>
      <c r="E408" s="248">
        <v>103685.8</v>
      </c>
      <c r="F408" s="248">
        <v>103685.72</v>
      </c>
      <c r="G408" s="243" t="s">
        <v>111</v>
      </c>
      <c r="H408" s="253">
        <f t="shared" si="64"/>
        <v>99.999922843822404</v>
      </c>
      <c r="I408" s="232"/>
      <c r="J408" s="102" t="s">
        <v>538</v>
      </c>
      <c r="K408" s="243" t="s">
        <v>541</v>
      </c>
      <c r="L408" s="87" t="s">
        <v>446</v>
      </c>
      <c r="M408" s="268">
        <v>2794.3</v>
      </c>
      <c r="N408" s="268">
        <v>3262.91</v>
      </c>
      <c r="O408" s="240">
        <f t="shared" si="66"/>
        <v>100</v>
      </c>
      <c r="P408" s="240">
        <f t="shared" si="65"/>
        <v>100</v>
      </c>
      <c r="Q408" s="151" t="s">
        <v>1029</v>
      </c>
    </row>
    <row r="409" spans="1:17" s="141" customFormat="1" ht="94.5">
      <c r="A409" s="107" t="s">
        <v>557</v>
      </c>
      <c r="B409" s="187"/>
      <c r="C409" s="255"/>
      <c r="D409" s="587" t="s">
        <v>190</v>
      </c>
      <c r="E409" s="590">
        <v>11711.1</v>
      </c>
      <c r="F409" s="590">
        <v>11711.05</v>
      </c>
      <c r="G409" s="587" t="s">
        <v>111</v>
      </c>
      <c r="H409" s="592">
        <f t="shared" si="64"/>
        <v>99.999573054623383</v>
      </c>
      <c r="I409" s="554"/>
      <c r="J409" s="587" t="s">
        <v>538</v>
      </c>
      <c r="K409" s="243" t="s">
        <v>541</v>
      </c>
      <c r="L409" s="87" t="s">
        <v>446</v>
      </c>
      <c r="M409" s="268">
        <v>343.1</v>
      </c>
      <c r="N409" s="268">
        <v>438.5</v>
      </c>
      <c r="O409" s="240">
        <f>IF((N409/M409*100)&gt;1,100)</f>
        <v>100</v>
      </c>
      <c r="P409" s="472">
        <f>(O409+O410)/2</f>
        <v>87.5</v>
      </c>
      <c r="Q409" s="57" t="s">
        <v>1030</v>
      </c>
    </row>
    <row r="410" spans="1:17" s="141" customFormat="1" ht="63">
      <c r="A410" s="107"/>
      <c r="B410" s="187"/>
      <c r="C410" s="255"/>
      <c r="D410" s="589"/>
      <c r="E410" s="591"/>
      <c r="F410" s="591"/>
      <c r="G410" s="589"/>
      <c r="H410" s="593"/>
      <c r="I410" s="555"/>
      <c r="J410" s="589"/>
      <c r="K410" s="243" t="s">
        <v>874</v>
      </c>
      <c r="L410" s="87" t="s">
        <v>151</v>
      </c>
      <c r="M410" s="268">
        <v>4</v>
      </c>
      <c r="N410" s="268">
        <v>3</v>
      </c>
      <c r="O410" s="240">
        <f>N410/M410*100</f>
        <v>75</v>
      </c>
      <c r="P410" s="474"/>
      <c r="Q410" s="57" t="s">
        <v>1031</v>
      </c>
    </row>
    <row r="411" spans="1:17" s="141" customFormat="1" ht="94.5">
      <c r="A411" s="107" t="s">
        <v>558</v>
      </c>
      <c r="B411" s="187"/>
      <c r="C411" s="255"/>
      <c r="D411" s="102" t="s">
        <v>185</v>
      </c>
      <c r="E411" s="248">
        <v>29093.3</v>
      </c>
      <c r="F411" s="248">
        <v>29093.3</v>
      </c>
      <c r="G411" s="243" t="s">
        <v>111</v>
      </c>
      <c r="H411" s="253">
        <f t="shared" si="64"/>
        <v>100</v>
      </c>
      <c r="I411" s="232"/>
      <c r="J411" s="102" t="s">
        <v>538</v>
      </c>
      <c r="K411" s="243" t="s">
        <v>541</v>
      </c>
      <c r="L411" s="87" t="s">
        <v>446</v>
      </c>
      <c r="M411" s="268">
        <v>1300.8</v>
      </c>
      <c r="N411" s="268">
        <v>1442.2</v>
      </c>
      <c r="O411" s="240">
        <f>IF((N409/M409*100)&gt;1,100)</f>
        <v>100</v>
      </c>
      <c r="P411" s="240">
        <f t="shared" si="65"/>
        <v>100</v>
      </c>
      <c r="Q411" s="151" t="s">
        <v>1032</v>
      </c>
    </row>
    <row r="412" spans="1:17" s="141" customFormat="1" ht="94.5">
      <c r="A412" s="135" t="s">
        <v>559</v>
      </c>
      <c r="B412" s="187"/>
      <c r="C412" s="255"/>
      <c r="D412" s="243" t="s">
        <v>191</v>
      </c>
      <c r="E412" s="248">
        <v>10082.700000000001</v>
      </c>
      <c r="F412" s="248">
        <v>10082.68</v>
      </c>
      <c r="G412" s="243" t="s">
        <v>111</v>
      </c>
      <c r="H412" s="253">
        <f t="shared" si="64"/>
        <v>99.999801640433603</v>
      </c>
      <c r="I412" s="269"/>
      <c r="J412" s="102" t="s">
        <v>538</v>
      </c>
      <c r="K412" s="243" t="s">
        <v>545</v>
      </c>
      <c r="L412" s="87" t="s">
        <v>151</v>
      </c>
      <c r="M412" s="270">
        <v>12</v>
      </c>
      <c r="N412" s="270">
        <v>23</v>
      </c>
      <c r="O412" s="240">
        <f t="shared" ref="O412" si="67">IF((N412/M412*100)&gt;1,100)</f>
        <v>100</v>
      </c>
      <c r="P412" s="240">
        <f t="shared" si="65"/>
        <v>100</v>
      </c>
      <c r="Q412" s="151" t="s">
        <v>1033</v>
      </c>
    </row>
    <row r="413" spans="1:17" s="141" customFormat="1" ht="94.5">
      <c r="A413" s="107" t="s">
        <v>560</v>
      </c>
      <c r="B413" s="187"/>
      <c r="C413" s="255"/>
      <c r="D413" s="102" t="s">
        <v>186</v>
      </c>
      <c r="E413" s="265">
        <v>7255.1</v>
      </c>
      <c r="F413" s="248">
        <v>7255</v>
      </c>
      <c r="G413" s="243" t="s">
        <v>111</v>
      </c>
      <c r="H413" s="253">
        <f t="shared" si="64"/>
        <v>99.998621659246595</v>
      </c>
      <c r="I413" s="232"/>
      <c r="J413" s="102" t="s">
        <v>538</v>
      </c>
      <c r="K413" s="243" t="s">
        <v>541</v>
      </c>
      <c r="L413" s="87" t="s">
        <v>446</v>
      </c>
      <c r="M413" s="268">
        <v>386.4</v>
      </c>
      <c r="N413" s="268">
        <v>415.54</v>
      </c>
      <c r="O413" s="240">
        <f>IF((N409/M409*100)&gt;1,100)</f>
        <v>100</v>
      </c>
      <c r="P413" s="240">
        <f t="shared" si="65"/>
        <v>100</v>
      </c>
      <c r="Q413" s="151" t="s">
        <v>1034</v>
      </c>
    </row>
    <row r="414" spans="1:17" s="141" customFormat="1" ht="94.5">
      <c r="A414" s="107" t="s">
        <v>561</v>
      </c>
      <c r="B414" s="202"/>
      <c r="C414" s="271"/>
      <c r="D414" s="102" t="s">
        <v>187</v>
      </c>
      <c r="E414" s="265">
        <v>9080</v>
      </c>
      <c r="F414" s="248">
        <v>1133.46</v>
      </c>
      <c r="G414" s="243" t="s">
        <v>111</v>
      </c>
      <c r="H414" s="253">
        <f t="shared" si="64"/>
        <v>12.483039647577094</v>
      </c>
      <c r="I414" s="102" t="s">
        <v>1035</v>
      </c>
      <c r="J414" s="102" t="s">
        <v>538</v>
      </c>
      <c r="K414" s="243" t="s">
        <v>541</v>
      </c>
      <c r="L414" s="87" t="s">
        <v>446</v>
      </c>
      <c r="M414" s="268">
        <v>470.5</v>
      </c>
      <c r="N414" s="268">
        <v>76.7</v>
      </c>
      <c r="O414" s="240">
        <f>N414/M414*100</f>
        <v>16.301806588735388</v>
      </c>
      <c r="P414" s="240">
        <f t="shared" si="65"/>
        <v>16.301806588735388</v>
      </c>
      <c r="Q414" s="151" t="s">
        <v>1036</v>
      </c>
    </row>
    <row r="415" spans="1:17" s="141" customFormat="1" ht="220.5">
      <c r="A415" s="483" t="s">
        <v>562</v>
      </c>
      <c r="B415" s="475" t="s">
        <v>563</v>
      </c>
      <c r="C415" s="483" t="s">
        <v>564</v>
      </c>
      <c r="D415" s="587" t="s">
        <v>403</v>
      </c>
      <c r="E415" s="137">
        <v>63380.3</v>
      </c>
      <c r="F415" s="137">
        <v>63380.06</v>
      </c>
      <c r="G415" s="587" t="s">
        <v>111</v>
      </c>
      <c r="H415" s="253">
        <f t="shared" si="64"/>
        <v>99.999621333442718</v>
      </c>
      <c r="I415" s="204"/>
      <c r="J415" s="102" t="s">
        <v>565</v>
      </c>
      <c r="K415" s="102" t="s">
        <v>566</v>
      </c>
      <c r="L415" s="87" t="s">
        <v>446</v>
      </c>
      <c r="M415" s="272">
        <v>1006</v>
      </c>
      <c r="N415" s="272">
        <v>1006</v>
      </c>
      <c r="O415" s="240">
        <f>N415/M415*100</f>
        <v>100</v>
      </c>
      <c r="P415" s="472">
        <f>(O415+O416+O417)/3</f>
        <v>100</v>
      </c>
      <c r="Q415" s="161"/>
    </row>
    <row r="416" spans="1:17" s="141" customFormat="1" ht="141.75">
      <c r="A416" s="484"/>
      <c r="B416" s="508"/>
      <c r="C416" s="484"/>
      <c r="D416" s="588"/>
      <c r="E416" s="273"/>
      <c r="F416" s="273"/>
      <c r="G416" s="588"/>
      <c r="H416" s="274"/>
      <c r="I416" s="204"/>
      <c r="J416" s="102" t="s">
        <v>567</v>
      </c>
      <c r="K416" s="102" t="s">
        <v>568</v>
      </c>
      <c r="L416" s="87" t="s">
        <v>151</v>
      </c>
      <c r="M416" s="272">
        <v>350</v>
      </c>
      <c r="N416" s="272">
        <v>350</v>
      </c>
      <c r="O416" s="240">
        <f>N416/M416*100</f>
        <v>100</v>
      </c>
      <c r="P416" s="473"/>
      <c r="Q416" s="161"/>
    </row>
    <row r="417" spans="1:17" s="141" customFormat="1" ht="126">
      <c r="A417" s="485"/>
      <c r="B417" s="476"/>
      <c r="C417" s="485"/>
      <c r="D417" s="589"/>
      <c r="E417" s="275"/>
      <c r="F417" s="275"/>
      <c r="G417" s="589"/>
      <c r="H417" s="276"/>
      <c r="I417" s="104"/>
      <c r="J417" s="102" t="s">
        <v>569</v>
      </c>
      <c r="K417" s="102" t="s">
        <v>570</v>
      </c>
      <c r="L417" s="87" t="s">
        <v>446</v>
      </c>
      <c r="M417" s="277">
        <v>397100</v>
      </c>
      <c r="N417" s="277">
        <v>397100</v>
      </c>
      <c r="O417" s="240">
        <f>N417/M417*100</f>
        <v>100</v>
      </c>
      <c r="P417" s="474"/>
      <c r="Q417" s="161"/>
    </row>
    <row r="418" spans="1:17" s="141" customFormat="1" ht="141.75">
      <c r="A418" s="483" t="s">
        <v>571</v>
      </c>
      <c r="B418" s="475" t="s">
        <v>563</v>
      </c>
      <c r="C418" s="483" t="s">
        <v>564</v>
      </c>
      <c r="D418" s="587" t="s">
        <v>177</v>
      </c>
      <c r="E418" s="137">
        <v>68727.7</v>
      </c>
      <c r="F418" s="137">
        <v>68593.789999999994</v>
      </c>
      <c r="G418" s="587" t="s">
        <v>111</v>
      </c>
      <c r="H418" s="253">
        <f t="shared" si="64"/>
        <v>99.805158618722871</v>
      </c>
      <c r="I418" s="154" t="s">
        <v>791</v>
      </c>
      <c r="J418" s="102" t="s">
        <v>572</v>
      </c>
      <c r="K418" s="102" t="s">
        <v>568</v>
      </c>
      <c r="L418" s="87" t="s">
        <v>151</v>
      </c>
      <c r="M418" s="278">
        <v>76</v>
      </c>
      <c r="N418" s="278">
        <v>48</v>
      </c>
      <c r="O418" s="240">
        <f>(N418/M418*100)</f>
        <v>63.157894736842103</v>
      </c>
      <c r="P418" s="472">
        <f>(O418+O419)/2</f>
        <v>81.578947368421055</v>
      </c>
      <c r="Q418" s="94" t="s">
        <v>1037</v>
      </c>
    </row>
    <row r="419" spans="1:17" s="141" customFormat="1" ht="126">
      <c r="A419" s="485"/>
      <c r="B419" s="476"/>
      <c r="C419" s="485"/>
      <c r="D419" s="589"/>
      <c r="E419" s="138"/>
      <c r="F419" s="138"/>
      <c r="G419" s="589"/>
      <c r="H419" s="276"/>
      <c r="I419" s="104"/>
      <c r="J419" s="102" t="s">
        <v>573</v>
      </c>
      <c r="K419" s="102" t="s">
        <v>570</v>
      </c>
      <c r="L419" s="87" t="s">
        <v>446</v>
      </c>
      <c r="M419" s="239">
        <v>237391.2</v>
      </c>
      <c r="N419" s="239">
        <v>237391.2</v>
      </c>
      <c r="O419" s="240">
        <f>N419/M419*100</f>
        <v>100</v>
      </c>
      <c r="P419" s="474"/>
      <c r="Q419" s="161"/>
    </row>
    <row r="420" spans="1:17" s="141" customFormat="1" ht="126">
      <c r="A420" s="483" t="s">
        <v>574</v>
      </c>
      <c r="B420" s="475" t="s">
        <v>563</v>
      </c>
      <c r="C420" s="483" t="s">
        <v>564</v>
      </c>
      <c r="D420" s="587" t="s">
        <v>178</v>
      </c>
      <c r="E420" s="137">
        <v>93287</v>
      </c>
      <c r="F420" s="137">
        <v>93278.38</v>
      </c>
      <c r="G420" s="475" t="s">
        <v>111</v>
      </c>
      <c r="H420" s="253">
        <f t="shared" si="64"/>
        <v>99.990759698564645</v>
      </c>
      <c r="I420" s="104"/>
      <c r="J420" s="102" t="s">
        <v>575</v>
      </c>
      <c r="K420" s="102" t="s">
        <v>570</v>
      </c>
      <c r="L420" s="87" t="s">
        <v>446</v>
      </c>
      <c r="M420" s="239">
        <v>561659.30000000005</v>
      </c>
      <c r="N420" s="239">
        <v>556098.81999999995</v>
      </c>
      <c r="O420" s="240">
        <f>N420/M420*100</f>
        <v>99.009990576137511</v>
      </c>
      <c r="P420" s="472">
        <f>(O420+O421+O422)/3</f>
        <v>77.863143276157984</v>
      </c>
      <c r="Q420" s="94" t="s">
        <v>1038</v>
      </c>
    </row>
    <row r="421" spans="1:17" s="141" customFormat="1" ht="220.5">
      <c r="A421" s="484"/>
      <c r="B421" s="508"/>
      <c r="C421" s="484"/>
      <c r="D421" s="588"/>
      <c r="E421" s="279"/>
      <c r="F421" s="279"/>
      <c r="G421" s="508"/>
      <c r="H421" s="274"/>
      <c r="I421" s="104"/>
      <c r="J421" s="102" t="s">
        <v>576</v>
      </c>
      <c r="K421" s="102" t="s">
        <v>566</v>
      </c>
      <c r="L421" s="87" t="s">
        <v>446</v>
      </c>
      <c r="M421" s="239">
        <v>30015.599999999999</v>
      </c>
      <c r="N421" s="239">
        <v>30015.599999999999</v>
      </c>
      <c r="O421" s="240">
        <f t="shared" ref="O421:O423" si="68">IF((N421/M421*100)&gt;1,100)</f>
        <v>100</v>
      </c>
      <c r="P421" s="473"/>
      <c r="Q421" s="94"/>
    </row>
    <row r="422" spans="1:17" s="141" customFormat="1" ht="141.75">
      <c r="A422" s="484"/>
      <c r="B422" s="508"/>
      <c r="C422" s="484"/>
      <c r="D422" s="588"/>
      <c r="E422" s="279"/>
      <c r="F422" s="138"/>
      <c r="G422" s="508"/>
      <c r="H422" s="276"/>
      <c r="I422" s="104"/>
      <c r="J422" s="102" t="s">
        <v>577</v>
      </c>
      <c r="K422" s="102" t="s">
        <v>568</v>
      </c>
      <c r="L422" s="87" t="s">
        <v>151</v>
      </c>
      <c r="M422" s="239">
        <v>214</v>
      </c>
      <c r="N422" s="239">
        <v>74</v>
      </c>
      <c r="O422" s="240">
        <f>N422/M422*100</f>
        <v>34.579439252336449</v>
      </c>
      <c r="P422" s="474"/>
      <c r="Q422" s="94" t="s">
        <v>1039</v>
      </c>
    </row>
    <row r="423" spans="1:17" s="141" customFormat="1" ht="126">
      <c r="A423" s="483" t="s">
        <v>578</v>
      </c>
      <c r="B423" s="475" t="s">
        <v>563</v>
      </c>
      <c r="C423" s="483" t="s">
        <v>564</v>
      </c>
      <c r="D423" s="587" t="s">
        <v>179</v>
      </c>
      <c r="E423" s="137">
        <v>96246.1</v>
      </c>
      <c r="F423" s="137">
        <v>96246.01</v>
      </c>
      <c r="G423" s="475" t="s">
        <v>111</v>
      </c>
      <c r="H423" s="253">
        <f t="shared" si="64"/>
        <v>99.999906489717489</v>
      </c>
      <c r="I423" s="104"/>
      <c r="J423" s="102" t="s">
        <v>575</v>
      </c>
      <c r="K423" s="102" t="s">
        <v>570</v>
      </c>
      <c r="L423" s="87" t="s">
        <v>446</v>
      </c>
      <c r="M423" s="239">
        <v>710500</v>
      </c>
      <c r="N423" s="239">
        <v>710500</v>
      </c>
      <c r="O423" s="240">
        <f t="shared" si="68"/>
        <v>100</v>
      </c>
      <c r="P423" s="472">
        <f>(O423+O424)/2</f>
        <v>84.026845637583889</v>
      </c>
      <c r="Q423" s="94"/>
    </row>
    <row r="424" spans="1:17" s="141" customFormat="1" ht="141.75">
      <c r="A424" s="484"/>
      <c r="B424" s="508"/>
      <c r="C424" s="484"/>
      <c r="D424" s="588"/>
      <c r="E424" s="279"/>
      <c r="F424" s="279"/>
      <c r="G424" s="508"/>
      <c r="H424" s="276"/>
      <c r="I424" s="204"/>
      <c r="J424" s="102" t="s">
        <v>579</v>
      </c>
      <c r="K424" s="102" t="s">
        <v>568</v>
      </c>
      <c r="L424" s="87" t="s">
        <v>151</v>
      </c>
      <c r="M424" s="278">
        <v>745</v>
      </c>
      <c r="N424" s="278">
        <v>507</v>
      </c>
      <c r="O424" s="240">
        <f>N424/M424*100</f>
        <v>68.053691275167779</v>
      </c>
      <c r="P424" s="474"/>
      <c r="Q424" s="94" t="s">
        <v>1040</v>
      </c>
    </row>
    <row r="425" spans="1:17" s="141" customFormat="1" ht="141.75">
      <c r="A425" s="483" t="s">
        <v>580</v>
      </c>
      <c r="B425" s="475" t="s">
        <v>563</v>
      </c>
      <c r="C425" s="483" t="s">
        <v>564</v>
      </c>
      <c r="D425" s="587" t="s">
        <v>426</v>
      </c>
      <c r="E425" s="137">
        <v>104658</v>
      </c>
      <c r="F425" s="137">
        <v>104657.85</v>
      </c>
      <c r="G425" s="475" t="s">
        <v>111</v>
      </c>
      <c r="H425" s="592">
        <f t="shared" si="64"/>
        <v>99.999856676030504</v>
      </c>
      <c r="I425" s="204"/>
      <c r="J425" s="102" t="s">
        <v>581</v>
      </c>
      <c r="K425" s="102" t="s">
        <v>568</v>
      </c>
      <c r="L425" s="87" t="s">
        <v>151</v>
      </c>
      <c r="M425" s="278">
        <v>50</v>
      </c>
      <c r="N425" s="278">
        <v>50</v>
      </c>
      <c r="O425" s="240">
        <f>N425/M425*100</f>
        <v>100</v>
      </c>
      <c r="P425" s="472">
        <f>(O425+O426+O427+O428)/4</f>
        <v>100</v>
      </c>
      <c r="Q425" s="161"/>
    </row>
    <row r="426" spans="1:17" s="141" customFormat="1" ht="220.5">
      <c r="A426" s="484"/>
      <c r="B426" s="508"/>
      <c r="C426" s="484"/>
      <c r="D426" s="588"/>
      <c r="E426" s="279"/>
      <c r="F426" s="279"/>
      <c r="G426" s="508"/>
      <c r="H426" s="594"/>
      <c r="I426" s="204"/>
      <c r="J426" s="102" t="s">
        <v>576</v>
      </c>
      <c r="K426" s="102" t="s">
        <v>566</v>
      </c>
      <c r="L426" s="87" t="s">
        <v>446</v>
      </c>
      <c r="M426" s="278">
        <v>3000</v>
      </c>
      <c r="N426" s="278">
        <v>6092</v>
      </c>
      <c r="O426" s="240">
        <f t="shared" ref="O426:O429" si="69">IF((N426/M426*100)&gt;1,100)</f>
        <v>100</v>
      </c>
      <c r="P426" s="473"/>
      <c r="Q426" s="94" t="s">
        <v>1041</v>
      </c>
    </row>
    <row r="427" spans="1:17" s="141" customFormat="1" ht="94.5">
      <c r="A427" s="484"/>
      <c r="B427" s="508"/>
      <c r="C427" s="484"/>
      <c r="D427" s="588"/>
      <c r="E427" s="595"/>
      <c r="F427" s="595"/>
      <c r="G427" s="508"/>
      <c r="H427" s="594"/>
      <c r="I427" s="204"/>
      <c r="J427" s="210" t="s">
        <v>582</v>
      </c>
      <c r="K427" s="103" t="s">
        <v>583</v>
      </c>
      <c r="L427" s="87" t="s">
        <v>425</v>
      </c>
      <c r="M427" s="278">
        <v>12</v>
      </c>
      <c r="N427" s="278">
        <v>12</v>
      </c>
      <c r="O427" s="240">
        <f>N427/M427*100</f>
        <v>100</v>
      </c>
      <c r="P427" s="473"/>
      <c r="Q427" s="94"/>
    </row>
    <row r="428" spans="1:17" s="141" customFormat="1" ht="126">
      <c r="A428" s="485"/>
      <c r="B428" s="508"/>
      <c r="C428" s="484"/>
      <c r="D428" s="588"/>
      <c r="E428" s="595"/>
      <c r="F428" s="595"/>
      <c r="G428" s="508"/>
      <c r="H428" s="594"/>
      <c r="I428" s="204"/>
      <c r="J428" s="102" t="s">
        <v>584</v>
      </c>
      <c r="K428" s="102" t="s">
        <v>570</v>
      </c>
      <c r="L428" s="87" t="s">
        <v>446</v>
      </c>
      <c r="M428" s="278">
        <v>610500</v>
      </c>
      <c r="N428" s="278">
        <v>673504.9</v>
      </c>
      <c r="O428" s="240">
        <f t="shared" si="69"/>
        <v>100</v>
      </c>
      <c r="P428" s="473"/>
      <c r="Q428" s="94" t="s">
        <v>1042</v>
      </c>
    </row>
    <row r="429" spans="1:17" s="141" customFormat="1" ht="126">
      <c r="A429" s="156"/>
      <c r="B429" s="476"/>
      <c r="C429" s="485"/>
      <c r="D429" s="589"/>
      <c r="E429" s="544"/>
      <c r="F429" s="544"/>
      <c r="G429" s="476"/>
      <c r="H429" s="593"/>
      <c r="I429" s="204"/>
      <c r="J429" s="102" t="s">
        <v>1043</v>
      </c>
      <c r="K429" s="102" t="s">
        <v>570</v>
      </c>
      <c r="L429" s="87" t="s">
        <v>446</v>
      </c>
      <c r="M429" s="278">
        <v>5000</v>
      </c>
      <c r="N429" s="278">
        <v>14965</v>
      </c>
      <c r="O429" s="240">
        <f t="shared" si="69"/>
        <v>100</v>
      </c>
      <c r="P429" s="474"/>
      <c r="Q429" s="94" t="s">
        <v>1044</v>
      </c>
    </row>
    <row r="430" spans="1:17" s="141" customFormat="1" ht="94.5">
      <c r="A430" s="183" t="s">
        <v>585</v>
      </c>
      <c r="B430" s="184" t="s">
        <v>563</v>
      </c>
      <c r="C430" s="405" t="s">
        <v>564</v>
      </c>
      <c r="D430" s="409" t="s">
        <v>180</v>
      </c>
      <c r="E430" s="416">
        <v>68615.5</v>
      </c>
      <c r="F430" s="416">
        <v>68614.78</v>
      </c>
      <c r="G430" s="407" t="s">
        <v>111</v>
      </c>
      <c r="H430" s="411">
        <f t="shared" si="64"/>
        <v>99.99895067441031</v>
      </c>
      <c r="I430" s="204"/>
      <c r="J430" s="210" t="s">
        <v>586</v>
      </c>
      <c r="K430" s="103" t="s">
        <v>583</v>
      </c>
      <c r="L430" s="87" t="s">
        <v>425</v>
      </c>
      <c r="M430" s="278">
        <v>12</v>
      </c>
      <c r="N430" s="278">
        <v>12</v>
      </c>
      <c r="O430" s="240">
        <f>N430/M430*100</f>
        <v>100</v>
      </c>
      <c r="P430" s="413">
        <f>(O430+O431+O432)/3</f>
        <v>100</v>
      </c>
      <c r="Q430" s="161"/>
    </row>
    <row r="431" spans="1:17" s="141" customFormat="1" ht="141.75">
      <c r="A431" s="186"/>
      <c r="B431" s="187"/>
      <c r="C431" s="406"/>
      <c r="D431" s="410"/>
      <c r="E431" s="414"/>
      <c r="F431" s="414"/>
      <c r="G431" s="408"/>
      <c r="H431" s="412"/>
      <c r="I431" s="204"/>
      <c r="J431" s="102" t="s">
        <v>587</v>
      </c>
      <c r="K431" s="102" t="s">
        <v>568</v>
      </c>
      <c r="L431" s="125" t="s">
        <v>151</v>
      </c>
      <c r="M431" s="272">
        <v>562</v>
      </c>
      <c r="N431" s="272">
        <v>562</v>
      </c>
      <c r="O431" s="240">
        <f>N431/M431*100</f>
        <v>100</v>
      </c>
      <c r="P431" s="418"/>
      <c r="Q431" s="161"/>
    </row>
    <row r="432" spans="1:17" s="141" customFormat="1" ht="126">
      <c r="A432" s="186"/>
      <c r="B432" s="187"/>
      <c r="C432" s="406"/>
      <c r="D432" s="410"/>
      <c r="E432" s="414"/>
      <c r="F432" s="414"/>
      <c r="G432" s="408"/>
      <c r="H432" s="412"/>
      <c r="I432" s="204"/>
      <c r="J432" s="210" t="s">
        <v>588</v>
      </c>
      <c r="K432" s="102" t="s">
        <v>570</v>
      </c>
      <c r="L432" s="87" t="s">
        <v>446</v>
      </c>
      <c r="M432" s="278">
        <v>351578</v>
      </c>
      <c r="N432" s="278">
        <v>351578</v>
      </c>
      <c r="O432" s="240">
        <f>N432/M432*100</f>
        <v>100</v>
      </c>
      <c r="P432" s="419"/>
      <c r="Q432" s="161"/>
    </row>
    <row r="433" spans="1:17" s="141" customFormat="1" ht="236.25">
      <c r="A433" s="483" t="s">
        <v>590</v>
      </c>
      <c r="B433" s="184" t="s">
        <v>563</v>
      </c>
      <c r="C433" s="183" t="s">
        <v>564</v>
      </c>
      <c r="D433" s="280" t="s">
        <v>181</v>
      </c>
      <c r="E433" s="137">
        <v>75130.2</v>
      </c>
      <c r="F433" s="137">
        <v>75130.03</v>
      </c>
      <c r="G433" s="184" t="s">
        <v>111</v>
      </c>
      <c r="H433" s="253">
        <f t="shared" si="64"/>
        <v>99.999773726144753</v>
      </c>
      <c r="I433" s="281" t="s">
        <v>1045</v>
      </c>
      <c r="J433" s="102" t="s">
        <v>565</v>
      </c>
      <c r="K433" s="102" t="s">
        <v>566</v>
      </c>
      <c r="L433" s="87" t="s">
        <v>446</v>
      </c>
      <c r="M433" s="239">
        <v>134525.79999999999</v>
      </c>
      <c r="N433" s="239">
        <v>136940.66</v>
      </c>
      <c r="O433" s="240">
        <f>IF((N433/M433*100)&gt;1,100)</f>
        <v>100</v>
      </c>
      <c r="P433" s="472">
        <f>(O433+O434)/2</f>
        <v>100</v>
      </c>
      <c r="Q433" s="94" t="s">
        <v>679</v>
      </c>
    </row>
    <row r="434" spans="1:17" s="141" customFormat="1" ht="126">
      <c r="A434" s="485"/>
      <c r="B434" s="202"/>
      <c r="C434" s="144"/>
      <c r="D434" s="282"/>
      <c r="E434" s="138"/>
      <c r="F434" s="138"/>
      <c r="G434" s="202"/>
      <c r="H434" s="276"/>
      <c r="I434" s="104"/>
      <c r="J434" s="210" t="s">
        <v>591</v>
      </c>
      <c r="K434" s="102" t="s">
        <v>570</v>
      </c>
      <c r="L434" s="87" t="s">
        <v>446</v>
      </c>
      <c r="M434" s="239">
        <v>483629.5</v>
      </c>
      <c r="N434" s="239">
        <v>485817.33</v>
      </c>
      <c r="O434" s="240">
        <f>IF((N433/M433*100)&gt;1,100)</f>
        <v>100</v>
      </c>
      <c r="P434" s="474"/>
      <c r="Q434" s="94" t="s">
        <v>1046</v>
      </c>
    </row>
    <row r="435" spans="1:17" s="141" customFormat="1" ht="220.5">
      <c r="A435" s="483" t="s">
        <v>592</v>
      </c>
      <c r="B435" s="475" t="s">
        <v>563</v>
      </c>
      <c r="C435" s="483" t="s">
        <v>564</v>
      </c>
      <c r="D435" s="587" t="s">
        <v>182</v>
      </c>
      <c r="E435" s="137">
        <v>124278</v>
      </c>
      <c r="F435" s="137">
        <v>124277.95</v>
      </c>
      <c r="G435" s="475" t="s">
        <v>111</v>
      </c>
      <c r="H435" s="253">
        <f t="shared" si="64"/>
        <v>99.999959767617767</v>
      </c>
      <c r="I435" s="204"/>
      <c r="J435" s="102" t="s">
        <v>565</v>
      </c>
      <c r="K435" s="102" t="s">
        <v>566</v>
      </c>
      <c r="L435" s="125" t="s">
        <v>446</v>
      </c>
      <c r="M435" s="272">
        <v>289900</v>
      </c>
      <c r="N435" s="278">
        <v>289900</v>
      </c>
      <c r="O435" s="240">
        <f>N435/M435*100</f>
        <v>100</v>
      </c>
      <c r="P435" s="472">
        <f>(O435+O436+O437)/3</f>
        <v>96.925048072903607</v>
      </c>
      <c r="Q435" s="94"/>
    </row>
    <row r="436" spans="1:17" s="141" customFormat="1" ht="141.75">
      <c r="A436" s="484"/>
      <c r="B436" s="508"/>
      <c r="C436" s="484"/>
      <c r="D436" s="588"/>
      <c r="E436" s="279"/>
      <c r="F436" s="279"/>
      <c r="G436" s="508"/>
      <c r="H436" s="274"/>
      <c r="I436" s="204"/>
      <c r="J436" s="102" t="s">
        <v>593</v>
      </c>
      <c r="K436" s="102" t="s">
        <v>568</v>
      </c>
      <c r="L436" s="125" t="s">
        <v>151</v>
      </c>
      <c r="M436" s="278">
        <v>269</v>
      </c>
      <c r="N436" s="278">
        <v>282</v>
      </c>
      <c r="O436" s="240">
        <f t="shared" ref="O436" si="70">IF((N436/M436*100)&gt;1,100)</f>
        <v>100</v>
      </c>
      <c r="P436" s="473"/>
      <c r="Q436" s="94" t="s">
        <v>680</v>
      </c>
    </row>
    <row r="437" spans="1:17" s="141" customFormat="1" ht="126">
      <c r="A437" s="485"/>
      <c r="B437" s="476"/>
      <c r="C437" s="485"/>
      <c r="D437" s="589"/>
      <c r="E437" s="138"/>
      <c r="F437" s="138"/>
      <c r="G437" s="476"/>
      <c r="H437" s="276"/>
      <c r="I437" s="204"/>
      <c r="J437" s="102" t="s">
        <v>588</v>
      </c>
      <c r="K437" s="102" t="s">
        <v>570</v>
      </c>
      <c r="L437" s="125" t="s">
        <v>446</v>
      </c>
      <c r="M437" s="272">
        <v>797400</v>
      </c>
      <c r="N437" s="278">
        <v>723841</v>
      </c>
      <c r="O437" s="240">
        <f>N437/M437*100</f>
        <v>90.775144218710807</v>
      </c>
      <c r="P437" s="474"/>
      <c r="Q437" s="94" t="s">
        <v>677</v>
      </c>
    </row>
    <row r="438" spans="1:17" s="141" customFormat="1" ht="141.75">
      <c r="A438" s="483" t="s">
        <v>594</v>
      </c>
      <c r="B438" s="475" t="s">
        <v>563</v>
      </c>
      <c r="C438" s="483" t="s">
        <v>564</v>
      </c>
      <c r="D438" s="587" t="s">
        <v>188</v>
      </c>
      <c r="E438" s="283">
        <v>12194.2</v>
      </c>
      <c r="F438" s="283">
        <v>12194.2</v>
      </c>
      <c r="G438" s="475" t="s">
        <v>111</v>
      </c>
      <c r="H438" s="253">
        <f t="shared" ref="H438:H459" si="71">F438/E438*100</f>
        <v>100</v>
      </c>
      <c r="I438" s="204"/>
      <c r="J438" s="102" t="s">
        <v>595</v>
      </c>
      <c r="K438" s="102" t="s">
        <v>568</v>
      </c>
      <c r="L438" s="125" t="s">
        <v>151</v>
      </c>
      <c r="M438" s="278">
        <v>370</v>
      </c>
      <c r="N438" s="278">
        <v>309</v>
      </c>
      <c r="O438" s="240">
        <f>N438/M438*100</f>
        <v>83.513513513513516</v>
      </c>
      <c r="P438" s="240">
        <f>(O438+O439)/2</f>
        <v>90.860578008942568</v>
      </c>
      <c r="Q438" s="225"/>
    </row>
    <row r="439" spans="1:17" s="141" customFormat="1" ht="126">
      <c r="A439" s="485"/>
      <c r="B439" s="476"/>
      <c r="C439" s="485"/>
      <c r="D439" s="589"/>
      <c r="E439" s="284"/>
      <c r="F439" s="284"/>
      <c r="G439" s="476"/>
      <c r="H439" s="276"/>
      <c r="I439" s="104"/>
      <c r="J439" s="102" t="s">
        <v>591</v>
      </c>
      <c r="K439" s="102" t="s">
        <v>570</v>
      </c>
      <c r="L439" s="125" t="s">
        <v>446</v>
      </c>
      <c r="M439" s="239">
        <v>80748.399999999994</v>
      </c>
      <c r="N439" s="239">
        <v>79301.100000000006</v>
      </c>
      <c r="O439" s="240">
        <f>N439/M439*100</f>
        <v>98.20764250437162</v>
      </c>
      <c r="P439" s="240"/>
      <c r="Q439" s="94" t="s">
        <v>1047</v>
      </c>
    </row>
    <row r="440" spans="1:17" s="141" customFormat="1" ht="141.75" customHeight="1">
      <c r="A440" s="483" t="s">
        <v>596</v>
      </c>
      <c r="B440" s="475" t="s">
        <v>563</v>
      </c>
      <c r="C440" s="483" t="s">
        <v>564</v>
      </c>
      <c r="D440" s="587" t="s">
        <v>427</v>
      </c>
      <c r="E440" s="137">
        <v>19716</v>
      </c>
      <c r="F440" s="137">
        <v>19636.650000000001</v>
      </c>
      <c r="G440" s="475" t="s">
        <v>111</v>
      </c>
      <c r="H440" s="253">
        <f t="shared" si="71"/>
        <v>99.597534996956796</v>
      </c>
      <c r="I440" s="94" t="s">
        <v>1048</v>
      </c>
      <c r="J440" s="102" t="s">
        <v>597</v>
      </c>
      <c r="K440" s="102" t="s">
        <v>568</v>
      </c>
      <c r="L440" s="125" t="s">
        <v>151</v>
      </c>
      <c r="M440" s="272">
        <v>710</v>
      </c>
      <c r="N440" s="278">
        <v>665</v>
      </c>
      <c r="O440" s="240">
        <f>N440/M440*100</f>
        <v>93.661971830985919</v>
      </c>
      <c r="P440" s="472">
        <f>(O440+O441+O442+O443+O444+O445+O446)/7</f>
        <v>46.713615023474176</v>
      </c>
      <c r="Q440" s="221" t="s">
        <v>1049</v>
      </c>
    </row>
    <row r="441" spans="1:17" s="141" customFormat="1" ht="94.5">
      <c r="A441" s="484"/>
      <c r="B441" s="508"/>
      <c r="C441" s="484"/>
      <c r="D441" s="588"/>
      <c r="E441" s="279"/>
      <c r="F441" s="279"/>
      <c r="G441" s="508"/>
      <c r="H441" s="274"/>
      <c r="I441" s="94"/>
      <c r="J441" s="210" t="s">
        <v>598</v>
      </c>
      <c r="K441" s="102" t="s">
        <v>599</v>
      </c>
      <c r="L441" s="125" t="s">
        <v>151</v>
      </c>
      <c r="M441" s="278">
        <v>6</v>
      </c>
      <c r="N441" s="272">
        <v>0</v>
      </c>
      <c r="O441" s="240">
        <f>N441/M441*100</f>
        <v>0</v>
      </c>
      <c r="P441" s="473"/>
      <c r="Q441" s="94" t="s">
        <v>1050</v>
      </c>
    </row>
    <row r="442" spans="1:17" s="141" customFormat="1" ht="31.5">
      <c r="A442" s="484"/>
      <c r="B442" s="508"/>
      <c r="C442" s="484"/>
      <c r="D442" s="588"/>
      <c r="E442" s="279"/>
      <c r="F442" s="279"/>
      <c r="G442" s="508"/>
      <c r="H442" s="274"/>
      <c r="I442" s="94"/>
      <c r="J442" s="210" t="s">
        <v>600</v>
      </c>
      <c r="K442" s="102" t="s">
        <v>599</v>
      </c>
      <c r="L442" s="125" t="s">
        <v>151</v>
      </c>
      <c r="M442" s="272">
        <v>7</v>
      </c>
      <c r="N442" s="272">
        <v>0</v>
      </c>
      <c r="O442" s="240">
        <f>(N442/M442*100)</f>
        <v>0</v>
      </c>
      <c r="P442" s="473"/>
      <c r="Q442" s="94" t="s">
        <v>1051</v>
      </c>
    </row>
    <row r="443" spans="1:17" s="141" customFormat="1" ht="126">
      <c r="A443" s="484"/>
      <c r="B443" s="508"/>
      <c r="C443" s="484"/>
      <c r="D443" s="588"/>
      <c r="E443" s="279"/>
      <c r="F443" s="279"/>
      <c r="G443" s="508"/>
      <c r="H443" s="274"/>
      <c r="I443" s="94"/>
      <c r="J443" s="102" t="s">
        <v>601</v>
      </c>
      <c r="K443" s="243" t="s">
        <v>602</v>
      </c>
      <c r="L443" s="125" t="s">
        <v>151</v>
      </c>
      <c r="M443" s="272">
        <v>3</v>
      </c>
      <c r="N443" s="272">
        <v>1</v>
      </c>
      <c r="O443" s="240">
        <f>(N443/M443*100)</f>
        <v>33.333333333333329</v>
      </c>
      <c r="P443" s="473"/>
      <c r="Q443" s="94" t="s">
        <v>1052</v>
      </c>
    </row>
    <row r="444" spans="1:17" s="141" customFormat="1" ht="126">
      <c r="A444" s="484"/>
      <c r="B444" s="508"/>
      <c r="C444" s="484"/>
      <c r="D444" s="588"/>
      <c r="E444" s="279"/>
      <c r="F444" s="279"/>
      <c r="G444" s="508"/>
      <c r="H444" s="274"/>
      <c r="I444" s="94"/>
      <c r="J444" s="102" t="s">
        <v>603</v>
      </c>
      <c r="K444" s="102" t="s">
        <v>570</v>
      </c>
      <c r="L444" s="125" t="s">
        <v>446</v>
      </c>
      <c r="M444" s="277">
        <v>98555.5</v>
      </c>
      <c r="N444" s="277">
        <v>98607.2</v>
      </c>
      <c r="O444" s="240">
        <f>IF((N438/M438*100)&gt;1,100)</f>
        <v>100</v>
      </c>
      <c r="P444" s="473"/>
      <c r="Q444" s="94" t="s">
        <v>937</v>
      </c>
    </row>
    <row r="445" spans="1:17" s="141" customFormat="1" ht="126">
      <c r="A445" s="484"/>
      <c r="B445" s="508"/>
      <c r="C445" s="484"/>
      <c r="D445" s="588"/>
      <c r="E445" s="279"/>
      <c r="F445" s="279"/>
      <c r="G445" s="508"/>
      <c r="H445" s="274"/>
      <c r="I445" s="94"/>
      <c r="J445" s="102" t="s">
        <v>604</v>
      </c>
      <c r="K445" s="102" t="s">
        <v>605</v>
      </c>
      <c r="L445" s="125" t="s">
        <v>151</v>
      </c>
      <c r="M445" s="272">
        <v>1</v>
      </c>
      <c r="N445" s="272">
        <v>0</v>
      </c>
      <c r="O445" s="240">
        <f>N445/M445*100</f>
        <v>0</v>
      </c>
      <c r="P445" s="473"/>
      <c r="Q445" s="285" t="s">
        <v>1053</v>
      </c>
    </row>
    <row r="446" spans="1:17" s="141" customFormat="1" ht="189">
      <c r="A446" s="485"/>
      <c r="B446" s="476"/>
      <c r="C446" s="485"/>
      <c r="D446" s="589"/>
      <c r="E446" s="138"/>
      <c r="F446" s="138"/>
      <c r="G446" s="476"/>
      <c r="H446" s="276"/>
      <c r="I446" s="94"/>
      <c r="J446" s="102" t="s">
        <v>606</v>
      </c>
      <c r="K446" s="102" t="s">
        <v>607</v>
      </c>
      <c r="L446" s="125" t="s">
        <v>151</v>
      </c>
      <c r="M446" s="272">
        <v>2</v>
      </c>
      <c r="N446" s="272">
        <v>2</v>
      </c>
      <c r="O446" s="240">
        <f>N446/M446*100</f>
        <v>100</v>
      </c>
      <c r="P446" s="474"/>
      <c r="Q446" s="94"/>
    </row>
    <row r="447" spans="1:17" s="141" customFormat="1" ht="141.75">
      <c r="A447" s="483" t="s">
        <v>608</v>
      </c>
      <c r="B447" s="475" t="s">
        <v>563</v>
      </c>
      <c r="C447" s="483" t="s">
        <v>564</v>
      </c>
      <c r="D447" s="587" t="s">
        <v>183</v>
      </c>
      <c r="E447" s="137">
        <v>60056.5</v>
      </c>
      <c r="F447" s="137">
        <v>60050.5</v>
      </c>
      <c r="G447" s="475" t="s">
        <v>111</v>
      </c>
      <c r="H447" s="253">
        <f t="shared" si="71"/>
        <v>99.990009407807648</v>
      </c>
      <c r="I447" s="204"/>
      <c r="J447" s="102" t="s">
        <v>581</v>
      </c>
      <c r="K447" s="102" t="s">
        <v>568</v>
      </c>
      <c r="L447" s="125" t="s">
        <v>151</v>
      </c>
      <c r="M447" s="272">
        <v>800</v>
      </c>
      <c r="N447" s="272">
        <v>595</v>
      </c>
      <c r="O447" s="240">
        <f>(N447/M447*100)</f>
        <v>74.375</v>
      </c>
      <c r="P447" s="472">
        <f>(O447+O448)/2</f>
        <v>87.1875</v>
      </c>
      <c r="Q447" s="151" t="s">
        <v>1054</v>
      </c>
    </row>
    <row r="448" spans="1:17" s="141" customFormat="1" ht="126">
      <c r="A448" s="485"/>
      <c r="B448" s="476"/>
      <c r="C448" s="485"/>
      <c r="D448" s="589"/>
      <c r="E448" s="138"/>
      <c r="F448" s="138"/>
      <c r="G448" s="476"/>
      <c r="H448" s="276"/>
      <c r="I448" s="204"/>
      <c r="J448" s="102" t="s">
        <v>591</v>
      </c>
      <c r="K448" s="102" t="s">
        <v>570</v>
      </c>
      <c r="L448" s="125" t="s">
        <v>446</v>
      </c>
      <c r="M448" s="272">
        <v>414700</v>
      </c>
      <c r="N448" s="272">
        <v>414700</v>
      </c>
      <c r="O448" s="240">
        <f>N448/M448*100</f>
        <v>100</v>
      </c>
      <c r="P448" s="474"/>
      <c r="Q448" s="161"/>
    </row>
    <row r="449" spans="1:17" s="141" customFormat="1" ht="141.75">
      <c r="A449" s="483" t="s">
        <v>609</v>
      </c>
      <c r="B449" s="475" t="s">
        <v>563</v>
      </c>
      <c r="C449" s="483" t="s">
        <v>564</v>
      </c>
      <c r="D449" s="587" t="s">
        <v>184</v>
      </c>
      <c r="E449" s="137">
        <v>167823.1</v>
      </c>
      <c r="F449" s="137">
        <v>167822.99</v>
      </c>
      <c r="G449" s="475" t="s">
        <v>111</v>
      </c>
      <c r="H449" s="253">
        <f t="shared" si="71"/>
        <v>99.999934454791969</v>
      </c>
      <c r="I449" s="204"/>
      <c r="J449" s="102" t="s">
        <v>581</v>
      </c>
      <c r="K449" s="102" t="s">
        <v>568</v>
      </c>
      <c r="L449" s="125" t="s">
        <v>151</v>
      </c>
      <c r="M449" s="278">
        <v>325</v>
      </c>
      <c r="N449" s="272">
        <v>466</v>
      </c>
      <c r="O449" s="240">
        <f t="shared" ref="O449:O450" si="72">IF((N449/M449*100)&gt;1,100)</f>
        <v>100</v>
      </c>
      <c r="P449" s="472">
        <f>(O449+O450)/2</f>
        <v>100</v>
      </c>
      <c r="Q449" s="170" t="s">
        <v>1055</v>
      </c>
    </row>
    <row r="450" spans="1:17" s="141" customFormat="1" ht="126">
      <c r="A450" s="485"/>
      <c r="B450" s="476"/>
      <c r="C450" s="485"/>
      <c r="D450" s="589"/>
      <c r="E450" s="138"/>
      <c r="F450" s="138"/>
      <c r="G450" s="476"/>
      <c r="H450" s="276"/>
      <c r="I450" s="104"/>
      <c r="J450" s="102" t="s">
        <v>591</v>
      </c>
      <c r="K450" s="102" t="s">
        <v>570</v>
      </c>
      <c r="L450" s="125" t="s">
        <v>446</v>
      </c>
      <c r="M450" s="239">
        <v>755257.87</v>
      </c>
      <c r="N450" s="277">
        <v>786386.22</v>
      </c>
      <c r="O450" s="240">
        <f t="shared" si="72"/>
        <v>100</v>
      </c>
      <c r="P450" s="474"/>
      <c r="Q450" s="170" t="s">
        <v>1056</v>
      </c>
    </row>
    <row r="451" spans="1:17" s="141" customFormat="1" ht="141.75">
      <c r="A451" s="483" t="s">
        <v>610</v>
      </c>
      <c r="B451" s="475" t="s">
        <v>563</v>
      </c>
      <c r="C451" s="483" t="s">
        <v>564</v>
      </c>
      <c r="D451" s="587" t="s">
        <v>189</v>
      </c>
      <c r="E451" s="137">
        <v>50674.7</v>
      </c>
      <c r="F451" s="137">
        <v>50666.89</v>
      </c>
      <c r="G451" s="475" t="s">
        <v>111</v>
      </c>
      <c r="H451" s="253">
        <f t="shared" si="71"/>
        <v>99.984587969933713</v>
      </c>
      <c r="I451" s="204"/>
      <c r="J451" s="102" t="s">
        <v>581</v>
      </c>
      <c r="K451" s="102" t="s">
        <v>568</v>
      </c>
      <c r="L451" s="125" t="s">
        <v>151</v>
      </c>
      <c r="M451" s="272">
        <v>161</v>
      </c>
      <c r="N451" s="272">
        <v>161</v>
      </c>
      <c r="O451" s="240">
        <f>N451/M451*100</f>
        <v>100</v>
      </c>
      <c r="P451" s="472">
        <f>(O451+O452)/2</f>
        <v>100</v>
      </c>
      <c r="Q451" s="161"/>
    </row>
    <row r="452" spans="1:17" s="141" customFormat="1" ht="126">
      <c r="A452" s="485"/>
      <c r="B452" s="476"/>
      <c r="C452" s="485"/>
      <c r="D452" s="589"/>
      <c r="E452" s="138"/>
      <c r="F452" s="138"/>
      <c r="G452" s="476"/>
      <c r="H452" s="276"/>
      <c r="I452" s="104"/>
      <c r="J452" s="102" t="s">
        <v>591</v>
      </c>
      <c r="K452" s="102" t="s">
        <v>570</v>
      </c>
      <c r="L452" s="125" t="s">
        <v>446</v>
      </c>
      <c r="M452" s="239">
        <v>218840.1</v>
      </c>
      <c r="N452" s="239">
        <v>218840.1</v>
      </c>
      <c r="O452" s="240">
        <f>N452/M452*100</f>
        <v>100</v>
      </c>
      <c r="P452" s="474"/>
      <c r="Q452" s="225"/>
    </row>
    <row r="453" spans="1:17" s="141" customFormat="1" ht="126">
      <c r="A453" s="483" t="s">
        <v>611</v>
      </c>
      <c r="B453" s="475" t="s">
        <v>563</v>
      </c>
      <c r="C453" s="483" t="s">
        <v>564</v>
      </c>
      <c r="D453" s="587" t="s">
        <v>190</v>
      </c>
      <c r="E453" s="137">
        <v>23585.5</v>
      </c>
      <c r="F453" s="137">
        <v>23585.1</v>
      </c>
      <c r="G453" s="475" t="s">
        <v>111</v>
      </c>
      <c r="H453" s="253">
        <f t="shared" si="71"/>
        <v>99.998304042738113</v>
      </c>
      <c r="I453" s="104"/>
      <c r="J453" s="102" t="s">
        <v>612</v>
      </c>
      <c r="K453" s="102" t="s">
        <v>570</v>
      </c>
      <c r="L453" s="125" t="s">
        <v>446</v>
      </c>
      <c r="M453" s="277">
        <v>170390</v>
      </c>
      <c r="N453" s="277">
        <v>163983.9</v>
      </c>
      <c r="O453" s="240">
        <f>(N453/M453*100)</f>
        <v>96.240331005340678</v>
      </c>
      <c r="P453" s="472">
        <f>(O453+O454)/2</f>
        <v>98.120165502670346</v>
      </c>
      <c r="Q453" s="94" t="s">
        <v>1057</v>
      </c>
    </row>
    <row r="454" spans="1:17" s="141" customFormat="1" ht="94.5">
      <c r="A454" s="484"/>
      <c r="B454" s="508"/>
      <c r="C454" s="484"/>
      <c r="D454" s="588"/>
      <c r="E454" s="279"/>
      <c r="F454" s="279"/>
      <c r="G454" s="508"/>
      <c r="H454" s="276"/>
      <c r="I454" s="204"/>
      <c r="J454" s="210" t="s">
        <v>613</v>
      </c>
      <c r="K454" s="103" t="s">
        <v>583</v>
      </c>
      <c r="L454" s="125" t="s">
        <v>425</v>
      </c>
      <c r="M454" s="272">
        <v>12</v>
      </c>
      <c r="N454" s="272">
        <v>12</v>
      </c>
      <c r="O454" s="240">
        <f>N454/M454*100</f>
        <v>100</v>
      </c>
      <c r="P454" s="474"/>
      <c r="Q454" s="161"/>
    </row>
    <row r="455" spans="1:17" s="141" customFormat="1" ht="126">
      <c r="A455" s="373" t="s">
        <v>614</v>
      </c>
      <c r="B455" s="371" t="s">
        <v>563</v>
      </c>
      <c r="C455" s="373" t="s">
        <v>564</v>
      </c>
      <c r="D455" s="376" t="s">
        <v>185</v>
      </c>
      <c r="E455" s="137">
        <v>79730.899999999994</v>
      </c>
      <c r="F455" s="137">
        <v>79730.86</v>
      </c>
      <c r="G455" s="371" t="s">
        <v>111</v>
      </c>
      <c r="H455" s="253">
        <f t="shared" si="71"/>
        <v>99.999949831244862</v>
      </c>
      <c r="I455" s="104"/>
      <c r="J455" s="102" t="s">
        <v>612</v>
      </c>
      <c r="K455" s="102" t="s">
        <v>570</v>
      </c>
      <c r="L455" s="125" t="s">
        <v>446</v>
      </c>
      <c r="M455" s="277">
        <v>502719</v>
      </c>
      <c r="N455" s="277">
        <v>504500</v>
      </c>
      <c r="O455" s="240">
        <f>IF((N456/M456*100)&gt;1,100)</f>
        <v>100</v>
      </c>
      <c r="P455" s="368">
        <f>(O455+O456+O457+O459)/4</f>
        <v>94.239988386280999</v>
      </c>
      <c r="Q455" s="94" t="s">
        <v>1058</v>
      </c>
    </row>
    <row r="456" spans="1:17" s="141" customFormat="1" ht="141.75">
      <c r="A456" s="186"/>
      <c r="B456" s="187"/>
      <c r="C456" s="186"/>
      <c r="D456" s="330"/>
      <c r="E456" s="279"/>
      <c r="F456" s="279"/>
      <c r="G456" s="374"/>
      <c r="H456" s="274"/>
      <c r="I456" s="204"/>
      <c r="J456" s="102" t="s">
        <v>587</v>
      </c>
      <c r="K456" s="102" t="s">
        <v>568</v>
      </c>
      <c r="L456" s="125" t="s">
        <v>151</v>
      </c>
      <c r="M456" s="272">
        <v>280</v>
      </c>
      <c r="N456" s="272">
        <v>336</v>
      </c>
      <c r="O456" s="240">
        <f>IF((N456/M456*100)&gt;1,100)</f>
        <v>100</v>
      </c>
      <c r="P456" s="370"/>
      <c r="Q456" s="94" t="s">
        <v>1059</v>
      </c>
    </row>
    <row r="457" spans="1:17" s="141" customFormat="1" ht="110.25">
      <c r="A457" s="186"/>
      <c r="B457" s="187"/>
      <c r="C457" s="186"/>
      <c r="D457" s="330"/>
      <c r="E457" s="279"/>
      <c r="F457" s="279"/>
      <c r="G457" s="374"/>
      <c r="H457" s="274"/>
      <c r="I457" s="104"/>
      <c r="J457" s="102" t="s">
        <v>615</v>
      </c>
      <c r="K457" s="102" t="s">
        <v>616</v>
      </c>
      <c r="L457" s="125" t="s">
        <v>151</v>
      </c>
      <c r="M457" s="277">
        <v>102000</v>
      </c>
      <c r="N457" s="277">
        <v>96625</v>
      </c>
      <c r="O457" s="240">
        <f t="shared" ref="O457:O465" si="73">N457/M457*100</f>
        <v>94.730392156862735</v>
      </c>
      <c r="P457" s="370"/>
      <c r="Q457" s="94" t="s">
        <v>1060</v>
      </c>
    </row>
    <row r="458" spans="1:17" s="141" customFormat="1" ht="141.75">
      <c r="A458" s="144"/>
      <c r="B458" s="202"/>
      <c r="C458" s="144"/>
      <c r="D458" s="282"/>
      <c r="E458" s="138"/>
      <c r="F458" s="138"/>
      <c r="G458" s="372"/>
      <c r="H458" s="276"/>
      <c r="I458" s="104"/>
      <c r="J458" s="102" t="s">
        <v>617</v>
      </c>
      <c r="K458" s="102" t="s">
        <v>570</v>
      </c>
      <c r="L458" s="125" t="s">
        <v>543</v>
      </c>
      <c r="M458" s="277">
        <v>5043.3</v>
      </c>
      <c r="N458" s="277">
        <v>5043.3</v>
      </c>
      <c r="O458" s="240">
        <f t="shared" si="73"/>
        <v>100</v>
      </c>
      <c r="P458" s="369"/>
      <c r="Q458" s="94"/>
    </row>
    <row r="459" spans="1:17" s="141" customFormat="1" ht="220.5">
      <c r="A459" s="483" t="s">
        <v>618</v>
      </c>
      <c r="B459" s="475" t="s">
        <v>563</v>
      </c>
      <c r="C459" s="483" t="s">
        <v>564</v>
      </c>
      <c r="D459" s="587" t="s">
        <v>191</v>
      </c>
      <c r="E459" s="137">
        <v>53173.1</v>
      </c>
      <c r="F459" s="137">
        <v>53173</v>
      </c>
      <c r="G459" s="475" t="s">
        <v>111</v>
      </c>
      <c r="H459" s="253">
        <f t="shared" si="71"/>
        <v>99.999811934982162</v>
      </c>
      <c r="I459" s="104"/>
      <c r="J459" s="102" t="s">
        <v>565</v>
      </c>
      <c r="K459" s="102" t="s">
        <v>566</v>
      </c>
      <c r="L459" s="125" t="s">
        <v>446</v>
      </c>
      <c r="M459" s="239">
        <v>8629.5</v>
      </c>
      <c r="N459" s="239">
        <v>7096</v>
      </c>
      <c r="O459" s="240">
        <f t="shared" si="73"/>
        <v>82.229561388261203</v>
      </c>
      <c r="P459" s="472">
        <f>(O459+O460+O461+O462)/4</f>
        <v>94.863872327109178</v>
      </c>
      <c r="Q459" s="596" t="s">
        <v>1061</v>
      </c>
    </row>
    <row r="460" spans="1:17" s="141" customFormat="1" ht="141.75">
      <c r="A460" s="484"/>
      <c r="B460" s="508"/>
      <c r="C460" s="484"/>
      <c r="D460" s="588"/>
      <c r="E460" s="279"/>
      <c r="F460" s="279"/>
      <c r="G460" s="508"/>
      <c r="H460" s="274"/>
      <c r="I460" s="204"/>
      <c r="J460" s="102" t="s">
        <v>587</v>
      </c>
      <c r="K460" s="102" t="s">
        <v>568</v>
      </c>
      <c r="L460" s="125" t="s">
        <v>151</v>
      </c>
      <c r="M460" s="272">
        <v>766</v>
      </c>
      <c r="N460" s="278">
        <v>766</v>
      </c>
      <c r="O460" s="240">
        <f>IF((N456/M456*100)&gt;1,100)</f>
        <v>100</v>
      </c>
      <c r="P460" s="473"/>
      <c r="Q460" s="597"/>
    </row>
    <row r="461" spans="1:17" s="141" customFormat="1" ht="126">
      <c r="A461" s="484"/>
      <c r="B461" s="508"/>
      <c r="C461" s="484"/>
      <c r="D461" s="588"/>
      <c r="E461" s="279"/>
      <c r="F461" s="279"/>
      <c r="G461" s="508"/>
      <c r="H461" s="274"/>
      <c r="I461" s="104"/>
      <c r="J461" s="102" t="s">
        <v>588</v>
      </c>
      <c r="K461" s="102" t="s">
        <v>570</v>
      </c>
      <c r="L461" s="125" t="s">
        <v>446</v>
      </c>
      <c r="M461" s="277">
        <v>360480.9</v>
      </c>
      <c r="N461" s="239">
        <v>350480.9</v>
      </c>
      <c r="O461" s="240">
        <f>N461/M461*100</f>
        <v>97.225927920175522</v>
      </c>
      <c r="P461" s="473"/>
      <c r="Q461" s="597"/>
    </row>
    <row r="462" spans="1:17" s="141" customFormat="1" ht="110.25">
      <c r="A462" s="484"/>
      <c r="B462" s="508"/>
      <c r="C462" s="484"/>
      <c r="D462" s="588"/>
      <c r="E462" s="279"/>
      <c r="F462" s="279"/>
      <c r="G462" s="508"/>
      <c r="H462" s="276"/>
      <c r="I462" s="204"/>
      <c r="J462" s="102" t="s">
        <v>1062</v>
      </c>
      <c r="K462" s="102" t="s">
        <v>619</v>
      </c>
      <c r="L462" s="125" t="s">
        <v>151</v>
      </c>
      <c r="M462" s="272">
        <v>12</v>
      </c>
      <c r="N462" s="278">
        <v>12</v>
      </c>
      <c r="O462" s="240">
        <f>IF((N457/M457*100)&gt;1,100)</f>
        <v>100</v>
      </c>
      <c r="P462" s="474"/>
      <c r="Q462" s="598"/>
    </row>
    <row r="463" spans="1:17" s="141" customFormat="1" ht="141.75">
      <c r="A463" s="483" t="s">
        <v>620</v>
      </c>
      <c r="B463" s="475" t="s">
        <v>563</v>
      </c>
      <c r="C463" s="483" t="s">
        <v>564</v>
      </c>
      <c r="D463" s="587" t="s">
        <v>186</v>
      </c>
      <c r="E463" s="137">
        <v>82607.199999999997</v>
      </c>
      <c r="F463" s="137">
        <v>82607.13</v>
      </c>
      <c r="G463" s="475" t="s">
        <v>111</v>
      </c>
      <c r="H463" s="253">
        <f>F463/E463*100</f>
        <v>99.999915261623698</v>
      </c>
      <c r="I463" s="204"/>
      <c r="J463" s="102" t="s">
        <v>581</v>
      </c>
      <c r="K463" s="102" t="s">
        <v>568</v>
      </c>
      <c r="L463" s="125" t="s">
        <v>151</v>
      </c>
      <c r="M463" s="278">
        <v>141</v>
      </c>
      <c r="N463" s="278">
        <v>40</v>
      </c>
      <c r="O463" s="240">
        <f t="shared" si="73"/>
        <v>28.368794326241137</v>
      </c>
      <c r="P463" s="472">
        <f>(O463+O464+O465)/3</f>
        <v>73.458160385908641</v>
      </c>
      <c r="Q463" s="94" t="s">
        <v>1063</v>
      </c>
    </row>
    <row r="464" spans="1:17" s="141" customFormat="1" ht="126">
      <c r="A464" s="484"/>
      <c r="B464" s="508"/>
      <c r="C464" s="484"/>
      <c r="D464" s="588"/>
      <c r="E464" s="279"/>
      <c r="F464" s="279"/>
      <c r="G464" s="508"/>
      <c r="H464" s="274"/>
      <c r="I464" s="204"/>
      <c r="J464" s="102" t="s">
        <v>621</v>
      </c>
      <c r="K464" s="102" t="s">
        <v>568</v>
      </c>
      <c r="L464" s="125" t="s">
        <v>151</v>
      </c>
      <c r="M464" s="278">
        <v>384</v>
      </c>
      <c r="N464" s="278">
        <v>363</v>
      </c>
      <c r="O464" s="240">
        <f t="shared" si="73"/>
        <v>94.53125</v>
      </c>
      <c r="P464" s="473"/>
      <c r="Q464" s="94" t="s">
        <v>1064</v>
      </c>
    </row>
    <row r="465" spans="1:17" s="141" customFormat="1" ht="126">
      <c r="A465" s="485"/>
      <c r="B465" s="476"/>
      <c r="C465" s="485"/>
      <c r="D465" s="589"/>
      <c r="E465" s="138"/>
      <c r="F465" s="138"/>
      <c r="G465" s="476"/>
      <c r="H465" s="276"/>
      <c r="I465" s="104"/>
      <c r="J465" s="102" t="s">
        <v>588</v>
      </c>
      <c r="K465" s="102" t="s">
        <v>570</v>
      </c>
      <c r="L465" s="125" t="s">
        <v>446</v>
      </c>
      <c r="M465" s="239">
        <v>541853.80000000005</v>
      </c>
      <c r="N465" s="278">
        <v>528168.93999999994</v>
      </c>
      <c r="O465" s="240">
        <f t="shared" si="73"/>
        <v>97.47443683148478</v>
      </c>
      <c r="P465" s="474"/>
      <c r="Q465" s="94" t="s">
        <v>1065</v>
      </c>
    </row>
    <row r="466" spans="1:17" s="141" customFormat="1" ht="94.5">
      <c r="A466" s="483" t="s">
        <v>622</v>
      </c>
      <c r="B466" s="475" t="s">
        <v>563</v>
      </c>
      <c r="C466" s="483" t="s">
        <v>564</v>
      </c>
      <c r="D466" s="587" t="s">
        <v>187</v>
      </c>
      <c r="E466" s="137">
        <v>116643.4</v>
      </c>
      <c r="F466" s="137">
        <v>116607.02</v>
      </c>
      <c r="G466" s="475" t="s">
        <v>111</v>
      </c>
      <c r="H466" s="253">
        <f>F466/E466*100</f>
        <v>99.968810922864051</v>
      </c>
      <c r="I466" s="286"/>
      <c r="J466" s="102" t="s">
        <v>1066</v>
      </c>
      <c r="K466" s="102" t="s">
        <v>452</v>
      </c>
      <c r="L466" s="125" t="s">
        <v>151</v>
      </c>
      <c r="M466" s="278">
        <v>4676</v>
      </c>
      <c r="N466" s="278">
        <v>4457</v>
      </c>
      <c r="O466" s="240">
        <f>N466/M466*100</f>
        <v>95.316509837467919</v>
      </c>
      <c r="P466" s="472">
        <f>(O466+O467)/2</f>
        <v>95.005812005048057</v>
      </c>
      <c r="Q466" s="225" t="s">
        <v>990</v>
      </c>
    </row>
    <row r="467" spans="1:17" s="141" customFormat="1" ht="126">
      <c r="A467" s="485"/>
      <c r="B467" s="476"/>
      <c r="C467" s="485"/>
      <c r="D467" s="589"/>
      <c r="E467" s="138"/>
      <c r="F467" s="138"/>
      <c r="G467" s="476"/>
      <c r="H467" s="276"/>
      <c r="I467" s="287"/>
      <c r="J467" s="210" t="s">
        <v>573</v>
      </c>
      <c r="K467" s="210" t="s">
        <v>570</v>
      </c>
      <c r="L467" s="125" t="s">
        <v>543</v>
      </c>
      <c r="M467" s="277">
        <v>651412.69999999995</v>
      </c>
      <c r="N467" s="277">
        <v>616856</v>
      </c>
      <c r="O467" s="240">
        <f t="shared" ref="O467" si="74">N467/M467*100</f>
        <v>94.695114172628209</v>
      </c>
      <c r="P467" s="474"/>
      <c r="Q467" s="228" t="s">
        <v>988</v>
      </c>
    </row>
    <row r="468" spans="1:17" s="141" customFormat="1" ht="173.25" customHeight="1">
      <c r="A468" s="483" t="s">
        <v>623</v>
      </c>
      <c r="B468" s="475" t="s">
        <v>624</v>
      </c>
      <c r="C468" s="483" t="s">
        <v>625</v>
      </c>
      <c r="D468" s="587" t="s">
        <v>403</v>
      </c>
      <c r="E468" s="137">
        <v>80372.5</v>
      </c>
      <c r="F468" s="137">
        <v>80372.17</v>
      </c>
      <c r="G468" s="587" t="s">
        <v>111</v>
      </c>
      <c r="H468" s="253">
        <f t="shared" ref="H468" si="75">F468/E468*100</f>
        <v>99.999589411801296</v>
      </c>
      <c r="I468" s="170" t="s">
        <v>675</v>
      </c>
      <c r="J468" s="102" t="s">
        <v>626</v>
      </c>
      <c r="K468" s="102" t="s">
        <v>627</v>
      </c>
      <c r="L468" s="87" t="s">
        <v>446</v>
      </c>
      <c r="M468" s="239">
        <v>65300</v>
      </c>
      <c r="N468" s="239">
        <v>65300</v>
      </c>
      <c r="O468" s="240">
        <f>N468/M468*100</f>
        <v>100</v>
      </c>
      <c r="P468" s="472">
        <f>(O468+O469+O470)/3</f>
        <v>100</v>
      </c>
      <c r="Q468" s="161"/>
    </row>
    <row r="469" spans="1:17" s="141" customFormat="1" ht="94.5">
      <c r="A469" s="484"/>
      <c r="B469" s="508"/>
      <c r="C469" s="484"/>
      <c r="D469" s="588"/>
      <c r="E469" s="279"/>
      <c r="F469" s="279"/>
      <c r="G469" s="588"/>
      <c r="H469" s="274"/>
      <c r="I469" s="154"/>
      <c r="J469" s="102" t="s">
        <v>628</v>
      </c>
      <c r="K469" s="102" t="s">
        <v>629</v>
      </c>
      <c r="L469" s="125" t="s">
        <v>151</v>
      </c>
      <c r="M469" s="278">
        <v>5</v>
      </c>
      <c r="N469" s="278">
        <v>5</v>
      </c>
      <c r="O469" s="240">
        <f t="shared" ref="O469:O474" si="76">N469/M469*100</f>
        <v>100</v>
      </c>
      <c r="P469" s="473"/>
      <c r="Q469" s="161"/>
    </row>
    <row r="470" spans="1:17" s="141" customFormat="1" ht="126">
      <c r="A470" s="485"/>
      <c r="B470" s="476"/>
      <c r="C470" s="485"/>
      <c r="D470" s="589"/>
      <c r="E470" s="138"/>
      <c r="F470" s="138"/>
      <c r="G470" s="589"/>
      <c r="H470" s="276"/>
      <c r="I470" s="170"/>
      <c r="J470" s="210" t="s">
        <v>630</v>
      </c>
      <c r="K470" s="210" t="s">
        <v>631</v>
      </c>
      <c r="L470" s="87" t="s">
        <v>446</v>
      </c>
      <c r="M470" s="239">
        <v>85000</v>
      </c>
      <c r="N470" s="239">
        <v>85000</v>
      </c>
      <c r="O470" s="240">
        <f t="shared" si="76"/>
        <v>100</v>
      </c>
      <c r="P470" s="474"/>
      <c r="Q470" s="161"/>
    </row>
    <row r="471" spans="1:17" s="141" customFormat="1" ht="157.5">
      <c r="A471" s="483" t="s">
        <v>632</v>
      </c>
      <c r="B471" s="475" t="s">
        <v>624</v>
      </c>
      <c r="C471" s="483" t="s">
        <v>625</v>
      </c>
      <c r="D471" s="587" t="s">
        <v>177</v>
      </c>
      <c r="E471" s="171">
        <v>22556.799999999999</v>
      </c>
      <c r="F471" s="171">
        <v>22512.77</v>
      </c>
      <c r="G471" s="587" t="s">
        <v>111</v>
      </c>
      <c r="H471" s="253">
        <f t="shared" ref="H471:H479" si="77">F471/E471*100</f>
        <v>99.804803872889778</v>
      </c>
      <c r="I471" s="170" t="s">
        <v>791</v>
      </c>
      <c r="J471" s="102" t="s">
        <v>626</v>
      </c>
      <c r="K471" s="102" t="s">
        <v>627</v>
      </c>
      <c r="L471" s="87" t="s">
        <v>446</v>
      </c>
      <c r="M471" s="239">
        <v>22141.4</v>
      </c>
      <c r="N471" s="239">
        <v>22141.4</v>
      </c>
      <c r="O471" s="240">
        <f t="shared" si="76"/>
        <v>100</v>
      </c>
      <c r="P471" s="472">
        <f>(O471+O472)/2</f>
        <v>100</v>
      </c>
      <c r="Q471" s="161"/>
    </row>
    <row r="472" spans="1:17" s="141" customFormat="1" ht="126">
      <c r="A472" s="485"/>
      <c r="B472" s="476"/>
      <c r="C472" s="485"/>
      <c r="D472" s="589"/>
      <c r="E472" s="182"/>
      <c r="F472" s="182"/>
      <c r="G472" s="589"/>
      <c r="H472" s="276"/>
      <c r="I472" s="170"/>
      <c r="J472" s="210" t="s">
        <v>633</v>
      </c>
      <c r="K472" s="210" t="s">
        <v>631</v>
      </c>
      <c r="L472" s="87" t="s">
        <v>446</v>
      </c>
      <c r="M472" s="239">
        <v>43612.7</v>
      </c>
      <c r="N472" s="239">
        <v>43612.7</v>
      </c>
      <c r="O472" s="240">
        <f t="shared" si="76"/>
        <v>100</v>
      </c>
      <c r="P472" s="474"/>
      <c r="Q472" s="161"/>
    </row>
    <row r="473" spans="1:17" s="141" customFormat="1" ht="157.5">
      <c r="A473" s="483" t="s">
        <v>634</v>
      </c>
      <c r="B473" s="475" t="s">
        <v>624</v>
      </c>
      <c r="C473" s="483" t="s">
        <v>625</v>
      </c>
      <c r="D473" s="587" t="s">
        <v>178</v>
      </c>
      <c r="E473" s="171">
        <v>33338</v>
      </c>
      <c r="F473" s="171">
        <v>33334.06</v>
      </c>
      <c r="G473" s="587" t="s">
        <v>111</v>
      </c>
      <c r="H473" s="253">
        <f t="shared" si="77"/>
        <v>99.988181654568351</v>
      </c>
      <c r="I473" s="170" t="s">
        <v>675</v>
      </c>
      <c r="J473" s="102" t="s">
        <v>626</v>
      </c>
      <c r="K473" s="102" t="s">
        <v>627</v>
      </c>
      <c r="L473" s="87" t="s">
        <v>446</v>
      </c>
      <c r="M473" s="239">
        <v>39179</v>
      </c>
      <c r="N473" s="239">
        <v>39179</v>
      </c>
      <c r="O473" s="240">
        <f t="shared" si="76"/>
        <v>100</v>
      </c>
      <c r="P473" s="472">
        <f>(O473+O474)/2</f>
        <v>100</v>
      </c>
      <c r="Q473" s="161"/>
    </row>
    <row r="474" spans="1:17" s="141" customFormat="1" ht="126">
      <c r="A474" s="484"/>
      <c r="B474" s="508"/>
      <c r="C474" s="484"/>
      <c r="D474" s="588"/>
      <c r="E474" s="174"/>
      <c r="F474" s="174"/>
      <c r="G474" s="588"/>
      <c r="H474" s="276"/>
      <c r="I474" s="170"/>
      <c r="J474" s="102" t="s">
        <v>633</v>
      </c>
      <c r="K474" s="210" t="s">
        <v>631</v>
      </c>
      <c r="L474" s="87" t="s">
        <v>446</v>
      </c>
      <c r="M474" s="239">
        <v>23950.799999999999</v>
      </c>
      <c r="N474" s="239">
        <v>23950.799999999999</v>
      </c>
      <c r="O474" s="240">
        <f t="shared" si="76"/>
        <v>100</v>
      </c>
      <c r="P474" s="474"/>
      <c r="Q474" s="161"/>
    </row>
    <row r="475" spans="1:17" s="141" customFormat="1" ht="157.5">
      <c r="A475" s="483" t="s">
        <v>635</v>
      </c>
      <c r="B475" s="475" t="s">
        <v>624</v>
      </c>
      <c r="C475" s="483" t="s">
        <v>625</v>
      </c>
      <c r="D475" s="587" t="s">
        <v>179</v>
      </c>
      <c r="E475" s="599">
        <v>20386</v>
      </c>
      <c r="F475" s="599">
        <v>20385.990000000002</v>
      </c>
      <c r="G475" s="587" t="s">
        <v>111</v>
      </c>
      <c r="H475" s="592">
        <f t="shared" si="77"/>
        <v>99.999950946728148</v>
      </c>
      <c r="I475" s="170"/>
      <c r="J475" s="102" t="s">
        <v>626</v>
      </c>
      <c r="K475" s="102" t="s">
        <v>627</v>
      </c>
      <c r="L475" s="87" t="s">
        <v>446</v>
      </c>
      <c r="M475" s="239">
        <v>17900</v>
      </c>
      <c r="N475" s="239">
        <v>17900</v>
      </c>
      <c r="O475" s="240">
        <f t="shared" ref="O475:O480" si="78">IF((N475/M475*100)&gt;1,100)</f>
        <v>100</v>
      </c>
      <c r="P475" s="472">
        <f>(O475+O476+O477+O478)/4</f>
        <v>100</v>
      </c>
      <c r="Q475" s="161"/>
    </row>
    <row r="476" spans="1:17" s="141" customFormat="1" ht="126">
      <c r="A476" s="485"/>
      <c r="B476" s="508"/>
      <c r="C476" s="484"/>
      <c r="D476" s="588"/>
      <c r="E476" s="600"/>
      <c r="F476" s="600"/>
      <c r="G476" s="588"/>
      <c r="H476" s="594"/>
      <c r="I476" s="170"/>
      <c r="J476" s="102" t="s">
        <v>633</v>
      </c>
      <c r="K476" s="210" t="s">
        <v>631</v>
      </c>
      <c r="L476" s="87" t="s">
        <v>446</v>
      </c>
      <c r="M476" s="239">
        <v>17900</v>
      </c>
      <c r="N476" s="239">
        <v>17900</v>
      </c>
      <c r="O476" s="240">
        <f>IF((N476/M476*100)&gt;1,100)</f>
        <v>100</v>
      </c>
      <c r="P476" s="473"/>
      <c r="Q476" s="161"/>
    </row>
    <row r="477" spans="1:17" s="141" customFormat="1" ht="110.25">
      <c r="A477" s="156"/>
      <c r="B477" s="508"/>
      <c r="C477" s="484"/>
      <c r="D477" s="588"/>
      <c r="E477" s="600"/>
      <c r="F477" s="600"/>
      <c r="G477" s="588"/>
      <c r="H477" s="594"/>
      <c r="I477" s="170"/>
      <c r="J477" s="102" t="s">
        <v>1067</v>
      </c>
      <c r="K477" s="288" t="s">
        <v>1068</v>
      </c>
      <c r="L477" s="87" t="s">
        <v>446</v>
      </c>
      <c r="M477" s="239">
        <v>5700</v>
      </c>
      <c r="N477" s="239">
        <v>5700</v>
      </c>
      <c r="O477" s="240">
        <f t="shared" ref="O477:O478" si="79">IF((N477/M477*100)&gt;1,100)</f>
        <v>100</v>
      </c>
      <c r="P477" s="473"/>
      <c r="Q477" s="161"/>
    </row>
    <row r="478" spans="1:17" s="141" customFormat="1" ht="110.25">
      <c r="A478" s="156"/>
      <c r="B478" s="476"/>
      <c r="C478" s="485"/>
      <c r="D478" s="589"/>
      <c r="E478" s="601"/>
      <c r="F478" s="601"/>
      <c r="G478" s="589"/>
      <c r="H478" s="593"/>
      <c r="I478" s="170"/>
      <c r="J478" s="102" t="s">
        <v>1069</v>
      </c>
      <c r="K478" s="288" t="s">
        <v>1070</v>
      </c>
      <c r="L478" s="87" t="s">
        <v>446</v>
      </c>
      <c r="M478" s="239">
        <v>8000</v>
      </c>
      <c r="N478" s="239">
        <v>8000</v>
      </c>
      <c r="O478" s="240">
        <f t="shared" si="79"/>
        <v>100</v>
      </c>
      <c r="P478" s="474"/>
      <c r="Q478" s="161"/>
    </row>
    <row r="479" spans="1:17" s="141" customFormat="1" ht="157.5">
      <c r="A479" s="483" t="s">
        <v>636</v>
      </c>
      <c r="B479" s="475" t="s">
        <v>624</v>
      </c>
      <c r="C479" s="483" t="s">
        <v>625</v>
      </c>
      <c r="D479" s="587" t="s">
        <v>426</v>
      </c>
      <c r="E479" s="171">
        <v>27524.7</v>
      </c>
      <c r="F479" s="171">
        <v>27087.62</v>
      </c>
      <c r="G479" s="587" t="s">
        <v>111</v>
      </c>
      <c r="H479" s="253">
        <f t="shared" si="77"/>
        <v>98.412044454617117</v>
      </c>
      <c r="I479" s="253" t="s">
        <v>1071</v>
      </c>
      <c r="J479" s="102" t="s">
        <v>626</v>
      </c>
      <c r="K479" s="102" t="s">
        <v>627</v>
      </c>
      <c r="L479" s="87" t="s">
        <v>446</v>
      </c>
      <c r="M479" s="239">
        <v>24200</v>
      </c>
      <c r="N479" s="239">
        <v>33442</v>
      </c>
      <c r="O479" s="240">
        <f t="shared" si="78"/>
        <v>100</v>
      </c>
      <c r="P479" s="472">
        <f>(O479+O480+O481)/3</f>
        <v>100</v>
      </c>
      <c r="Q479" s="253" t="s">
        <v>1072</v>
      </c>
    </row>
    <row r="480" spans="1:17" s="141" customFormat="1" ht="126">
      <c r="A480" s="484"/>
      <c r="B480" s="508"/>
      <c r="C480" s="484"/>
      <c r="D480" s="588"/>
      <c r="E480" s="174"/>
      <c r="F480" s="174"/>
      <c r="G480" s="588"/>
      <c r="H480" s="274"/>
      <c r="I480" s="170"/>
      <c r="J480" s="210" t="s">
        <v>633</v>
      </c>
      <c r="K480" s="210" t="s">
        <v>631</v>
      </c>
      <c r="L480" s="87" t="s">
        <v>446</v>
      </c>
      <c r="M480" s="239">
        <v>24200</v>
      </c>
      <c r="N480" s="239">
        <v>28574</v>
      </c>
      <c r="O480" s="240">
        <f t="shared" si="78"/>
        <v>100</v>
      </c>
      <c r="P480" s="473"/>
      <c r="Q480" s="253" t="s">
        <v>1073</v>
      </c>
    </row>
    <row r="481" spans="1:17" s="141" customFormat="1" ht="110.25">
      <c r="A481" s="485"/>
      <c r="B481" s="476"/>
      <c r="C481" s="485"/>
      <c r="D481" s="589"/>
      <c r="E481" s="182"/>
      <c r="F481" s="182"/>
      <c r="G481" s="589"/>
      <c r="H481" s="276"/>
      <c r="I481" s="154"/>
      <c r="J481" s="102" t="s">
        <v>637</v>
      </c>
      <c r="K481" s="102" t="s">
        <v>638</v>
      </c>
      <c r="L481" s="87" t="s">
        <v>151</v>
      </c>
      <c r="M481" s="278">
        <v>2</v>
      </c>
      <c r="N481" s="278">
        <v>2</v>
      </c>
      <c r="O481" s="240">
        <f>N481/M481*100</f>
        <v>100</v>
      </c>
      <c r="P481" s="474"/>
      <c r="Q481" s="161"/>
    </row>
    <row r="482" spans="1:17" s="141" customFormat="1" ht="157.5">
      <c r="A482" s="483" t="s">
        <v>639</v>
      </c>
      <c r="B482" s="475" t="s">
        <v>624</v>
      </c>
      <c r="C482" s="483" t="s">
        <v>625</v>
      </c>
      <c r="D482" s="587" t="s">
        <v>180</v>
      </c>
      <c r="E482" s="171">
        <v>22409.1</v>
      </c>
      <c r="F482" s="171">
        <v>22036.23</v>
      </c>
      <c r="G482" s="587" t="s">
        <v>111</v>
      </c>
      <c r="H482" s="253">
        <f>F482/E482*100</f>
        <v>98.336077754126677</v>
      </c>
      <c r="I482" s="170" t="s">
        <v>913</v>
      </c>
      <c r="J482" s="102" t="s">
        <v>626</v>
      </c>
      <c r="K482" s="102" t="s">
        <v>627</v>
      </c>
      <c r="L482" s="87" t="s">
        <v>446</v>
      </c>
      <c r="M482" s="239">
        <v>20700</v>
      </c>
      <c r="N482" s="239">
        <v>20700</v>
      </c>
      <c r="O482" s="240">
        <f>IF((N476/M476*100)&gt;1,100)</f>
        <v>100</v>
      </c>
      <c r="P482" s="472">
        <f>(O482+O483+O484+O485)/4</f>
        <v>100</v>
      </c>
      <c r="Q482" s="94"/>
    </row>
    <row r="483" spans="1:17" s="141" customFormat="1" ht="126">
      <c r="A483" s="484"/>
      <c r="B483" s="508"/>
      <c r="C483" s="484"/>
      <c r="D483" s="588"/>
      <c r="E483" s="174"/>
      <c r="F483" s="174"/>
      <c r="G483" s="588"/>
      <c r="H483" s="274"/>
      <c r="I483" s="170"/>
      <c r="J483" s="210" t="s">
        <v>633</v>
      </c>
      <c r="K483" s="210" t="s">
        <v>631</v>
      </c>
      <c r="L483" s="87" t="s">
        <v>446</v>
      </c>
      <c r="M483" s="239">
        <v>17802.3</v>
      </c>
      <c r="N483" s="239">
        <v>17802.3</v>
      </c>
      <c r="O483" s="240">
        <f>IF((N477/M477*100)&gt;1,100)</f>
        <v>100</v>
      </c>
      <c r="P483" s="473"/>
      <c r="Q483" s="94"/>
    </row>
    <row r="484" spans="1:17" s="141" customFormat="1" ht="94.5">
      <c r="A484" s="484"/>
      <c r="B484" s="508"/>
      <c r="C484" s="484"/>
      <c r="D484" s="588"/>
      <c r="E484" s="174"/>
      <c r="F484" s="174"/>
      <c r="G484" s="588"/>
      <c r="H484" s="274"/>
      <c r="I484" s="154"/>
      <c r="J484" s="210" t="s">
        <v>640</v>
      </c>
      <c r="K484" s="210" t="s">
        <v>1074</v>
      </c>
      <c r="L484" s="87" t="s">
        <v>151</v>
      </c>
      <c r="M484" s="278">
        <v>8</v>
      </c>
      <c r="N484" s="278">
        <v>8</v>
      </c>
      <c r="O484" s="240">
        <f t="shared" ref="O484:O489" si="80">N484/M484*100</f>
        <v>100</v>
      </c>
      <c r="P484" s="473"/>
      <c r="Q484" s="161"/>
    </row>
    <row r="485" spans="1:17" s="141" customFormat="1" ht="54" customHeight="1">
      <c r="A485" s="156"/>
      <c r="B485" s="145"/>
      <c r="C485" s="156"/>
      <c r="D485" s="289"/>
      <c r="E485" s="174"/>
      <c r="F485" s="290"/>
      <c r="G485" s="289"/>
      <c r="H485" s="276"/>
      <c r="I485" s="154"/>
      <c r="J485" s="210" t="s">
        <v>1075</v>
      </c>
      <c r="K485" s="210" t="s">
        <v>641</v>
      </c>
      <c r="L485" s="87" t="s">
        <v>151</v>
      </c>
      <c r="M485" s="278">
        <v>25</v>
      </c>
      <c r="N485" s="278">
        <v>25</v>
      </c>
      <c r="O485" s="240">
        <f t="shared" si="80"/>
        <v>100</v>
      </c>
      <c r="P485" s="474"/>
      <c r="Q485" s="161"/>
    </row>
    <row r="486" spans="1:17" s="141" customFormat="1" ht="157.5">
      <c r="A486" s="483" t="s">
        <v>642</v>
      </c>
      <c r="B486" s="475" t="s">
        <v>624</v>
      </c>
      <c r="C486" s="483" t="s">
        <v>625</v>
      </c>
      <c r="D486" s="587" t="s">
        <v>181</v>
      </c>
      <c r="E486" s="171">
        <v>25109.200000000001</v>
      </c>
      <c r="F486" s="171">
        <v>25109.06</v>
      </c>
      <c r="G486" s="587" t="s">
        <v>111</v>
      </c>
      <c r="H486" s="253">
        <f t="shared" ref="H486" si="81">F486/E486*100</f>
        <v>99.999442435441992</v>
      </c>
      <c r="I486" s="170"/>
      <c r="J486" s="210" t="s">
        <v>626</v>
      </c>
      <c r="K486" s="291" t="s">
        <v>643</v>
      </c>
      <c r="L486" s="87" t="s">
        <v>446</v>
      </c>
      <c r="M486" s="239">
        <v>36373.199999999997</v>
      </c>
      <c r="N486" s="239">
        <v>29730.720000000001</v>
      </c>
      <c r="O486" s="240">
        <f t="shared" si="80"/>
        <v>81.737982910494537</v>
      </c>
      <c r="P486" s="472">
        <f>(O486+O487+O488+O489)/4</f>
        <v>95.434495727623641</v>
      </c>
      <c r="Q486" s="291" t="s">
        <v>1076</v>
      </c>
    </row>
    <row r="487" spans="1:17" s="141" customFormat="1" ht="157.5">
      <c r="A487" s="484"/>
      <c r="B487" s="508"/>
      <c r="C487" s="484"/>
      <c r="D487" s="588"/>
      <c r="E487" s="174"/>
      <c r="F487" s="174"/>
      <c r="G487" s="588"/>
      <c r="H487" s="274"/>
      <c r="I487" s="170"/>
      <c r="J487" s="102" t="s">
        <v>644</v>
      </c>
      <c r="K487" s="102" t="s">
        <v>643</v>
      </c>
      <c r="L487" s="87" t="s">
        <v>543</v>
      </c>
      <c r="M487" s="239">
        <v>11120.5</v>
      </c>
      <c r="N487" s="239">
        <v>11120.48</v>
      </c>
      <c r="O487" s="240">
        <f>IF((N487/M487*100)&gt;1,100)</f>
        <v>100</v>
      </c>
      <c r="P487" s="473"/>
      <c r="Q487" s="94" t="s">
        <v>1076</v>
      </c>
    </row>
    <row r="488" spans="1:17" s="141" customFormat="1" ht="126">
      <c r="A488" s="484"/>
      <c r="B488" s="508"/>
      <c r="C488" s="484"/>
      <c r="D488" s="588"/>
      <c r="E488" s="174"/>
      <c r="F488" s="174"/>
      <c r="G488" s="588"/>
      <c r="H488" s="274"/>
      <c r="I488" s="170"/>
      <c r="J488" s="210" t="s">
        <v>630</v>
      </c>
      <c r="K488" s="210" t="s">
        <v>631</v>
      </c>
      <c r="L488" s="87" t="s">
        <v>446</v>
      </c>
      <c r="M488" s="239">
        <v>27357.7</v>
      </c>
      <c r="N488" s="239">
        <v>29525.23</v>
      </c>
      <c r="O488" s="240">
        <f>IF((N487/M487*100)&gt;1,100)</f>
        <v>100</v>
      </c>
      <c r="P488" s="473"/>
      <c r="Q488" s="94" t="s">
        <v>1077</v>
      </c>
    </row>
    <row r="489" spans="1:17" s="141" customFormat="1" ht="189">
      <c r="A489" s="485"/>
      <c r="B489" s="476"/>
      <c r="C489" s="485"/>
      <c r="D489" s="589"/>
      <c r="E489" s="182"/>
      <c r="F489" s="182"/>
      <c r="G489" s="589"/>
      <c r="H489" s="276"/>
      <c r="I489" s="170"/>
      <c r="J489" s="102" t="s">
        <v>645</v>
      </c>
      <c r="K489" s="210" t="s">
        <v>631</v>
      </c>
      <c r="L489" s="87" t="s">
        <v>151</v>
      </c>
      <c r="M489" s="239">
        <v>3243.1</v>
      </c>
      <c r="N489" s="239">
        <v>3243.1</v>
      </c>
      <c r="O489" s="240">
        <f t="shared" si="80"/>
        <v>100</v>
      </c>
      <c r="P489" s="474"/>
      <c r="Q489" s="161"/>
    </row>
    <row r="490" spans="1:17" s="141" customFormat="1" ht="157.5">
      <c r="A490" s="483" t="s">
        <v>646</v>
      </c>
      <c r="B490" s="475" t="s">
        <v>624</v>
      </c>
      <c r="C490" s="483" t="s">
        <v>625</v>
      </c>
      <c r="D490" s="587" t="s">
        <v>182</v>
      </c>
      <c r="E490" s="171">
        <v>36039.599999999999</v>
      </c>
      <c r="F490" s="171">
        <v>36039.440000000002</v>
      </c>
      <c r="G490" s="587" t="s">
        <v>111</v>
      </c>
      <c r="H490" s="253">
        <f t="shared" ref="H490:H492" si="82">F490/E490*100</f>
        <v>99.999556043907262</v>
      </c>
      <c r="I490" s="170"/>
      <c r="J490" s="102" t="s">
        <v>626</v>
      </c>
      <c r="K490" s="102" t="s">
        <v>627</v>
      </c>
      <c r="L490" s="87" t="s">
        <v>446</v>
      </c>
      <c r="M490" s="239">
        <v>44320</v>
      </c>
      <c r="N490" s="239">
        <v>44320</v>
      </c>
      <c r="O490" s="240">
        <f t="shared" ref="O490" si="83">IF((N490/M490*100)&gt;1,100)</f>
        <v>100</v>
      </c>
      <c r="P490" s="472">
        <f>(O490+O491)/2</f>
        <v>100</v>
      </c>
      <c r="Q490" s="94"/>
    </row>
    <row r="491" spans="1:17" s="141" customFormat="1" ht="126">
      <c r="A491" s="485"/>
      <c r="B491" s="476"/>
      <c r="C491" s="485"/>
      <c r="D491" s="589"/>
      <c r="E491" s="182"/>
      <c r="F491" s="182"/>
      <c r="G491" s="589"/>
      <c r="H491" s="276"/>
      <c r="I491" s="170"/>
      <c r="J491" s="210" t="s">
        <v>633</v>
      </c>
      <c r="K491" s="210" t="s">
        <v>631</v>
      </c>
      <c r="L491" s="87" t="s">
        <v>446</v>
      </c>
      <c r="M491" s="239">
        <v>30070</v>
      </c>
      <c r="N491" s="239">
        <v>30070</v>
      </c>
      <c r="O491" s="240">
        <f t="shared" ref="O491:O492" si="84">N491/M491*100</f>
        <v>100</v>
      </c>
      <c r="P491" s="474"/>
      <c r="Q491" s="161"/>
    </row>
    <row r="492" spans="1:17" s="141" customFormat="1" ht="157.5">
      <c r="A492" s="483" t="s">
        <v>647</v>
      </c>
      <c r="B492" s="475" t="s">
        <v>624</v>
      </c>
      <c r="C492" s="483" t="s">
        <v>625</v>
      </c>
      <c r="D492" s="587" t="s">
        <v>188</v>
      </c>
      <c r="E492" s="171">
        <v>13639.8</v>
      </c>
      <c r="F492" s="171">
        <v>13639.79</v>
      </c>
      <c r="G492" s="587" t="s">
        <v>111</v>
      </c>
      <c r="H492" s="253">
        <f t="shared" si="82"/>
        <v>99.999926685142029</v>
      </c>
      <c r="I492" s="292"/>
      <c r="J492" s="102" t="s">
        <v>626</v>
      </c>
      <c r="K492" s="102" t="s">
        <v>627</v>
      </c>
      <c r="L492" s="87" t="s">
        <v>446</v>
      </c>
      <c r="M492" s="293">
        <v>12049.71</v>
      </c>
      <c r="N492" s="239">
        <v>11228.3</v>
      </c>
      <c r="O492" s="240">
        <f t="shared" si="84"/>
        <v>93.183155445234775</v>
      </c>
      <c r="P492" s="472">
        <f>(O492+O493)/2</f>
        <v>91.095154844589473</v>
      </c>
      <c r="Q492" s="294" t="s">
        <v>1047</v>
      </c>
    </row>
    <row r="493" spans="1:17" s="141" customFormat="1" ht="126">
      <c r="A493" s="484"/>
      <c r="B493" s="508"/>
      <c r="C493" s="484"/>
      <c r="D493" s="588"/>
      <c r="E493" s="174"/>
      <c r="F493" s="174"/>
      <c r="G493" s="588"/>
      <c r="H493" s="274"/>
      <c r="I493" s="170"/>
      <c r="J493" s="210" t="s">
        <v>633</v>
      </c>
      <c r="K493" s="210" t="s">
        <v>631</v>
      </c>
      <c r="L493" s="87" t="s">
        <v>446</v>
      </c>
      <c r="M493" s="239">
        <v>10287.6</v>
      </c>
      <c r="N493" s="239">
        <v>9156.7000000000007</v>
      </c>
      <c r="O493" s="240">
        <f>(N493/M493)*100</f>
        <v>89.007154243944171</v>
      </c>
      <c r="P493" s="474"/>
      <c r="Q493" s="94" t="s">
        <v>1078</v>
      </c>
    </row>
    <row r="494" spans="1:17" s="141" customFormat="1" ht="157.5">
      <c r="A494" s="483" t="s">
        <v>648</v>
      </c>
      <c r="B494" s="475" t="s">
        <v>624</v>
      </c>
      <c r="C494" s="483" t="s">
        <v>625</v>
      </c>
      <c r="D494" s="587" t="s">
        <v>427</v>
      </c>
      <c r="E494" s="171">
        <v>12630.7</v>
      </c>
      <c r="F494" s="171">
        <v>12619.63</v>
      </c>
      <c r="G494" s="587" t="s">
        <v>111</v>
      </c>
      <c r="H494" s="253">
        <f t="shared" ref="H494" si="85">F494/E494*100</f>
        <v>99.912356401466255</v>
      </c>
      <c r="I494" s="602" t="s">
        <v>1079</v>
      </c>
      <c r="J494" s="102" t="s">
        <v>626</v>
      </c>
      <c r="K494" s="102" t="s">
        <v>627</v>
      </c>
      <c r="L494" s="87" t="s">
        <v>446</v>
      </c>
      <c r="M494" s="295">
        <v>9627.2000000000007</v>
      </c>
      <c r="N494" s="170">
        <v>13050.35</v>
      </c>
      <c r="O494" s="240">
        <f>IF((N495/M495*100)&gt;1,100)</f>
        <v>100</v>
      </c>
      <c r="P494" s="472">
        <f>(O494+O495+O496+O497)/4</f>
        <v>100</v>
      </c>
      <c r="Q494" s="161" t="s">
        <v>937</v>
      </c>
    </row>
    <row r="495" spans="1:17" s="141" customFormat="1" ht="126">
      <c r="A495" s="484"/>
      <c r="B495" s="508"/>
      <c r="C495" s="484"/>
      <c r="D495" s="588"/>
      <c r="E495" s="174"/>
      <c r="F495" s="174"/>
      <c r="G495" s="588"/>
      <c r="H495" s="274"/>
      <c r="I495" s="603"/>
      <c r="J495" s="210" t="s">
        <v>633</v>
      </c>
      <c r="K495" s="210" t="s">
        <v>631</v>
      </c>
      <c r="L495" s="87" t="s">
        <v>446</v>
      </c>
      <c r="M495" s="295">
        <v>9006.7999999999993</v>
      </c>
      <c r="N495" s="170">
        <v>9194.25</v>
      </c>
      <c r="O495" s="240">
        <f>IF((N495/M495*100)&gt;1,100)</f>
        <v>100</v>
      </c>
      <c r="P495" s="473"/>
      <c r="Q495" s="296" t="s">
        <v>1057</v>
      </c>
    </row>
    <row r="496" spans="1:17" s="141" customFormat="1" ht="126">
      <c r="A496" s="484"/>
      <c r="B496" s="508"/>
      <c r="C496" s="484"/>
      <c r="D496" s="588"/>
      <c r="E496" s="174"/>
      <c r="F496" s="174"/>
      <c r="G496" s="588"/>
      <c r="H496" s="274"/>
      <c r="I496" s="603"/>
      <c r="J496" s="102" t="s">
        <v>649</v>
      </c>
      <c r="K496" s="102" t="s">
        <v>650</v>
      </c>
      <c r="L496" s="87" t="s">
        <v>151</v>
      </c>
      <c r="M496" s="297">
        <v>3</v>
      </c>
      <c r="N496" s="154">
        <v>3</v>
      </c>
      <c r="O496" s="240">
        <f t="shared" ref="O496" si="86">IF((N496/M496*100)&gt;1,100)</f>
        <v>100</v>
      </c>
      <c r="P496" s="473"/>
      <c r="Q496" s="225"/>
    </row>
    <row r="497" spans="1:17" s="141" customFormat="1" ht="120">
      <c r="A497" s="485"/>
      <c r="B497" s="476"/>
      <c r="C497" s="485"/>
      <c r="D497" s="589"/>
      <c r="E497" s="182"/>
      <c r="F497" s="182"/>
      <c r="G497" s="589"/>
      <c r="H497" s="276"/>
      <c r="I497" s="604"/>
      <c r="J497" s="102" t="s">
        <v>651</v>
      </c>
      <c r="K497" s="102" t="s">
        <v>652</v>
      </c>
      <c r="L497" s="87" t="s">
        <v>151</v>
      </c>
      <c r="M497" s="297">
        <v>4</v>
      </c>
      <c r="N497" s="154">
        <v>5</v>
      </c>
      <c r="O497" s="240">
        <f>IF((N268/M268*100)&gt;1,100)</f>
        <v>100</v>
      </c>
      <c r="P497" s="474"/>
      <c r="Q497" s="298" t="s">
        <v>1080</v>
      </c>
    </row>
    <row r="498" spans="1:17" s="141" customFormat="1" ht="252">
      <c r="A498" s="483" t="s">
        <v>653</v>
      </c>
      <c r="B498" s="475" t="s">
        <v>624</v>
      </c>
      <c r="C498" s="483" t="s">
        <v>625</v>
      </c>
      <c r="D498" s="605" t="s">
        <v>183</v>
      </c>
      <c r="E498" s="170">
        <v>25930.7</v>
      </c>
      <c r="F498" s="170">
        <v>21830.21</v>
      </c>
      <c r="G498" s="605" t="s">
        <v>111</v>
      </c>
      <c r="H498" s="253">
        <f t="shared" ref="H498" si="87">F498/E498*100</f>
        <v>84.186736185293881</v>
      </c>
      <c r="I498" s="170" t="s">
        <v>1081</v>
      </c>
      <c r="J498" s="102" t="s">
        <v>626</v>
      </c>
      <c r="K498" s="102" t="s">
        <v>627</v>
      </c>
      <c r="L498" s="87" t="s">
        <v>446</v>
      </c>
      <c r="M498" s="295">
        <v>22700</v>
      </c>
      <c r="N498" s="170">
        <v>22700</v>
      </c>
      <c r="O498" s="240">
        <f t="shared" ref="O498:O501" si="88">N498/M498*100</f>
        <v>100</v>
      </c>
      <c r="P498" s="472">
        <f>(O498+O499)/2</f>
        <v>100</v>
      </c>
      <c r="Q498" s="228" t="s">
        <v>1082</v>
      </c>
    </row>
    <row r="499" spans="1:17" s="141" customFormat="1" ht="126">
      <c r="A499" s="485"/>
      <c r="B499" s="476"/>
      <c r="C499" s="485"/>
      <c r="D499" s="605"/>
      <c r="E499" s="170"/>
      <c r="F499" s="170"/>
      <c r="G499" s="605"/>
      <c r="H499" s="276"/>
      <c r="I499" s="170"/>
      <c r="J499" s="210" t="s">
        <v>633</v>
      </c>
      <c r="K499" s="210" t="s">
        <v>631</v>
      </c>
      <c r="L499" s="87" t="s">
        <v>446</v>
      </c>
      <c r="M499" s="295">
        <v>22700</v>
      </c>
      <c r="N499" s="170">
        <v>22700</v>
      </c>
      <c r="O499" s="240">
        <f t="shared" si="88"/>
        <v>100</v>
      </c>
      <c r="P499" s="474"/>
      <c r="Q499" s="161"/>
    </row>
    <row r="500" spans="1:17" s="141" customFormat="1" ht="157.5">
      <c r="A500" s="483" t="s">
        <v>654</v>
      </c>
      <c r="B500" s="475" t="s">
        <v>624</v>
      </c>
      <c r="C500" s="483" t="s">
        <v>625</v>
      </c>
      <c r="D500" s="605" t="s">
        <v>184</v>
      </c>
      <c r="E500" s="170">
        <v>21683.9</v>
      </c>
      <c r="F500" s="170">
        <v>21636.34</v>
      </c>
      <c r="G500" s="605" t="s">
        <v>111</v>
      </c>
      <c r="H500" s="253">
        <f t="shared" ref="H500:H504" si="89">F500/E500*100</f>
        <v>99.780666761975468</v>
      </c>
      <c r="I500" s="170" t="s">
        <v>1083</v>
      </c>
      <c r="J500" s="102" t="s">
        <v>626</v>
      </c>
      <c r="K500" s="102" t="s">
        <v>627</v>
      </c>
      <c r="L500" s="87" t="s">
        <v>446</v>
      </c>
      <c r="M500" s="295">
        <v>28504.799999999999</v>
      </c>
      <c r="N500" s="170">
        <v>30097.5</v>
      </c>
      <c r="O500" s="240">
        <f>IF((N502/M502*100)&gt;1,100)</f>
        <v>100</v>
      </c>
      <c r="P500" s="472">
        <f>(O500+O501)/2</f>
        <v>98.386815553871628</v>
      </c>
      <c r="Q500" s="229" t="s">
        <v>1084</v>
      </c>
    </row>
    <row r="501" spans="1:17" s="141" customFormat="1" ht="126">
      <c r="A501" s="485"/>
      <c r="B501" s="476"/>
      <c r="C501" s="485"/>
      <c r="D501" s="605"/>
      <c r="E501" s="170"/>
      <c r="F501" s="170"/>
      <c r="G501" s="605"/>
      <c r="H501" s="276"/>
      <c r="I501" s="170"/>
      <c r="J501" s="210" t="s">
        <v>633</v>
      </c>
      <c r="K501" s="210" t="s">
        <v>631</v>
      </c>
      <c r="L501" s="87" t="s">
        <v>446</v>
      </c>
      <c r="M501" s="295">
        <v>28504.799999999999</v>
      </c>
      <c r="N501" s="170">
        <v>27585.13</v>
      </c>
      <c r="O501" s="240">
        <f t="shared" si="88"/>
        <v>96.773631107743256</v>
      </c>
      <c r="P501" s="474"/>
      <c r="Q501" s="229" t="s">
        <v>1085</v>
      </c>
    </row>
    <row r="502" spans="1:17" s="141" customFormat="1" ht="157.5">
      <c r="A502" s="483" t="s">
        <v>655</v>
      </c>
      <c r="B502" s="475" t="s">
        <v>624</v>
      </c>
      <c r="C502" s="483" t="s">
        <v>625</v>
      </c>
      <c r="D502" s="605" t="s">
        <v>189</v>
      </c>
      <c r="E502" s="170">
        <v>31256.1</v>
      </c>
      <c r="F502" s="170">
        <v>31255.97</v>
      </c>
      <c r="G502" s="605" t="s">
        <v>111</v>
      </c>
      <c r="H502" s="253">
        <f t="shared" si="89"/>
        <v>99.999584081187365</v>
      </c>
      <c r="I502" s="170"/>
      <c r="J502" s="102" t="s">
        <v>626</v>
      </c>
      <c r="K502" s="102" t="s">
        <v>627</v>
      </c>
      <c r="L502" s="87" t="s">
        <v>446</v>
      </c>
      <c r="M502" s="295">
        <v>21425.9</v>
      </c>
      <c r="N502" s="239">
        <v>31461.57</v>
      </c>
      <c r="O502" s="240">
        <f>IF((N502/M502*100)&gt;1,100)</f>
        <v>100</v>
      </c>
      <c r="P502" s="472">
        <f>(O502+O503)/2</f>
        <v>100</v>
      </c>
      <c r="Q502" s="229" t="s">
        <v>1086</v>
      </c>
    </row>
    <row r="503" spans="1:17" s="141" customFormat="1" ht="126">
      <c r="A503" s="485"/>
      <c r="B503" s="476"/>
      <c r="C503" s="485"/>
      <c r="D503" s="605"/>
      <c r="E503" s="170"/>
      <c r="F503" s="170"/>
      <c r="G503" s="605"/>
      <c r="H503" s="276"/>
      <c r="I503" s="170"/>
      <c r="J503" s="210" t="s">
        <v>633</v>
      </c>
      <c r="K503" s="210" t="s">
        <v>631</v>
      </c>
      <c r="L503" s="87" t="s">
        <v>446</v>
      </c>
      <c r="M503" s="295">
        <v>23746.9</v>
      </c>
      <c r="N503" s="239">
        <v>43154.76</v>
      </c>
      <c r="O503" s="240">
        <f>IF((N502/M502*100)&gt;1,100)</f>
        <v>100</v>
      </c>
      <c r="P503" s="474"/>
      <c r="Q503" s="94" t="s">
        <v>1086</v>
      </c>
    </row>
    <row r="504" spans="1:17" s="141" customFormat="1" ht="157.5">
      <c r="A504" s="483" t="s">
        <v>656</v>
      </c>
      <c r="B504" s="475" t="s">
        <v>624</v>
      </c>
      <c r="C504" s="483" t="s">
        <v>625</v>
      </c>
      <c r="D504" s="587" t="s">
        <v>190</v>
      </c>
      <c r="E504" s="171">
        <v>9443.2999999999993</v>
      </c>
      <c r="F504" s="171">
        <v>9442.61</v>
      </c>
      <c r="G504" s="587" t="s">
        <v>111</v>
      </c>
      <c r="H504" s="253">
        <f t="shared" si="89"/>
        <v>99.992693232238736</v>
      </c>
      <c r="I504" s="299" t="s">
        <v>678</v>
      </c>
      <c r="J504" s="102" t="s">
        <v>626</v>
      </c>
      <c r="K504" s="102" t="s">
        <v>627</v>
      </c>
      <c r="L504" s="87" t="s">
        <v>446</v>
      </c>
      <c r="M504" s="295">
        <v>9261.7999999999993</v>
      </c>
      <c r="N504" s="170">
        <v>9261.7999999999993</v>
      </c>
      <c r="O504" s="240">
        <f t="shared" ref="O504:O506" si="90">N504/M504*100</f>
        <v>100</v>
      </c>
      <c r="P504" s="472">
        <f>(O504+O505+O506)/3</f>
        <v>99.994147323571084</v>
      </c>
      <c r="Q504" s="161"/>
    </row>
    <row r="505" spans="1:17" s="141" customFormat="1" ht="94.5">
      <c r="A505" s="484"/>
      <c r="B505" s="508"/>
      <c r="C505" s="484"/>
      <c r="D505" s="588"/>
      <c r="E505" s="174"/>
      <c r="F505" s="174"/>
      <c r="G505" s="588"/>
      <c r="H505" s="274"/>
      <c r="I505" s="299"/>
      <c r="J505" s="210" t="s">
        <v>657</v>
      </c>
      <c r="K505" s="102" t="s">
        <v>627</v>
      </c>
      <c r="L505" s="87" t="s">
        <v>446</v>
      </c>
      <c r="M505" s="295">
        <v>5695.4</v>
      </c>
      <c r="N505" s="170">
        <v>5694.4</v>
      </c>
      <c r="O505" s="240">
        <f t="shared" si="90"/>
        <v>99.982441970713211</v>
      </c>
      <c r="P505" s="473"/>
      <c r="Q505" s="161"/>
    </row>
    <row r="506" spans="1:17" s="141" customFormat="1" ht="126">
      <c r="A506" s="484"/>
      <c r="B506" s="508"/>
      <c r="C506" s="484"/>
      <c r="D506" s="588"/>
      <c r="E506" s="174"/>
      <c r="F506" s="174"/>
      <c r="G506" s="588"/>
      <c r="H506" s="276"/>
      <c r="I506" s="299"/>
      <c r="J506" s="210" t="s">
        <v>630</v>
      </c>
      <c r="K506" s="210" t="s">
        <v>631</v>
      </c>
      <c r="L506" s="87" t="s">
        <v>446</v>
      </c>
      <c r="M506" s="295">
        <v>6932.2</v>
      </c>
      <c r="N506" s="170">
        <v>6932.2</v>
      </c>
      <c r="O506" s="240">
        <f t="shared" si="90"/>
        <v>100</v>
      </c>
      <c r="P506" s="474"/>
      <c r="Q506" s="161"/>
    </row>
    <row r="507" spans="1:17" s="141" customFormat="1" ht="157.5">
      <c r="A507" s="483" t="s">
        <v>658</v>
      </c>
      <c r="B507" s="475" t="s">
        <v>624</v>
      </c>
      <c r="C507" s="483" t="s">
        <v>625</v>
      </c>
      <c r="D507" s="605" t="s">
        <v>185</v>
      </c>
      <c r="E507" s="170">
        <v>18404.5</v>
      </c>
      <c r="F507" s="170">
        <v>18404.240000000002</v>
      </c>
      <c r="G507" s="605" t="s">
        <v>111</v>
      </c>
      <c r="H507" s="253">
        <f t="shared" ref="H507:H511" si="91">F507/E507*100</f>
        <v>99.998587302018535</v>
      </c>
      <c r="I507" s="299"/>
      <c r="J507" s="102" t="s">
        <v>626</v>
      </c>
      <c r="K507" s="102" t="s">
        <v>627</v>
      </c>
      <c r="L507" s="87" t="s">
        <v>446</v>
      </c>
      <c r="M507" s="295">
        <v>17500</v>
      </c>
      <c r="N507" s="170">
        <v>12120</v>
      </c>
      <c r="O507" s="240">
        <f>N507/M507*100</f>
        <v>69.257142857142867</v>
      </c>
      <c r="P507" s="472">
        <f>(O507+O508+O509+O510)/4</f>
        <v>87.88849971692774</v>
      </c>
      <c r="Q507" s="94" t="s">
        <v>1087</v>
      </c>
    </row>
    <row r="508" spans="1:17" s="141" customFormat="1" ht="126">
      <c r="A508" s="485"/>
      <c r="B508" s="476"/>
      <c r="C508" s="485"/>
      <c r="D508" s="605"/>
      <c r="E508" s="170"/>
      <c r="F508" s="170"/>
      <c r="G508" s="605"/>
      <c r="H508" s="276"/>
      <c r="I508" s="299"/>
      <c r="J508" s="210" t="s">
        <v>633</v>
      </c>
      <c r="K508" s="210" t="s">
        <v>631</v>
      </c>
      <c r="L508" s="87" t="s">
        <v>446</v>
      </c>
      <c r="M508" s="295">
        <v>12500</v>
      </c>
      <c r="N508" s="170">
        <v>12120</v>
      </c>
      <c r="O508" s="240">
        <f>N508/M508*100</f>
        <v>96.960000000000008</v>
      </c>
      <c r="P508" s="473"/>
      <c r="Q508" s="94" t="s">
        <v>1087</v>
      </c>
    </row>
    <row r="509" spans="1:17" s="141" customFormat="1" ht="110.25">
      <c r="A509" s="156"/>
      <c r="B509" s="145"/>
      <c r="C509" s="156"/>
      <c r="D509" s="243"/>
      <c r="E509" s="171"/>
      <c r="F509" s="171"/>
      <c r="G509" s="243"/>
      <c r="H509" s="274"/>
      <c r="I509" s="299"/>
      <c r="J509" s="102" t="s">
        <v>1088</v>
      </c>
      <c r="K509" s="102" t="s">
        <v>1089</v>
      </c>
      <c r="L509" s="87" t="s">
        <v>446</v>
      </c>
      <c r="M509" s="295">
        <v>764.9</v>
      </c>
      <c r="N509" s="170">
        <v>764.9</v>
      </c>
      <c r="O509" s="240">
        <f t="shared" ref="O509:O510" si="92">N509/M509*100</f>
        <v>100</v>
      </c>
      <c r="P509" s="473"/>
      <c r="Q509" s="226"/>
    </row>
    <row r="510" spans="1:17" s="141" customFormat="1" ht="78.75">
      <c r="A510" s="156"/>
      <c r="B510" s="145"/>
      <c r="C510" s="156"/>
      <c r="D510" s="243"/>
      <c r="E510" s="171"/>
      <c r="F510" s="171"/>
      <c r="G510" s="243"/>
      <c r="H510" s="274"/>
      <c r="I510" s="299"/>
      <c r="J510" s="102" t="s">
        <v>1090</v>
      </c>
      <c r="K510" s="102" t="s">
        <v>1089</v>
      </c>
      <c r="L510" s="87" t="s">
        <v>446</v>
      </c>
      <c r="M510" s="295">
        <v>227.1</v>
      </c>
      <c r="N510" s="170">
        <v>193.8</v>
      </c>
      <c r="O510" s="240">
        <f t="shared" si="92"/>
        <v>85.336856010568042</v>
      </c>
      <c r="P510" s="474"/>
      <c r="Q510" s="226" t="s">
        <v>1091</v>
      </c>
    </row>
    <row r="511" spans="1:17" s="141" customFormat="1" ht="157.5">
      <c r="A511" s="483" t="s">
        <v>659</v>
      </c>
      <c r="B511" s="475" t="s">
        <v>624</v>
      </c>
      <c r="C511" s="483" t="s">
        <v>625</v>
      </c>
      <c r="D511" s="587" t="s">
        <v>191</v>
      </c>
      <c r="E511" s="171">
        <v>19562</v>
      </c>
      <c r="F511" s="171">
        <v>19561.88</v>
      </c>
      <c r="G511" s="587" t="s">
        <v>111</v>
      </c>
      <c r="H511" s="253">
        <f t="shared" si="91"/>
        <v>99.999386565790829</v>
      </c>
      <c r="I511" s="170"/>
      <c r="J511" s="102" t="s">
        <v>626</v>
      </c>
      <c r="K511" s="102" t="s">
        <v>627</v>
      </c>
      <c r="L511" s="87" t="s">
        <v>446</v>
      </c>
      <c r="M511" s="295">
        <v>21973</v>
      </c>
      <c r="N511" s="170">
        <v>35132.9</v>
      </c>
      <c r="O511" s="240">
        <f>IF((N507/M507*100)&gt;1,100)</f>
        <v>100</v>
      </c>
      <c r="P511" s="472">
        <f>(O511+O512+O513)/3</f>
        <v>99.988821082339143</v>
      </c>
      <c r="Q511" s="480" t="s">
        <v>1092</v>
      </c>
    </row>
    <row r="512" spans="1:17" s="141" customFormat="1" ht="126">
      <c r="A512" s="484"/>
      <c r="B512" s="508"/>
      <c r="C512" s="484"/>
      <c r="D512" s="588"/>
      <c r="E512" s="174"/>
      <c r="F512" s="174"/>
      <c r="G512" s="588"/>
      <c r="H512" s="274"/>
      <c r="I512" s="170"/>
      <c r="J512" s="210" t="s">
        <v>633</v>
      </c>
      <c r="K512" s="210" t="s">
        <v>631</v>
      </c>
      <c r="L512" s="87" t="s">
        <v>446</v>
      </c>
      <c r="M512" s="295">
        <v>18189</v>
      </c>
      <c r="N512" s="170">
        <v>18182.900000000001</v>
      </c>
      <c r="O512" s="240">
        <f>N512/M512*100</f>
        <v>99.96646324701743</v>
      </c>
      <c r="P512" s="473"/>
      <c r="Q512" s="481"/>
    </row>
    <row r="513" spans="1:17" s="141" customFormat="1" ht="94.5">
      <c r="A513" s="485"/>
      <c r="B513" s="476"/>
      <c r="C513" s="485"/>
      <c r="D513" s="589"/>
      <c r="E513" s="182"/>
      <c r="F513" s="182"/>
      <c r="G513" s="589"/>
      <c r="H513" s="276"/>
      <c r="I513" s="154"/>
      <c r="J513" s="102" t="s">
        <v>660</v>
      </c>
      <c r="K513" s="102" t="s">
        <v>661</v>
      </c>
      <c r="L513" s="87" t="s">
        <v>151</v>
      </c>
      <c r="M513" s="297">
        <v>4</v>
      </c>
      <c r="N513" s="154">
        <v>4</v>
      </c>
      <c r="O513" s="240">
        <f t="shared" ref="O513" si="93">N513/M513*100</f>
        <v>100</v>
      </c>
      <c r="P513" s="474"/>
      <c r="Q513" s="481"/>
    </row>
    <row r="514" spans="1:17" s="141" customFormat="1" ht="157.5">
      <c r="A514" s="483" t="s">
        <v>662</v>
      </c>
      <c r="B514" s="475" t="s">
        <v>624</v>
      </c>
      <c r="C514" s="483" t="s">
        <v>625</v>
      </c>
      <c r="D514" s="605" t="s">
        <v>186</v>
      </c>
      <c r="E514" s="170">
        <v>8346.7999999999993</v>
      </c>
      <c r="F514" s="170">
        <v>8202.15</v>
      </c>
      <c r="G514" s="605" t="s">
        <v>111</v>
      </c>
      <c r="H514" s="253">
        <f t="shared" ref="H514" si="94">F514/E514*100</f>
        <v>98.267000527148127</v>
      </c>
      <c r="I514" s="170" t="s">
        <v>1093</v>
      </c>
      <c r="J514" s="102" t="s">
        <v>626</v>
      </c>
      <c r="K514" s="102" t="s">
        <v>627</v>
      </c>
      <c r="L514" s="87" t="s">
        <v>446</v>
      </c>
      <c r="M514" s="295">
        <v>9553.7999999999993</v>
      </c>
      <c r="N514" s="239">
        <v>9624</v>
      </c>
      <c r="O514" s="240">
        <f t="shared" ref="O514:O517" si="95">IF((N514/M514*100)&gt;1,100)</f>
        <v>100</v>
      </c>
      <c r="P514" s="472">
        <f>(O514+O515)/2</f>
        <v>100</v>
      </c>
      <c r="Q514" s="482"/>
    </row>
    <row r="515" spans="1:17" s="141" customFormat="1" ht="126">
      <c r="A515" s="485"/>
      <c r="B515" s="476"/>
      <c r="C515" s="485"/>
      <c r="D515" s="605"/>
      <c r="E515" s="170"/>
      <c r="F515" s="170"/>
      <c r="G515" s="605"/>
      <c r="H515" s="276"/>
      <c r="I515" s="171"/>
      <c r="J515" s="210" t="s">
        <v>633</v>
      </c>
      <c r="K515" s="210" t="s">
        <v>631</v>
      </c>
      <c r="L515" s="87" t="s">
        <v>446</v>
      </c>
      <c r="M515" s="295">
        <v>9704.7000000000007</v>
      </c>
      <c r="N515" s="239">
        <v>10139.719999999999</v>
      </c>
      <c r="O515" s="240">
        <f>IF((N515/M515*100)&gt;1,100)</f>
        <v>100</v>
      </c>
      <c r="P515" s="474"/>
      <c r="Q515" s="94" t="s">
        <v>1094</v>
      </c>
    </row>
    <row r="516" spans="1:17" s="141" customFormat="1" ht="157.5">
      <c r="A516" s="606" t="s">
        <v>663</v>
      </c>
      <c r="B516" s="486" t="s">
        <v>624</v>
      </c>
      <c r="C516" s="606" t="s">
        <v>625</v>
      </c>
      <c r="D516" s="605" t="s">
        <v>187</v>
      </c>
      <c r="E516" s="170">
        <v>112129.4</v>
      </c>
      <c r="F516" s="170">
        <v>112067.37</v>
      </c>
      <c r="G516" s="605" t="s">
        <v>111</v>
      </c>
      <c r="H516" s="253">
        <f t="shared" ref="H516" si="96">F516/E516*100</f>
        <v>99.944679985802125</v>
      </c>
      <c r="I516" s="191" t="s">
        <v>676</v>
      </c>
      <c r="J516" s="102" t="s">
        <v>626</v>
      </c>
      <c r="K516" s="102" t="s">
        <v>627</v>
      </c>
      <c r="L516" s="87" t="s">
        <v>446</v>
      </c>
      <c r="M516" s="295">
        <v>134825.20000000001</v>
      </c>
      <c r="N516" s="239">
        <v>160096</v>
      </c>
      <c r="O516" s="240">
        <f>IF((N515/M515*100)&gt;1,100)</f>
        <v>100</v>
      </c>
      <c r="P516" s="472">
        <f>(O517+O516+O518)/3</f>
        <v>100</v>
      </c>
      <c r="Q516" s="94" t="s">
        <v>1095</v>
      </c>
    </row>
    <row r="517" spans="1:17" s="141" customFormat="1" ht="157.5">
      <c r="A517" s="606"/>
      <c r="B517" s="486"/>
      <c r="C517" s="606"/>
      <c r="D517" s="605"/>
      <c r="E517" s="170"/>
      <c r="F517" s="170"/>
      <c r="G517" s="605"/>
      <c r="H517" s="274"/>
      <c r="I517" s="203"/>
      <c r="J517" s="210" t="s">
        <v>664</v>
      </c>
      <c r="K517" s="102" t="s">
        <v>589</v>
      </c>
      <c r="L517" s="87" t="s">
        <v>151</v>
      </c>
      <c r="M517" s="297">
        <v>61</v>
      </c>
      <c r="N517" s="278">
        <v>65</v>
      </c>
      <c r="O517" s="240">
        <f t="shared" si="95"/>
        <v>100</v>
      </c>
      <c r="P517" s="473"/>
      <c r="Q517" s="170" t="s">
        <v>1096</v>
      </c>
    </row>
    <row r="518" spans="1:17" s="141" customFormat="1" ht="126">
      <c r="A518" s="606"/>
      <c r="B518" s="486"/>
      <c r="C518" s="606"/>
      <c r="D518" s="605"/>
      <c r="E518" s="170"/>
      <c r="F518" s="170"/>
      <c r="G518" s="605"/>
      <c r="H518" s="276"/>
      <c r="I518" s="182"/>
      <c r="J518" s="210" t="s">
        <v>588</v>
      </c>
      <c r="K518" s="210" t="s">
        <v>570</v>
      </c>
      <c r="L518" s="87" t="s">
        <v>446</v>
      </c>
      <c r="M518" s="295">
        <v>134825.20000000001</v>
      </c>
      <c r="N518" s="239">
        <v>160096</v>
      </c>
      <c r="O518" s="240">
        <f>IF((N518/M518*100)&gt;1,100)</f>
        <v>100</v>
      </c>
      <c r="P518" s="473"/>
      <c r="Q518" s="170" t="s">
        <v>1095</v>
      </c>
    </row>
    <row r="519" spans="1:17" s="141" customFormat="1" ht="94.5">
      <c r="A519" s="135"/>
      <c r="B519" s="125"/>
      <c r="C519" s="135"/>
      <c r="D519" s="103"/>
      <c r="E519" s="170"/>
      <c r="F519" s="170"/>
      <c r="G519" s="103"/>
      <c r="H519" s="276"/>
      <c r="I519" s="182"/>
      <c r="J519" s="210" t="s">
        <v>1097</v>
      </c>
      <c r="K519" s="378" t="s">
        <v>641</v>
      </c>
      <c r="L519" s="87" t="s">
        <v>151</v>
      </c>
      <c r="M519" s="295">
        <v>1</v>
      </c>
      <c r="N519" s="239">
        <v>1</v>
      </c>
      <c r="O519" s="240">
        <f>(N519/M519*100)</f>
        <v>100</v>
      </c>
      <c r="P519" s="474"/>
      <c r="Q519" s="170"/>
    </row>
    <row r="520" spans="1:17" s="141" customFormat="1" ht="126">
      <c r="A520" s="135" t="s">
        <v>1100</v>
      </c>
      <c r="B520" s="125" t="s">
        <v>1098</v>
      </c>
      <c r="C520" s="135" t="s">
        <v>665</v>
      </c>
      <c r="D520" s="103" t="s">
        <v>184</v>
      </c>
      <c r="E520" s="170">
        <v>3337.8</v>
      </c>
      <c r="F520" s="170">
        <v>3337.7</v>
      </c>
      <c r="G520" s="103" t="s">
        <v>347</v>
      </c>
      <c r="H520" s="238">
        <f t="shared" ref="H520" si="97">F520/E520*100</f>
        <v>99.997004014620387</v>
      </c>
      <c r="I520" s="170"/>
      <c r="J520" s="210" t="s">
        <v>667</v>
      </c>
      <c r="K520" s="103" t="s">
        <v>1099</v>
      </c>
      <c r="L520" s="87" t="s">
        <v>151</v>
      </c>
      <c r="M520" s="239">
        <v>1</v>
      </c>
      <c r="N520" s="239">
        <v>1</v>
      </c>
      <c r="O520" s="240">
        <f t="shared" ref="O520" si="98">N520/M520*100</f>
        <v>100</v>
      </c>
      <c r="P520" s="240">
        <f t="shared" ref="P520" si="99">O520</f>
        <v>100</v>
      </c>
      <c r="Q520" s="161"/>
    </row>
    <row r="521" spans="1:17" ht="59.25" customHeight="1">
      <c r="A521" s="535" t="s">
        <v>197</v>
      </c>
      <c r="B521" s="536"/>
      <c r="C521" s="536"/>
      <c r="D521" s="537"/>
      <c r="E521" s="113">
        <f>SUM(E65:E520)</f>
        <v>42516489.300000027</v>
      </c>
      <c r="F521" s="113">
        <f>SUM(F65:F520)</f>
        <v>38998354.390000053</v>
      </c>
      <c r="G521" s="101" t="s">
        <v>85</v>
      </c>
      <c r="H521" s="101" t="s">
        <v>85</v>
      </c>
      <c r="I521" s="101" t="s">
        <v>85</v>
      </c>
      <c r="J521" s="162" t="s">
        <v>85</v>
      </c>
      <c r="K521" s="101" t="s">
        <v>85</v>
      </c>
      <c r="L521" s="101" t="s">
        <v>85</v>
      </c>
      <c r="M521" s="101" t="s">
        <v>85</v>
      </c>
      <c r="N521" s="101" t="s">
        <v>85</v>
      </c>
      <c r="O521" s="101" t="s">
        <v>85</v>
      </c>
      <c r="P521" s="101" t="s">
        <v>85</v>
      </c>
      <c r="Q521" s="101" t="s">
        <v>85</v>
      </c>
    </row>
    <row r="522" spans="1:17" ht="59.25" customHeight="1">
      <c r="A522" s="535" t="s">
        <v>198</v>
      </c>
      <c r="B522" s="536"/>
      <c r="C522" s="536"/>
      <c r="D522" s="537"/>
      <c r="E522" s="113">
        <f>E521</f>
        <v>42516489.300000027</v>
      </c>
      <c r="F522" s="116">
        <f>F521</f>
        <v>38998354.390000053</v>
      </c>
      <c r="G522" s="101" t="s">
        <v>85</v>
      </c>
      <c r="H522" s="101" t="s">
        <v>85</v>
      </c>
      <c r="I522" s="101" t="s">
        <v>85</v>
      </c>
      <c r="J522" s="101" t="s">
        <v>85</v>
      </c>
      <c r="K522" s="101" t="s">
        <v>85</v>
      </c>
      <c r="L522" s="101" t="s">
        <v>85</v>
      </c>
      <c r="M522" s="101" t="s">
        <v>85</v>
      </c>
      <c r="N522" s="101" t="s">
        <v>85</v>
      </c>
      <c r="O522" s="101" t="s">
        <v>85</v>
      </c>
      <c r="P522" s="101" t="s">
        <v>85</v>
      </c>
      <c r="Q522" s="101" t="s">
        <v>85</v>
      </c>
    </row>
    <row r="523" spans="1:17">
      <c r="A523" s="538" t="s">
        <v>192</v>
      </c>
      <c r="B523" s="539"/>
      <c r="C523" s="539"/>
      <c r="D523" s="539"/>
      <c r="E523" s="539"/>
      <c r="F523" s="539"/>
      <c r="G523" s="539"/>
      <c r="H523" s="539"/>
      <c r="I523" s="539"/>
      <c r="J523" s="539"/>
      <c r="K523" s="539"/>
      <c r="L523" s="539"/>
      <c r="M523" s="539"/>
      <c r="N523" s="539"/>
      <c r="O523" s="539"/>
      <c r="P523" s="539"/>
      <c r="Q523" s="540"/>
    </row>
    <row r="524" spans="1:17">
      <c r="A524" s="538" t="s">
        <v>30</v>
      </c>
      <c r="B524" s="539"/>
      <c r="C524" s="539"/>
      <c r="D524" s="539"/>
      <c r="E524" s="539"/>
      <c r="F524" s="539"/>
      <c r="G524" s="539"/>
      <c r="H524" s="539"/>
      <c r="I524" s="539"/>
      <c r="J524" s="539"/>
      <c r="K524" s="539"/>
      <c r="L524" s="539"/>
      <c r="M524" s="539"/>
      <c r="N524" s="539"/>
      <c r="O524" s="539"/>
      <c r="P524" s="539"/>
      <c r="Q524" s="540"/>
    </row>
    <row r="525" spans="1:17" ht="236.25">
      <c r="A525" s="106" t="s">
        <v>193</v>
      </c>
      <c r="B525" s="132" t="s">
        <v>328</v>
      </c>
      <c r="C525" s="107" t="s">
        <v>329</v>
      </c>
      <c r="D525" s="87" t="s">
        <v>83</v>
      </c>
      <c r="E525" s="137">
        <v>1787619.6</v>
      </c>
      <c r="F525" s="108">
        <v>1787619.26</v>
      </c>
      <c r="G525" s="125" t="s">
        <v>111</v>
      </c>
      <c r="H525" s="109">
        <f t="shared" ref="H525:H529" si="100">F525/E525*100</f>
        <v>99.999980980293572</v>
      </c>
      <c r="I525" s="73"/>
      <c r="J525" s="102"/>
      <c r="K525" s="103" t="s">
        <v>341</v>
      </c>
      <c r="L525" s="87" t="s">
        <v>338</v>
      </c>
      <c r="M525" s="251">
        <v>45.2</v>
      </c>
      <c r="N525" s="251">
        <v>1525.7</v>
      </c>
      <c r="O525" s="140">
        <f>IF(N525/M525&gt;=1,100)</f>
        <v>100</v>
      </c>
      <c r="P525" s="130">
        <f>O525</f>
        <v>100</v>
      </c>
      <c r="Q525" s="377" t="s">
        <v>1101</v>
      </c>
    </row>
    <row r="526" spans="1:17" ht="220.5" customHeight="1">
      <c r="A526" s="106" t="s">
        <v>194</v>
      </c>
      <c r="B526" s="93" t="s">
        <v>330</v>
      </c>
      <c r="C526" s="107" t="s">
        <v>331</v>
      </c>
      <c r="D526" s="87" t="s">
        <v>83</v>
      </c>
      <c r="E526" s="108">
        <v>20709899.100000001</v>
      </c>
      <c r="F526" s="108">
        <v>20709899.059999999</v>
      </c>
      <c r="G526" s="87" t="s">
        <v>111</v>
      </c>
      <c r="H526" s="110">
        <f t="shared" si="100"/>
        <v>99.999999806855627</v>
      </c>
      <c r="I526" s="111"/>
      <c r="J526" s="103"/>
      <c r="K526" s="103" t="s">
        <v>342</v>
      </c>
      <c r="L526" s="87" t="s">
        <v>338</v>
      </c>
      <c r="M526" s="251">
        <v>25460.3</v>
      </c>
      <c r="N526" s="251">
        <v>23575.599999999999</v>
      </c>
      <c r="O526" s="140">
        <f t="shared" ref="O526:O528" si="101">N526/M526*100</f>
        <v>92.597494923469085</v>
      </c>
      <c r="P526" s="130">
        <f>O526</f>
        <v>92.597494923469085</v>
      </c>
      <c r="Q526" s="377" t="s">
        <v>1102</v>
      </c>
    </row>
    <row r="527" spans="1:17" ht="118.5" customHeight="1">
      <c r="A527" s="541" t="s">
        <v>195</v>
      </c>
      <c r="B527" s="480" t="s">
        <v>332</v>
      </c>
      <c r="C527" s="483" t="s">
        <v>333</v>
      </c>
      <c r="D527" s="475" t="s">
        <v>83</v>
      </c>
      <c r="E527" s="543">
        <v>194178.8</v>
      </c>
      <c r="F527" s="543">
        <v>194178.19</v>
      </c>
      <c r="G527" s="475" t="s">
        <v>111</v>
      </c>
      <c r="H527" s="491">
        <f>F527/E527*100</f>
        <v>99.999685856540481</v>
      </c>
      <c r="I527" s="489"/>
      <c r="J527" s="103" t="s">
        <v>336</v>
      </c>
      <c r="K527" s="103" t="s">
        <v>343</v>
      </c>
      <c r="L527" s="125" t="s">
        <v>339</v>
      </c>
      <c r="M527" s="251">
        <v>71556</v>
      </c>
      <c r="N527" s="125">
        <v>71146</v>
      </c>
      <c r="O527" s="140">
        <f t="shared" si="101"/>
        <v>99.427022192408742</v>
      </c>
      <c r="P527" s="487">
        <f>(O527+O528)/2</f>
        <v>98.849564738246897</v>
      </c>
      <c r="Q527" s="57" t="s">
        <v>770</v>
      </c>
    </row>
    <row r="528" spans="1:17" ht="163.5" customHeight="1">
      <c r="A528" s="542"/>
      <c r="B528" s="482"/>
      <c r="C528" s="485"/>
      <c r="D528" s="476"/>
      <c r="E528" s="544"/>
      <c r="F528" s="544"/>
      <c r="G528" s="476"/>
      <c r="H528" s="492" t="e">
        <f t="shared" si="100"/>
        <v>#DIV/0!</v>
      </c>
      <c r="I528" s="490"/>
      <c r="J528" s="103" t="s">
        <v>337</v>
      </c>
      <c r="K528" s="103" t="s">
        <v>344</v>
      </c>
      <c r="L528" s="87" t="s">
        <v>340</v>
      </c>
      <c r="M528" s="154">
        <v>977144</v>
      </c>
      <c r="N528" s="154">
        <v>960260</v>
      </c>
      <c r="O528" s="140">
        <f t="shared" si="101"/>
        <v>98.272107284085052</v>
      </c>
      <c r="P528" s="488"/>
      <c r="Q528" s="124" t="s">
        <v>771</v>
      </c>
    </row>
    <row r="529" spans="1:17" ht="207.75" customHeight="1">
      <c r="A529" s="112" t="s">
        <v>196</v>
      </c>
      <c r="B529" s="93" t="s">
        <v>334</v>
      </c>
      <c r="C529" s="136" t="s">
        <v>335</v>
      </c>
      <c r="D529" s="126" t="s">
        <v>83</v>
      </c>
      <c r="E529" s="108">
        <v>35711</v>
      </c>
      <c r="F529" s="108">
        <v>35710.94</v>
      </c>
      <c r="G529" s="126" t="s">
        <v>111</v>
      </c>
      <c r="H529" s="110">
        <f t="shared" si="100"/>
        <v>99.999831984542581</v>
      </c>
      <c r="I529" s="98"/>
      <c r="J529" s="103"/>
      <c r="K529" s="103" t="s">
        <v>345</v>
      </c>
      <c r="L529" s="87" t="s">
        <v>340</v>
      </c>
      <c r="M529" s="105">
        <v>1551</v>
      </c>
      <c r="N529" s="87">
        <v>1681</v>
      </c>
      <c r="O529" s="140">
        <f>IF(N525/M525&gt;=1,100)</f>
        <v>100</v>
      </c>
      <c r="P529" s="62">
        <f>O529</f>
        <v>100</v>
      </c>
      <c r="Q529" s="124" t="s">
        <v>772</v>
      </c>
    </row>
    <row r="530" spans="1:17" ht="54.75" customHeight="1">
      <c r="A530" s="535" t="s">
        <v>199</v>
      </c>
      <c r="B530" s="536"/>
      <c r="C530" s="536"/>
      <c r="D530" s="537"/>
      <c r="E530" s="113">
        <f>SUM(E525:E529)</f>
        <v>22727408.500000004</v>
      </c>
      <c r="F530" s="113">
        <f>SUM(F525:F529)</f>
        <v>22727407.450000003</v>
      </c>
      <c r="G530" s="101" t="s">
        <v>85</v>
      </c>
      <c r="H530" s="101" t="s">
        <v>85</v>
      </c>
      <c r="I530" s="101" t="s">
        <v>85</v>
      </c>
      <c r="J530" s="101" t="s">
        <v>85</v>
      </c>
      <c r="K530" s="101" t="s">
        <v>85</v>
      </c>
      <c r="L530" s="101" t="s">
        <v>85</v>
      </c>
      <c r="M530" s="101" t="s">
        <v>85</v>
      </c>
      <c r="N530" s="101" t="s">
        <v>85</v>
      </c>
      <c r="O530" s="101" t="s">
        <v>85</v>
      </c>
      <c r="P530" s="101" t="s">
        <v>85</v>
      </c>
      <c r="Q530" s="101" t="s">
        <v>85</v>
      </c>
    </row>
    <row r="531" spans="1:17" ht="57" customHeight="1">
      <c r="A531" s="535" t="s">
        <v>200</v>
      </c>
      <c r="B531" s="536"/>
      <c r="C531" s="536"/>
      <c r="D531" s="537"/>
      <c r="E531" s="113">
        <f>E530</f>
        <v>22727408.500000004</v>
      </c>
      <c r="F531" s="113">
        <f>F530</f>
        <v>22727407.450000003</v>
      </c>
      <c r="G531" s="101" t="s">
        <v>85</v>
      </c>
      <c r="H531" s="101" t="s">
        <v>85</v>
      </c>
      <c r="I531" s="101" t="s">
        <v>85</v>
      </c>
      <c r="J531" s="101" t="s">
        <v>85</v>
      </c>
      <c r="K531" s="101" t="s">
        <v>85</v>
      </c>
      <c r="L531" s="101" t="s">
        <v>85</v>
      </c>
      <c r="M531" s="101" t="s">
        <v>85</v>
      </c>
      <c r="N531" s="101" t="s">
        <v>85</v>
      </c>
      <c r="O531" s="101" t="s">
        <v>85</v>
      </c>
      <c r="P531" s="101" t="s">
        <v>85</v>
      </c>
      <c r="Q531" s="101" t="s">
        <v>85</v>
      </c>
    </row>
    <row r="534" spans="1:17" ht="32.25" customHeight="1">
      <c r="F534" s="99"/>
    </row>
    <row r="535" spans="1:17" ht="35.25">
      <c r="F535" s="99"/>
      <c r="G535" s="99"/>
      <c r="H535" s="99"/>
      <c r="I535" s="99"/>
      <c r="J535" s="99"/>
      <c r="K535" s="99"/>
      <c r="L535" s="100"/>
      <c r="M535" s="100"/>
      <c r="N535" s="100"/>
    </row>
    <row r="536" spans="1:17" ht="35.25">
      <c r="F536" s="99"/>
      <c r="G536" s="99"/>
      <c r="H536" s="99"/>
      <c r="I536" s="99"/>
      <c r="J536" s="99"/>
      <c r="K536" s="99"/>
      <c r="L536" s="99"/>
      <c r="M536" s="99"/>
      <c r="N536" s="100"/>
    </row>
  </sheetData>
  <autoFilter ref="A3:Q64" xr:uid="{00000000-0009-0000-0000-000004000000}">
    <filterColumn colId="4" showButton="0"/>
    <filterColumn colId="5" showButton="0"/>
    <filterColumn colId="6" showButton="0"/>
    <filterColumn colId="7" showButton="0"/>
    <filterColumn colId="10" showButton="0"/>
    <filterColumn colId="11" showButton="0"/>
    <filterColumn colId="12" showButton="0"/>
  </autoFilter>
  <mergeCells count="505">
    <mergeCell ref="Q163:Q164"/>
    <mergeCell ref="P95:P96"/>
    <mergeCell ref="P97:P98"/>
    <mergeCell ref="P99:P100"/>
    <mergeCell ref="P101:P102"/>
    <mergeCell ref="P104:P105"/>
    <mergeCell ref="Q104:Q105"/>
    <mergeCell ref="P109:P110"/>
    <mergeCell ref="P111:P113"/>
    <mergeCell ref="P119:P120"/>
    <mergeCell ref="Q160:Q162"/>
    <mergeCell ref="Q151:Q154"/>
    <mergeCell ref="P155:P156"/>
    <mergeCell ref="Q155:Q156"/>
    <mergeCell ref="P145:P150"/>
    <mergeCell ref="Q111:Q113"/>
    <mergeCell ref="P121:P123"/>
    <mergeCell ref="A521:D521"/>
    <mergeCell ref="A522:D522"/>
    <mergeCell ref="A87:A90"/>
    <mergeCell ref="P87:P93"/>
    <mergeCell ref="J97:J98"/>
    <mergeCell ref="I97:I98"/>
    <mergeCell ref="H97:H98"/>
    <mergeCell ref="G97:G98"/>
    <mergeCell ref="H99:H100"/>
    <mergeCell ref="I99:I100"/>
    <mergeCell ref="J101:J102"/>
    <mergeCell ref="I101:I102"/>
    <mergeCell ref="H101:H102"/>
    <mergeCell ref="G101:G102"/>
    <mergeCell ref="D101:D102"/>
    <mergeCell ref="I104:I105"/>
    <mergeCell ref="I111:I113"/>
    <mergeCell ref="I109:I110"/>
    <mergeCell ref="A511:A513"/>
    <mergeCell ref="P124:P126"/>
    <mergeCell ref="P130:P133"/>
    <mergeCell ref="P134:P140"/>
    <mergeCell ref="P142:P144"/>
    <mergeCell ref="A507:A508"/>
    <mergeCell ref="Q511:Q514"/>
    <mergeCell ref="A514:A515"/>
    <mergeCell ref="B514:B515"/>
    <mergeCell ref="C514:C515"/>
    <mergeCell ref="D514:D515"/>
    <mergeCell ref="G514:G515"/>
    <mergeCell ref="A516:A518"/>
    <mergeCell ref="B516:B518"/>
    <mergeCell ref="C516:C518"/>
    <mergeCell ref="D516:D518"/>
    <mergeCell ref="G516:G518"/>
    <mergeCell ref="P516:P519"/>
    <mergeCell ref="P514:P515"/>
    <mergeCell ref="P511:P513"/>
    <mergeCell ref="B507:B508"/>
    <mergeCell ref="C507:C508"/>
    <mergeCell ref="D507:D508"/>
    <mergeCell ref="G507:G508"/>
    <mergeCell ref="B511:B513"/>
    <mergeCell ref="C511:C513"/>
    <mergeCell ref="D511:D513"/>
    <mergeCell ref="G511:G513"/>
    <mergeCell ref="A502:A503"/>
    <mergeCell ref="B502:B503"/>
    <mergeCell ref="C502:C503"/>
    <mergeCell ref="D502:D503"/>
    <mergeCell ref="G502:G503"/>
    <mergeCell ref="A504:A506"/>
    <mergeCell ref="B504:B506"/>
    <mergeCell ref="C504:C506"/>
    <mergeCell ref="D504:D506"/>
    <mergeCell ref="G504:G506"/>
    <mergeCell ref="I494:I497"/>
    <mergeCell ref="A498:A499"/>
    <mergeCell ref="B498:B499"/>
    <mergeCell ref="C498:C499"/>
    <mergeCell ref="D498:D499"/>
    <mergeCell ref="G498:G499"/>
    <mergeCell ref="A500:A501"/>
    <mergeCell ref="B500:B501"/>
    <mergeCell ref="C500:C501"/>
    <mergeCell ref="D500:D501"/>
    <mergeCell ref="G500:G501"/>
    <mergeCell ref="A492:A493"/>
    <mergeCell ref="B492:B493"/>
    <mergeCell ref="C492:C493"/>
    <mergeCell ref="D492:D493"/>
    <mergeCell ref="G492:G493"/>
    <mergeCell ref="A494:A497"/>
    <mergeCell ref="B494:B497"/>
    <mergeCell ref="C494:C497"/>
    <mergeCell ref="D494:D497"/>
    <mergeCell ref="G494:G497"/>
    <mergeCell ref="A486:A489"/>
    <mergeCell ref="B486:B489"/>
    <mergeCell ref="C486:C489"/>
    <mergeCell ref="D486:D489"/>
    <mergeCell ref="G486:G489"/>
    <mergeCell ref="A490:A491"/>
    <mergeCell ref="B490:B491"/>
    <mergeCell ref="C490:C491"/>
    <mergeCell ref="D490:D491"/>
    <mergeCell ref="G490:G491"/>
    <mergeCell ref="H475:H478"/>
    <mergeCell ref="A479:A481"/>
    <mergeCell ref="B479:B481"/>
    <mergeCell ref="C479:C481"/>
    <mergeCell ref="D479:D481"/>
    <mergeCell ref="G479:G481"/>
    <mergeCell ref="A482:A484"/>
    <mergeCell ref="B482:B484"/>
    <mergeCell ref="C482:C484"/>
    <mergeCell ref="D482:D484"/>
    <mergeCell ref="G482:G484"/>
    <mergeCell ref="A473:A474"/>
    <mergeCell ref="B473:B474"/>
    <mergeCell ref="C473:C474"/>
    <mergeCell ref="D473:D474"/>
    <mergeCell ref="G473:G474"/>
    <mergeCell ref="A475:A476"/>
    <mergeCell ref="B475:B478"/>
    <mergeCell ref="C475:C478"/>
    <mergeCell ref="D475:D478"/>
    <mergeCell ref="E475:E478"/>
    <mergeCell ref="F475:F478"/>
    <mergeCell ref="G475:G478"/>
    <mergeCell ref="A468:A470"/>
    <mergeCell ref="B468:B470"/>
    <mergeCell ref="C468:C470"/>
    <mergeCell ref="D468:D470"/>
    <mergeCell ref="G468:G470"/>
    <mergeCell ref="A471:A472"/>
    <mergeCell ref="B471:B472"/>
    <mergeCell ref="C471:C472"/>
    <mergeCell ref="D471:D472"/>
    <mergeCell ref="G471:G472"/>
    <mergeCell ref="Q459:Q462"/>
    <mergeCell ref="A463:A465"/>
    <mergeCell ref="B463:B465"/>
    <mergeCell ref="C463:C465"/>
    <mergeCell ref="D463:D465"/>
    <mergeCell ref="G463:G465"/>
    <mergeCell ref="P459:P462"/>
    <mergeCell ref="P463:P465"/>
    <mergeCell ref="A466:A467"/>
    <mergeCell ref="B466:B467"/>
    <mergeCell ref="C466:C467"/>
    <mergeCell ref="D466:D467"/>
    <mergeCell ref="G466:G467"/>
    <mergeCell ref="P466:P467"/>
    <mergeCell ref="A453:A454"/>
    <mergeCell ref="B453:B454"/>
    <mergeCell ref="C453:C454"/>
    <mergeCell ref="D453:D454"/>
    <mergeCell ref="G453:G454"/>
    <mergeCell ref="A459:A462"/>
    <mergeCell ref="B459:B462"/>
    <mergeCell ref="C459:C462"/>
    <mergeCell ref="D459:D462"/>
    <mergeCell ref="G459:G462"/>
    <mergeCell ref="A449:A450"/>
    <mergeCell ref="B449:B450"/>
    <mergeCell ref="C449:C450"/>
    <mergeCell ref="D449:D450"/>
    <mergeCell ref="G449:G450"/>
    <mergeCell ref="A451:A452"/>
    <mergeCell ref="B451:B452"/>
    <mergeCell ref="C451:C452"/>
    <mergeCell ref="D451:D452"/>
    <mergeCell ref="G451:G452"/>
    <mergeCell ref="A440:A446"/>
    <mergeCell ref="B440:B446"/>
    <mergeCell ref="C440:C446"/>
    <mergeCell ref="D440:D446"/>
    <mergeCell ref="G440:G446"/>
    <mergeCell ref="A447:A448"/>
    <mergeCell ref="B447:B448"/>
    <mergeCell ref="C447:C448"/>
    <mergeCell ref="D447:D448"/>
    <mergeCell ref="G447:G448"/>
    <mergeCell ref="A433:A434"/>
    <mergeCell ref="A435:A437"/>
    <mergeCell ref="B435:B437"/>
    <mergeCell ref="C435:C437"/>
    <mergeCell ref="D435:D437"/>
    <mergeCell ref="G435:G437"/>
    <mergeCell ref="A438:A439"/>
    <mergeCell ref="B438:B439"/>
    <mergeCell ref="C438:C439"/>
    <mergeCell ref="D438:D439"/>
    <mergeCell ref="G438:G439"/>
    <mergeCell ref="A425:A428"/>
    <mergeCell ref="B425:B429"/>
    <mergeCell ref="C425:C429"/>
    <mergeCell ref="D425:D429"/>
    <mergeCell ref="G425:G429"/>
    <mergeCell ref="H425:H429"/>
    <mergeCell ref="E427:E429"/>
    <mergeCell ref="F427:F429"/>
    <mergeCell ref="A420:A422"/>
    <mergeCell ref="B420:B422"/>
    <mergeCell ref="C420:C422"/>
    <mergeCell ref="D420:D422"/>
    <mergeCell ref="G420:G422"/>
    <mergeCell ref="A423:A424"/>
    <mergeCell ref="B423:B424"/>
    <mergeCell ref="C423:C424"/>
    <mergeCell ref="D423:D424"/>
    <mergeCell ref="G423:G424"/>
    <mergeCell ref="J409:J410"/>
    <mergeCell ref="P409:P410"/>
    <mergeCell ref="A415:A417"/>
    <mergeCell ref="B415:B417"/>
    <mergeCell ref="C415:C417"/>
    <mergeCell ref="D415:D417"/>
    <mergeCell ref="G415:G417"/>
    <mergeCell ref="A418:A419"/>
    <mergeCell ref="B418:B419"/>
    <mergeCell ref="C418:C419"/>
    <mergeCell ref="D418:D419"/>
    <mergeCell ref="G418:G419"/>
    <mergeCell ref="I249:I260"/>
    <mergeCell ref="I261:I271"/>
    <mergeCell ref="I284:I295"/>
    <mergeCell ref="B378:B380"/>
    <mergeCell ref="D409:D410"/>
    <mergeCell ref="E409:E410"/>
    <mergeCell ref="F409:F410"/>
    <mergeCell ref="G409:G410"/>
    <mergeCell ref="H409:H410"/>
    <mergeCell ref="I409:I410"/>
    <mergeCell ref="P165:P169"/>
    <mergeCell ref="J168:J169"/>
    <mergeCell ref="B170:B172"/>
    <mergeCell ref="I182:I193"/>
    <mergeCell ref="I194:I205"/>
    <mergeCell ref="I206:I216"/>
    <mergeCell ref="I217:I226"/>
    <mergeCell ref="I227:I237"/>
    <mergeCell ref="I238:I248"/>
    <mergeCell ref="C163:C164"/>
    <mergeCell ref="D163:D164"/>
    <mergeCell ref="G163:G164"/>
    <mergeCell ref="H163:H164"/>
    <mergeCell ref="I163:I164"/>
    <mergeCell ref="J163:J164"/>
    <mergeCell ref="K163:K164"/>
    <mergeCell ref="A165:A169"/>
    <mergeCell ref="B165:B169"/>
    <mergeCell ref="C165:C169"/>
    <mergeCell ref="D165:D169"/>
    <mergeCell ref="G165:G169"/>
    <mergeCell ref="H165:H169"/>
    <mergeCell ref="I165:I169"/>
    <mergeCell ref="L163:L164"/>
    <mergeCell ref="M163:M164"/>
    <mergeCell ref="N163:N164"/>
    <mergeCell ref="D157:D158"/>
    <mergeCell ref="G157:G158"/>
    <mergeCell ref="H157:H158"/>
    <mergeCell ref="I157:I158"/>
    <mergeCell ref="P157:P159"/>
    <mergeCell ref="A160:A162"/>
    <mergeCell ref="B160:B162"/>
    <mergeCell ref="C160:C162"/>
    <mergeCell ref="D160:D162"/>
    <mergeCell ref="G160:G162"/>
    <mergeCell ref="H160:H162"/>
    <mergeCell ref="I160:I162"/>
    <mergeCell ref="J160:J162"/>
    <mergeCell ref="K160:K162"/>
    <mergeCell ref="L160:L162"/>
    <mergeCell ref="M160:M162"/>
    <mergeCell ref="N160:N162"/>
    <mergeCell ref="O160:O162"/>
    <mergeCell ref="P160:P162"/>
    <mergeCell ref="A163:A164"/>
    <mergeCell ref="B163:B164"/>
    <mergeCell ref="N153:N154"/>
    <mergeCell ref="O153:O154"/>
    <mergeCell ref="D155:D156"/>
    <mergeCell ref="E155:E156"/>
    <mergeCell ref="F155:F156"/>
    <mergeCell ref="G155:G156"/>
    <mergeCell ref="H155:H156"/>
    <mergeCell ref="I155:I156"/>
    <mergeCell ref="J155:J156"/>
    <mergeCell ref="J147:J150"/>
    <mergeCell ref="D151:D154"/>
    <mergeCell ref="G151:G154"/>
    <mergeCell ref="H151:H154"/>
    <mergeCell ref="I151:I154"/>
    <mergeCell ref="J151:J154"/>
    <mergeCell ref="P151:P154"/>
    <mergeCell ref="J134:J140"/>
    <mergeCell ref="D142:D144"/>
    <mergeCell ref="E142:E144"/>
    <mergeCell ref="F142:F144"/>
    <mergeCell ref="G142:G144"/>
    <mergeCell ref="H142:H144"/>
    <mergeCell ref="I142:I144"/>
    <mergeCell ref="J142:J144"/>
    <mergeCell ref="D145:D148"/>
    <mergeCell ref="F145:F150"/>
    <mergeCell ref="G145:G148"/>
    <mergeCell ref="H145:H148"/>
    <mergeCell ref="I145:I148"/>
    <mergeCell ref="J145:J146"/>
    <mergeCell ref="K153:K154"/>
    <mergeCell ref="L153:L154"/>
    <mergeCell ref="M153:M154"/>
    <mergeCell ref="D130:D133"/>
    <mergeCell ref="G130:G133"/>
    <mergeCell ref="H130:H133"/>
    <mergeCell ref="I130:I133"/>
    <mergeCell ref="D134:D138"/>
    <mergeCell ref="G134:G138"/>
    <mergeCell ref="H134:H138"/>
    <mergeCell ref="I134:I140"/>
    <mergeCell ref="E147:E150"/>
    <mergeCell ref="D121:D123"/>
    <mergeCell ref="E121:E123"/>
    <mergeCell ref="F121:F123"/>
    <mergeCell ref="G121:G123"/>
    <mergeCell ref="H121:H123"/>
    <mergeCell ref="I121:I123"/>
    <mergeCell ref="D124:D126"/>
    <mergeCell ref="G124:G126"/>
    <mergeCell ref="H124:H126"/>
    <mergeCell ref="I124:I126"/>
    <mergeCell ref="D109:D110"/>
    <mergeCell ref="G109:G110"/>
    <mergeCell ref="H109:H110"/>
    <mergeCell ref="J109:J110"/>
    <mergeCell ref="D111:D113"/>
    <mergeCell ref="G111:G113"/>
    <mergeCell ref="H111:H113"/>
    <mergeCell ref="J111:J113"/>
    <mergeCell ref="D119:D120"/>
    <mergeCell ref="E119:E120"/>
    <mergeCell ref="F119:F120"/>
    <mergeCell ref="G119:G120"/>
    <mergeCell ref="H119:H120"/>
    <mergeCell ref="I119:I120"/>
    <mergeCell ref="J119:J120"/>
    <mergeCell ref="D99:D100"/>
    <mergeCell ref="E99:E100"/>
    <mergeCell ref="F99:F100"/>
    <mergeCell ref="G99:G100"/>
    <mergeCell ref="J99:J100"/>
    <mergeCell ref="I95:I96"/>
    <mergeCell ref="D104:D105"/>
    <mergeCell ref="G104:G105"/>
    <mergeCell ref="H104:H105"/>
    <mergeCell ref="J104:J105"/>
    <mergeCell ref="M65:M68"/>
    <mergeCell ref="N65:N68"/>
    <mergeCell ref="O65:O68"/>
    <mergeCell ref="P65:P68"/>
    <mergeCell ref="Q65:Q68"/>
    <mergeCell ref="B87:B90"/>
    <mergeCell ref="C87:C88"/>
    <mergeCell ref="D95:D96"/>
    <mergeCell ref="G95:G96"/>
    <mergeCell ref="H95:H96"/>
    <mergeCell ref="J95:J96"/>
    <mergeCell ref="B65:B68"/>
    <mergeCell ref="C65:C67"/>
    <mergeCell ref="D65:D67"/>
    <mergeCell ref="G65:G67"/>
    <mergeCell ref="H65:H67"/>
    <mergeCell ref="I65:I68"/>
    <mergeCell ref="J65:J68"/>
    <mergeCell ref="K65:K68"/>
    <mergeCell ref="L65:L68"/>
    <mergeCell ref="P50:P57"/>
    <mergeCell ref="P47:P48"/>
    <mergeCell ref="P43:P46"/>
    <mergeCell ref="J49:Q49"/>
    <mergeCell ref="A530:D530"/>
    <mergeCell ref="A531:D531"/>
    <mergeCell ref="A523:Q523"/>
    <mergeCell ref="A524:Q524"/>
    <mergeCell ref="G527:G528"/>
    <mergeCell ref="B527:B528"/>
    <mergeCell ref="A527:A528"/>
    <mergeCell ref="C527:C528"/>
    <mergeCell ref="D527:D528"/>
    <mergeCell ref="E527:E528"/>
    <mergeCell ref="F527:F528"/>
    <mergeCell ref="C43:C46"/>
    <mergeCell ref="D43:D46"/>
    <mergeCell ref="A63:Q63"/>
    <mergeCell ref="A64:Q64"/>
    <mergeCell ref="J47:J48"/>
    <mergeCell ref="I49:I50"/>
    <mergeCell ref="G43:G46"/>
    <mergeCell ref="H43:H46"/>
    <mergeCell ref="A65:A68"/>
    <mergeCell ref="A1:Q1"/>
    <mergeCell ref="A3:A5"/>
    <mergeCell ref="B3:B5"/>
    <mergeCell ref="C3:C5"/>
    <mergeCell ref="D3:D5"/>
    <mergeCell ref="E3:I3"/>
    <mergeCell ref="E4:E5"/>
    <mergeCell ref="G4:G5"/>
    <mergeCell ref="H4:H5"/>
    <mergeCell ref="I4:I5"/>
    <mergeCell ref="J3:J5"/>
    <mergeCell ref="K3:N3"/>
    <mergeCell ref="O3:O5"/>
    <mergeCell ref="P3:P5"/>
    <mergeCell ref="Q3:Q5"/>
    <mergeCell ref="K4:K5"/>
    <mergeCell ref="M4:M5"/>
    <mergeCell ref="N4:N5"/>
    <mergeCell ref="F4:F5"/>
    <mergeCell ref="L4:L5"/>
    <mergeCell ref="A7:Q7"/>
    <mergeCell ref="A8:Q8"/>
    <mergeCell ref="J34:J35"/>
    <mergeCell ref="K34:K35"/>
    <mergeCell ref="L34:L35"/>
    <mergeCell ref="M34:M35"/>
    <mergeCell ref="N34:N35"/>
    <mergeCell ref="O34:O35"/>
    <mergeCell ref="D22:D23"/>
    <mergeCell ref="I22:I23"/>
    <mergeCell ref="A9:Q9"/>
    <mergeCell ref="A10:Q10"/>
    <mergeCell ref="A11:Q11"/>
    <mergeCell ref="A16:D16"/>
    <mergeCell ref="A34:A35"/>
    <mergeCell ref="B34:B35"/>
    <mergeCell ref="C34:C35"/>
    <mergeCell ref="D34:D35"/>
    <mergeCell ref="A17:D17"/>
    <mergeCell ref="A18:D18"/>
    <mergeCell ref="A31:Q31"/>
    <mergeCell ref="A19:Q19"/>
    <mergeCell ref="A29:D29"/>
    <mergeCell ref="A30:D30"/>
    <mergeCell ref="O22:O23"/>
    <mergeCell ref="P22:P23"/>
    <mergeCell ref="B22:B23"/>
    <mergeCell ref="A22:A23"/>
    <mergeCell ref="C22:C23"/>
    <mergeCell ref="P34:P35"/>
    <mergeCell ref="J22:J23"/>
    <mergeCell ref="Q22:Q23"/>
    <mergeCell ref="M22:M23"/>
    <mergeCell ref="N22:N23"/>
    <mergeCell ref="K22:K23"/>
    <mergeCell ref="L22:L23"/>
    <mergeCell ref="Q34:Q35"/>
    <mergeCell ref="I43:I46"/>
    <mergeCell ref="A47:A48"/>
    <mergeCell ref="B47:B48"/>
    <mergeCell ref="C47:C48"/>
    <mergeCell ref="D47:D48"/>
    <mergeCell ref="G47:G48"/>
    <mergeCell ref="H47:H48"/>
    <mergeCell ref="I47:I48"/>
    <mergeCell ref="A43:A46"/>
    <mergeCell ref="B43:B46"/>
    <mergeCell ref="Q47:Q48"/>
    <mergeCell ref="A49:A57"/>
    <mergeCell ref="B49:B57"/>
    <mergeCell ref="C49:C57"/>
    <mergeCell ref="D49:D57"/>
    <mergeCell ref="A62:D62"/>
    <mergeCell ref="A61:D61"/>
    <mergeCell ref="P527:P528"/>
    <mergeCell ref="I527:I528"/>
    <mergeCell ref="H527:H528"/>
    <mergeCell ref="P415:P417"/>
    <mergeCell ref="P418:P419"/>
    <mergeCell ref="P420:P422"/>
    <mergeCell ref="P423:P424"/>
    <mergeCell ref="P425:P429"/>
    <mergeCell ref="P433:P434"/>
    <mergeCell ref="P435:P437"/>
    <mergeCell ref="P440:P446"/>
    <mergeCell ref="P447:P448"/>
    <mergeCell ref="P449:P450"/>
    <mergeCell ref="P451:P452"/>
    <mergeCell ref="P453:P454"/>
    <mergeCell ref="G49:G50"/>
    <mergeCell ref="P468:P470"/>
    <mergeCell ref="P482:P485"/>
    <mergeCell ref="P479:P481"/>
    <mergeCell ref="P475:P478"/>
    <mergeCell ref="P473:P474"/>
    <mergeCell ref="P471:P472"/>
    <mergeCell ref="P507:P510"/>
    <mergeCell ref="P504:P506"/>
    <mergeCell ref="P502:P503"/>
    <mergeCell ref="P500:P501"/>
    <mergeCell ref="P498:P499"/>
    <mergeCell ref="P494:P497"/>
    <mergeCell ref="P492:P493"/>
    <mergeCell ref="P490:P491"/>
    <mergeCell ref="P486:P489"/>
  </mergeCells>
  <pageMargins left="0.7" right="0.7" top="0.75" bottom="0.75" header="0.3" footer="0.3"/>
  <pageSetup paperSize="8" scale="46" fitToHeight="0" orientation="landscape" r:id="rId1"/>
  <rowBreaks count="2" manualBreakCount="2">
    <brk id="25" max="18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1.1. Результаты реал-и ГП</vt:lpstr>
      <vt:lpstr>1.2. Целевые показатели, индика</vt:lpstr>
      <vt:lpstr>2.1-2.3. Финансирование </vt:lpstr>
      <vt:lpstr>2.4-2.5. Финансирование</vt:lpstr>
      <vt:lpstr>3. План-график</vt:lpstr>
      <vt:lpstr>'3. План-график'!Область_печати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2024-04-25T11:40:44Z</dcterms:modified>
</cp:coreProperties>
</file>