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860" windowWidth="28800" windowHeight="11775" activeTab="4"/>
  </bookViews>
  <sheets>
    <sheet name="1.1. Результаты реал-и ГП" sheetId="4" r:id="rId1"/>
    <sheet name="1.2. Целевые показатели, индика" sheetId="1" r:id="rId2"/>
    <sheet name="2.1-2.3. Финансирование " sheetId="2" r:id="rId3"/>
    <sheet name="2.4-2.5. Финансирование" sheetId="5" r:id="rId4"/>
    <sheet name="3. План-график" sheetId="3" r:id="rId5"/>
  </sheets>
  <definedNames>
    <definedName name="_xlnm._FilterDatabase" localSheetId="4" hidden="1">'3. План-график'!$A$3:$Q$72</definedName>
  </definedNames>
  <calcPr calcId="162913"/>
</workbook>
</file>

<file path=xl/calcChain.xml><?xml version="1.0" encoding="utf-8"?>
<calcChain xmlns="http://schemas.openxmlformats.org/spreadsheetml/2006/main">
  <c r="P169" i="3" l="1"/>
  <c r="P77" i="3" l="1"/>
  <c r="O42" i="3"/>
  <c r="O38" i="3"/>
  <c r="O30" i="3"/>
  <c r="O29" i="3"/>
  <c r="O28" i="3"/>
  <c r="O27" i="3"/>
  <c r="E23" i="3" l="1"/>
  <c r="W38" i="3"/>
  <c r="AB61" i="5"/>
  <c r="AA61" i="5"/>
  <c r="AB52" i="5"/>
  <c r="AB53" i="5"/>
  <c r="AB54" i="5"/>
  <c r="AB55" i="5"/>
  <c r="AB56" i="5"/>
  <c r="AB57" i="5"/>
  <c r="AB58" i="5"/>
  <c r="AB59" i="5"/>
  <c r="AB60" i="5"/>
  <c r="AB62" i="5"/>
  <c r="AB63" i="5"/>
  <c r="AB46" i="5"/>
  <c r="AB47" i="5"/>
  <c r="AB48" i="5"/>
  <c r="AB49" i="5"/>
  <c r="AB50" i="5"/>
  <c r="AB51" i="5"/>
  <c r="AB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2" i="5"/>
  <c r="AA63" i="5"/>
  <c r="M9" i="2"/>
  <c r="M9" i="5"/>
  <c r="F533" i="3" l="1"/>
  <c r="E533" i="3"/>
  <c r="E534" i="3" s="1"/>
  <c r="O166" i="3"/>
  <c r="O165" i="3"/>
  <c r="O164" i="3"/>
  <c r="O163" i="3"/>
  <c r="O162" i="3"/>
  <c r="O161" i="3"/>
  <c r="O160" i="3"/>
  <c r="P160" i="3" s="1"/>
  <c r="O159" i="3"/>
  <c r="P159" i="3" s="1"/>
  <c r="O158" i="3"/>
  <c r="O157" i="3"/>
  <c r="O156" i="3"/>
  <c r="O155" i="3"/>
  <c r="O154" i="3"/>
  <c r="O153" i="3"/>
  <c r="P153" i="3" s="1"/>
  <c r="O152" i="3"/>
  <c r="O151" i="3"/>
  <c r="O150" i="3"/>
  <c r="O149" i="3"/>
  <c r="P149" i="3" s="1"/>
  <c r="O148" i="3"/>
  <c r="P148" i="3" s="1"/>
  <c r="O147" i="3"/>
  <c r="O146" i="3"/>
  <c r="O145" i="3"/>
  <c r="O144" i="3"/>
  <c r="O143" i="3"/>
  <c r="O142" i="3"/>
  <c r="O141" i="3"/>
  <c r="O140" i="3"/>
  <c r="O139" i="3"/>
  <c r="O138" i="3"/>
  <c r="O137" i="3"/>
  <c r="P137" i="3" s="1"/>
  <c r="O136" i="3"/>
  <c r="O135" i="3"/>
  <c r="P135" i="3" s="1"/>
  <c r="O134" i="3"/>
  <c r="P134" i="3" s="1"/>
  <c r="O133" i="3"/>
  <c r="P133" i="3" s="1"/>
  <c r="O132" i="3"/>
  <c r="O131" i="3"/>
  <c r="O130" i="3"/>
  <c r="P130" i="3" s="1"/>
  <c r="O129" i="3"/>
  <c r="P129" i="3" s="1"/>
  <c r="O128" i="3"/>
  <c r="O127" i="3"/>
  <c r="P127" i="3" s="1"/>
  <c r="O126" i="3"/>
  <c r="P126" i="3" s="1"/>
  <c r="H164" i="3"/>
  <c r="H160" i="3"/>
  <c r="O125" i="3"/>
  <c r="P125" i="3" s="1"/>
  <c r="O19" i="5" l="1"/>
  <c r="G9" i="2"/>
  <c r="O19" i="2"/>
  <c r="P142" i="3"/>
  <c r="P150" i="3"/>
  <c r="P164" i="3"/>
  <c r="P138" i="3"/>
  <c r="P157" i="3"/>
  <c r="F534" i="3"/>
  <c r="G9" i="5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H361" i="3"/>
  <c r="H278" i="3"/>
  <c r="O174" i="3"/>
  <c r="O173" i="3"/>
  <c r="O172" i="3"/>
  <c r="O171" i="3"/>
  <c r="O169" i="3"/>
  <c r="O167" i="3"/>
  <c r="P167" i="3" s="1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124" i="3"/>
  <c r="P124" i="3" s="1"/>
  <c r="O115" i="3"/>
  <c r="P115" i="3" s="1"/>
  <c r="O113" i="3"/>
  <c r="O112" i="3"/>
  <c r="O420" i="3"/>
  <c r="P420" i="3" s="1"/>
  <c r="O419" i="3"/>
  <c r="P419" i="3" s="1"/>
  <c r="O418" i="3"/>
  <c r="P418" i="3" s="1"/>
  <c r="O417" i="3"/>
  <c r="P417" i="3" s="1"/>
  <c r="O416" i="3"/>
  <c r="P416" i="3" s="1"/>
  <c r="O415" i="3"/>
  <c r="P415" i="3" s="1"/>
  <c r="O414" i="3"/>
  <c r="P414" i="3" s="1"/>
  <c r="O413" i="3"/>
  <c r="P413" i="3" s="1"/>
  <c r="O412" i="3"/>
  <c r="P412" i="3" s="1"/>
  <c r="O411" i="3"/>
  <c r="P411" i="3" s="1"/>
  <c r="O410" i="3"/>
  <c r="P410" i="3" s="1"/>
  <c r="O409" i="3"/>
  <c r="P409" i="3" s="1"/>
  <c r="O408" i="3"/>
  <c r="P408" i="3" s="1"/>
  <c r="O407" i="3"/>
  <c r="P407" i="3" s="1"/>
  <c r="O406" i="3"/>
  <c r="P406" i="3" s="1"/>
  <c r="O405" i="3"/>
  <c r="P405" i="3" s="1"/>
  <c r="O404" i="3"/>
  <c r="P404" i="3" s="1"/>
  <c r="O403" i="3"/>
  <c r="P403" i="3" s="1"/>
  <c r="O447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P453" i="3" s="1"/>
  <c r="O453" i="3"/>
  <c r="O452" i="3"/>
  <c r="O451" i="3"/>
  <c r="O450" i="3"/>
  <c r="O449" i="3"/>
  <c r="O448" i="3"/>
  <c r="O446" i="3"/>
  <c r="O445" i="3"/>
  <c r="O444" i="3"/>
  <c r="O443" i="3"/>
  <c r="O442" i="3"/>
  <c r="O441" i="3"/>
  <c r="O440" i="3"/>
  <c r="O439" i="3"/>
  <c r="P439" i="3" s="1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H470" i="3"/>
  <c r="H473" i="3"/>
  <c r="H46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P506" i="3" s="1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H498" i="3"/>
  <c r="H488" i="3"/>
  <c r="H522" i="3"/>
  <c r="H520" i="3"/>
  <c r="H517" i="3"/>
  <c r="H515" i="3"/>
  <c r="H512" i="3"/>
  <c r="H510" i="3"/>
  <c r="H508" i="3"/>
  <c r="H506" i="3"/>
  <c r="H502" i="3"/>
  <c r="H496" i="3"/>
  <c r="H492" i="3"/>
  <c r="H485" i="3"/>
  <c r="H483" i="3"/>
  <c r="H481" i="3"/>
  <c r="H479" i="3"/>
  <c r="H476" i="3"/>
  <c r="O532" i="3"/>
  <c r="O531" i="3"/>
  <c r="O530" i="3"/>
  <c r="P530" i="3" s="1"/>
  <c r="O529" i="3"/>
  <c r="P529" i="3" s="1"/>
  <c r="O528" i="3"/>
  <c r="P528" i="3" s="1"/>
  <c r="O527" i="3"/>
  <c r="P527" i="3" s="1"/>
  <c r="O526" i="3"/>
  <c r="P526" i="3" s="1"/>
  <c r="O525" i="3"/>
  <c r="P525" i="3" s="1"/>
  <c r="H539" i="3"/>
  <c r="O541" i="3"/>
  <c r="P541" i="3" s="1"/>
  <c r="O540" i="3"/>
  <c r="O539" i="3"/>
  <c r="O538" i="3"/>
  <c r="P538" i="3" s="1"/>
  <c r="O537" i="3"/>
  <c r="P537" i="3" s="1"/>
  <c r="P455" i="3" l="1"/>
  <c r="P112" i="3"/>
  <c r="P496" i="3"/>
  <c r="P488" i="3"/>
  <c r="P512" i="3"/>
  <c r="P421" i="3"/>
  <c r="P429" i="3"/>
  <c r="P481" i="3"/>
  <c r="P470" i="3"/>
  <c r="P485" i="3"/>
  <c r="P517" i="3"/>
  <c r="P426" i="3"/>
  <c r="P510" i="3"/>
  <c r="P461" i="3"/>
  <c r="P498" i="3"/>
  <c r="P522" i="3"/>
  <c r="P431" i="3"/>
  <c r="P483" i="3"/>
  <c r="P515" i="3"/>
  <c r="P424" i="3"/>
  <c r="P397" i="3"/>
  <c r="P200" i="3"/>
  <c r="P476" i="3"/>
  <c r="P457" i="3"/>
  <c r="P473" i="3"/>
  <c r="P267" i="3"/>
  <c r="P223" i="3"/>
  <c r="P303" i="3"/>
  <c r="P361" i="3"/>
  <c r="P479" i="3"/>
  <c r="P212" i="3"/>
  <c r="P244" i="3"/>
  <c r="P520" i="3"/>
  <c r="P446" i="3"/>
  <c r="P278" i="3"/>
  <c r="P349" i="3"/>
  <c r="P373" i="3"/>
  <c r="P539" i="3"/>
  <c r="P492" i="3"/>
  <c r="P508" i="3"/>
  <c r="P441" i="3"/>
  <c r="P188" i="3"/>
  <c r="P255" i="3"/>
  <c r="P326" i="3"/>
  <c r="P233" i="3"/>
  <c r="P435" i="3"/>
  <c r="P385" i="3"/>
  <c r="P315" i="3"/>
  <c r="P175" i="3"/>
  <c r="P465" i="3"/>
  <c r="P502" i="3"/>
  <c r="P531" i="3"/>
  <c r="P444" i="3"/>
  <c r="P459" i="3"/>
  <c r="P290" i="3"/>
  <c r="P337" i="3"/>
  <c r="O123" i="3" l="1"/>
  <c r="O122" i="3"/>
  <c r="O121" i="3"/>
  <c r="O120" i="3"/>
  <c r="O119" i="3"/>
  <c r="O118" i="3"/>
  <c r="P118" i="3" s="1"/>
  <c r="O117" i="3"/>
  <c r="O116" i="3"/>
  <c r="P116" i="3" s="1"/>
  <c r="O114" i="3"/>
  <c r="P114" i="3" s="1"/>
  <c r="O111" i="3"/>
  <c r="O110" i="3"/>
  <c r="O109" i="3"/>
  <c r="O108" i="3"/>
  <c r="O107" i="3"/>
  <c r="P107" i="3" s="1"/>
  <c r="O106" i="3"/>
  <c r="P106" i="3" s="1"/>
  <c r="O105" i="3"/>
  <c r="P105" i="3" s="1"/>
  <c r="O104" i="3"/>
  <c r="P104" i="3" s="1"/>
  <c r="O103" i="3"/>
  <c r="O102" i="3"/>
  <c r="O101" i="3"/>
  <c r="P101" i="3" s="1"/>
  <c r="O100" i="3"/>
  <c r="O99" i="3"/>
  <c r="O98" i="3"/>
  <c r="O97" i="3"/>
  <c r="O96" i="3"/>
  <c r="O95" i="3"/>
  <c r="H73" i="3"/>
  <c r="O73" i="3"/>
  <c r="P73" i="3" s="1"/>
  <c r="H74" i="3"/>
  <c r="H75" i="3"/>
  <c r="H76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P122" i="3" l="1"/>
  <c r="P108" i="3"/>
  <c r="P119" i="3"/>
  <c r="P95" i="3"/>
  <c r="P102" i="3"/>
  <c r="P110" i="3"/>
  <c r="AA45" i="5" l="1"/>
  <c r="AA64" i="5" s="1"/>
  <c r="L9" i="2" l="1"/>
  <c r="L9" i="5"/>
  <c r="H461" i="3" l="1"/>
  <c r="H459" i="3"/>
  <c r="H457" i="3"/>
  <c r="H455" i="3"/>
  <c r="H453" i="3"/>
  <c r="H446" i="3"/>
  <c r="H444" i="3"/>
  <c r="H441" i="3"/>
  <c r="H439" i="3"/>
  <c r="H435" i="3"/>
  <c r="H431" i="3"/>
  <c r="H429" i="3"/>
  <c r="H426" i="3"/>
  <c r="H424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73" i="3"/>
  <c r="H349" i="3"/>
  <c r="H337" i="3"/>
  <c r="H326" i="3"/>
  <c r="H315" i="3"/>
  <c r="H303" i="3"/>
  <c r="H290" i="3"/>
  <c r="H267" i="3"/>
  <c r="H255" i="3"/>
  <c r="H244" i="3"/>
  <c r="H233" i="3"/>
  <c r="H223" i="3"/>
  <c r="H212" i="3"/>
  <c r="H200" i="3"/>
  <c r="H188" i="3"/>
  <c r="H174" i="3"/>
  <c r="H173" i="3"/>
  <c r="H172" i="3"/>
  <c r="H171" i="3"/>
  <c r="H170" i="3"/>
  <c r="H169" i="3"/>
  <c r="H77" i="3"/>
  <c r="H121" i="3"/>
  <c r="H120" i="3"/>
  <c r="H119" i="3"/>
  <c r="H123" i="3"/>
  <c r="H122" i="3"/>
  <c r="H118" i="3"/>
  <c r="H117" i="3"/>
  <c r="H116" i="3"/>
  <c r="H115" i="3"/>
  <c r="H114" i="3"/>
  <c r="H112" i="3"/>
  <c r="H110" i="3"/>
  <c r="H108" i="3"/>
  <c r="H106" i="3"/>
  <c r="H107" i="3"/>
  <c r="H105" i="3"/>
  <c r="H104" i="3"/>
  <c r="H103" i="3"/>
  <c r="H102" i="3"/>
  <c r="H101" i="3"/>
  <c r="N19" i="2" l="1"/>
  <c r="N19" i="5"/>
  <c r="F9" i="5"/>
  <c r="F9" i="2"/>
  <c r="H532" i="3"/>
  <c r="H531" i="3"/>
  <c r="H526" i="3"/>
  <c r="H527" i="3"/>
  <c r="H528" i="3"/>
  <c r="H529" i="3"/>
  <c r="H525" i="3"/>
  <c r="H126" i="3"/>
  <c r="H127" i="3"/>
  <c r="H129" i="3"/>
  <c r="H130" i="3"/>
  <c r="H133" i="3"/>
  <c r="H134" i="3"/>
  <c r="H135" i="3"/>
  <c r="H137" i="3"/>
  <c r="H138" i="3"/>
  <c r="H142" i="3"/>
  <c r="H148" i="3"/>
  <c r="H149" i="3"/>
  <c r="H150" i="3"/>
  <c r="H153" i="3"/>
  <c r="H157" i="3"/>
  <c r="H159" i="3"/>
  <c r="H125" i="3"/>
  <c r="H96" i="3"/>
  <c r="H97" i="3"/>
  <c r="H98" i="3"/>
  <c r="H99" i="3"/>
  <c r="H100" i="3"/>
  <c r="H95" i="3"/>
  <c r="H175" i="3"/>
  <c r="H168" i="3"/>
  <c r="H167" i="3"/>
  <c r="H541" i="3" l="1"/>
  <c r="F542" i="3"/>
  <c r="O20" i="2" s="1"/>
  <c r="E542" i="3"/>
  <c r="F10" i="5" s="1"/>
  <c r="C10" i="5" s="1"/>
  <c r="G10" i="5" l="1"/>
  <c r="N20" i="5"/>
  <c r="F10" i="2"/>
  <c r="AA65" i="5"/>
  <c r="AA66" i="5" s="1"/>
  <c r="G10" i="2"/>
  <c r="O20" i="5"/>
  <c r="AB65" i="5"/>
  <c r="AB66" i="5" s="1"/>
  <c r="N20" i="2"/>
  <c r="E543" i="3"/>
  <c r="F543" i="3"/>
  <c r="H540" i="3"/>
  <c r="H538" i="3"/>
  <c r="H537" i="3"/>
  <c r="C19" i="2" l="1"/>
  <c r="D19" i="2"/>
  <c r="C20" i="2"/>
  <c r="D20" i="2"/>
  <c r="C19" i="5"/>
  <c r="D19" i="5"/>
  <c r="C20" i="5"/>
  <c r="D20" i="5"/>
  <c r="G8" i="2"/>
  <c r="F8" i="2"/>
  <c r="J8" i="2"/>
  <c r="I8" i="2"/>
  <c r="H65" i="3"/>
  <c r="G8" i="5"/>
  <c r="F8" i="5"/>
  <c r="M8" i="5"/>
  <c r="L8" i="5"/>
  <c r="I8" i="5"/>
  <c r="J8" i="5"/>
  <c r="AB40" i="5"/>
  <c r="AA40" i="5"/>
  <c r="AB41" i="5"/>
  <c r="AA41" i="5"/>
  <c r="F69" i="3"/>
  <c r="AB39" i="5" s="1"/>
  <c r="E69" i="3"/>
  <c r="N18" i="2" s="1"/>
  <c r="F35" i="3"/>
  <c r="E35" i="3"/>
  <c r="F14" i="3"/>
  <c r="G18" i="5" s="1"/>
  <c r="E14" i="3"/>
  <c r="F18" i="5" s="1"/>
  <c r="O18" i="2" l="1"/>
  <c r="AA39" i="5"/>
  <c r="N18" i="5"/>
  <c r="F18" i="2"/>
  <c r="G18" i="2"/>
  <c r="U38" i="5"/>
  <c r="O18" i="5"/>
  <c r="C8" i="2"/>
  <c r="F23" i="3"/>
  <c r="F24" i="3" s="1"/>
  <c r="E24" i="3"/>
  <c r="G31" i="5" l="1"/>
  <c r="D31" i="5" s="1"/>
  <c r="G31" i="2"/>
  <c r="D31" i="2" s="1"/>
  <c r="F31" i="5"/>
  <c r="C31" i="5" s="1"/>
  <c r="F31" i="2"/>
  <c r="C31" i="2" s="1"/>
  <c r="J18" i="5"/>
  <c r="C18" i="5" s="1"/>
  <c r="J18" i="2"/>
  <c r="C18" i="2" s="1"/>
  <c r="K18" i="5"/>
  <c r="D18" i="5" s="1"/>
  <c r="K18" i="2"/>
  <c r="D18" i="2" s="1"/>
  <c r="F46" i="1"/>
  <c r="F45" i="1" l="1"/>
  <c r="H41" i="3" l="1"/>
  <c r="F35" i="1"/>
  <c r="F34" i="1"/>
  <c r="F33" i="1"/>
  <c r="H54" i="3" l="1"/>
  <c r="P68" i="3" l="1"/>
  <c r="F11" i="1" l="1"/>
  <c r="F12" i="1"/>
  <c r="F41" i="1" l="1"/>
  <c r="F39" i="1"/>
  <c r="O63" i="3" l="1"/>
  <c r="O64" i="3"/>
  <c r="O51" i="3"/>
  <c r="O52" i="3"/>
  <c r="O53" i="3"/>
  <c r="O18" i="3"/>
  <c r="P18" i="3" s="1"/>
  <c r="O19" i="3"/>
  <c r="P19" i="3" s="1"/>
  <c r="O66" i="3"/>
  <c r="P66" i="3" s="1"/>
  <c r="O55" i="3"/>
  <c r="H50" i="3"/>
  <c r="O40" i="3"/>
  <c r="P40" i="3" s="1"/>
  <c r="H56" i="3"/>
  <c r="O57" i="3"/>
  <c r="O58" i="3"/>
  <c r="O59" i="3"/>
  <c r="O60" i="3"/>
  <c r="O61" i="3"/>
  <c r="O62" i="3"/>
  <c r="O65" i="3"/>
  <c r="P65" i="3" s="1"/>
  <c r="O20" i="3"/>
  <c r="P20" i="3" s="1"/>
  <c r="H18" i="3"/>
  <c r="H19" i="3"/>
  <c r="O12" i="3"/>
  <c r="P12" i="3" s="1"/>
  <c r="U40" i="5"/>
  <c r="C27" i="2"/>
  <c r="L7" i="2" l="1"/>
  <c r="M7" i="2"/>
  <c r="I7" i="2"/>
  <c r="J7" i="2"/>
  <c r="F7" i="2"/>
  <c r="G7" i="2"/>
  <c r="F50" i="1"/>
  <c r="F7" i="5" l="1"/>
  <c r="G7" i="5"/>
  <c r="I7" i="5"/>
  <c r="J7" i="5"/>
  <c r="L7" i="5"/>
  <c r="M7" i="5"/>
  <c r="C8" i="5"/>
  <c r="D8" i="5"/>
  <c r="H8" i="5"/>
  <c r="K8" i="5"/>
  <c r="C9" i="5"/>
  <c r="D9" i="5"/>
  <c r="H9" i="5"/>
  <c r="N9" i="5"/>
  <c r="D10" i="5"/>
  <c r="H10" i="5"/>
  <c r="F17" i="5"/>
  <c r="G17" i="5"/>
  <c r="J17" i="5"/>
  <c r="K17" i="5"/>
  <c r="C17" i="5"/>
  <c r="E18" i="5"/>
  <c r="H18" i="5"/>
  <c r="L18" i="5"/>
  <c r="P19" i="5"/>
  <c r="P20" i="5"/>
  <c r="I27" i="5"/>
  <c r="J27" i="5"/>
  <c r="L27" i="5"/>
  <c r="M27" i="5"/>
  <c r="I28" i="5"/>
  <c r="J28" i="5"/>
  <c r="L28" i="5"/>
  <c r="M28" i="5"/>
  <c r="I29" i="5"/>
  <c r="J29" i="5"/>
  <c r="L29" i="5"/>
  <c r="M29" i="5"/>
  <c r="N29" i="5"/>
  <c r="AC66" i="5"/>
  <c r="AC65" i="5"/>
  <c r="AB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B43" i="5"/>
  <c r="AA43" i="5"/>
  <c r="AB42" i="5"/>
  <c r="AB44" i="5" s="1"/>
  <c r="AA42" i="5"/>
  <c r="U41" i="5"/>
  <c r="AA44" i="5" l="1"/>
  <c r="K7" i="5"/>
  <c r="H7" i="5"/>
  <c r="N7" i="5"/>
  <c r="E9" i="5"/>
  <c r="H17" i="5"/>
  <c r="E10" i="5"/>
  <c r="L17" i="5"/>
  <c r="C7" i="5"/>
  <c r="AC43" i="5"/>
  <c r="E8" i="5"/>
  <c r="D7" i="5"/>
  <c r="D17" i="5"/>
  <c r="E17" i="5" s="1"/>
  <c r="AC41" i="5"/>
  <c r="V38" i="5"/>
  <c r="V40" i="5"/>
  <c r="V41" i="5"/>
  <c r="AC42" i="5"/>
  <c r="AC64" i="5"/>
  <c r="AC40" i="5"/>
  <c r="AC44" i="5" l="1"/>
  <c r="E7" i="5"/>
  <c r="P20" i="2"/>
  <c r="P19" i="2"/>
  <c r="D10" i="2"/>
  <c r="C10" i="2"/>
  <c r="D9" i="2"/>
  <c r="C9" i="2"/>
  <c r="H10" i="2"/>
  <c r="N9" i="2"/>
  <c r="H9" i="2"/>
  <c r="F56" i="1"/>
  <c r="F55" i="1"/>
  <c r="F53" i="1"/>
  <c r="F52" i="1"/>
  <c r="F51" i="1"/>
  <c r="F49" i="1"/>
  <c r="F16" i="1"/>
  <c r="F15" i="1"/>
  <c r="F14" i="1"/>
  <c r="F13" i="1"/>
  <c r="C7" i="2" l="1"/>
  <c r="E9" i="2"/>
  <c r="E10" i="2"/>
  <c r="I28" i="2"/>
  <c r="J28" i="2"/>
  <c r="K28" i="2"/>
  <c r="L28" i="2"/>
  <c r="M28" i="2"/>
  <c r="I29" i="2"/>
  <c r="J29" i="2"/>
  <c r="K29" i="2"/>
  <c r="L29" i="2"/>
  <c r="M29" i="2"/>
  <c r="I27" i="2"/>
  <c r="J27" i="2"/>
  <c r="K27" i="2"/>
  <c r="L27" i="2"/>
  <c r="M27" i="2"/>
  <c r="H18" i="2"/>
  <c r="D8" i="2"/>
  <c r="E8" i="2" l="1"/>
  <c r="O50" i="3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P42" i="3"/>
  <c r="O39" i="3"/>
  <c r="P39" i="3" s="1"/>
  <c r="P38" i="3" l="1"/>
  <c r="F7" i="1" l="1"/>
  <c r="O54" i="3" l="1"/>
  <c r="P29" i="3"/>
  <c r="P28" i="3"/>
  <c r="P27" i="3"/>
  <c r="H30" i="3"/>
  <c r="H29" i="3"/>
  <c r="H28" i="3"/>
  <c r="H27" i="3"/>
  <c r="O34" i="3"/>
  <c r="P34" i="3" s="1"/>
  <c r="O33" i="3"/>
  <c r="P33" i="3" s="1"/>
  <c r="O32" i="3"/>
  <c r="P32" i="3" s="1"/>
  <c r="O31" i="3"/>
  <c r="P31" i="3" s="1"/>
  <c r="H34" i="3"/>
  <c r="H33" i="3"/>
  <c r="H32" i="3"/>
  <c r="H31" i="3"/>
  <c r="O22" i="3"/>
  <c r="P22" i="3" s="1"/>
  <c r="O21" i="3"/>
  <c r="P21" i="3" s="1"/>
  <c r="H22" i="3"/>
  <c r="H21" i="3"/>
  <c r="H20" i="3"/>
  <c r="F15" i="3"/>
  <c r="E15" i="3"/>
  <c r="G32" i="5" l="1"/>
  <c r="D32" i="5" s="1"/>
  <c r="G32" i="2"/>
  <c r="D32" i="2" s="1"/>
  <c r="F32" i="2"/>
  <c r="C32" i="2" s="1"/>
  <c r="C28" i="2" s="1"/>
  <c r="F32" i="5"/>
  <c r="C32" i="5" s="1"/>
  <c r="C28" i="5" s="1"/>
  <c r="E25" i="3"/>
  <c r="E36" i="3" s="1"/>
  <c r="E70" i="3" s="1"/>
  <c r="F25" i="3"/>
  <c r="F36" i="3" s="1"/>
  <c r="F28" i="2" l="1"/>
  <c r="F28" i="5"/>
  <c r="F27" i="5"/>
  <c r="F33" i="5"/>
  <c r="F29" i="5" s="1"/>
  <c r="E32" i="5"/>
  <c r="E28" i="5" s="1"/>
  <c r="D28" i="5"/>
  <c r="G27" i="5"/>
  <c r="G33" i="5"/>
  <c r="H31" i="5"/>
  <c r="H27" i="5" s="1"/>
  <c r="C27" i="5"/>
  <c r="C33" i="5"/>
  <c r="C29" i="5" s="1"/>
  <c r="G28" i="5"/>
  <c r="H32" i="5"/>
  <c r="H28" i="5" s="1"/>
  <c r="D27" i="5"/>
  <c r="E31" i="5"/>
  <c r="E27" i="5" s="1"/>
  <c r="D33" i="5"/>
  <c r="C33" i="2"/>
  <c r="C29" i="2" s="1"/>
  <c r="F27" i="2"/>
  <c r="F33" i="2"/>
  <c r="F29" i="2" s="1"/>
  <c r="H32" i="2"/>
  <c r="H28" i="2" s="1"/>
  <c r="G28" i="2"/>
  <c r="E32" i="2"/>
  <c r="E28" i="2" s="1"/>
  <c r="D28" i="2"/>
  <c r="E31" i="2"/>
  <c r="E27" i="2" s="1"/>
  <c r="D27" i="2"/>
  <c r="D33" i="2"/>
  <c r="G27" i="2"/>
  <c r="G33" i="2"/>
  <c r="H31" i="2"/>
  <c r="H27" i="2" s="1"/>
  <c r="H13" i="3"/>
  <c r="H12" i="3"/>
  <c r="G29" i="5" l="1"/>
  <c r="H33" i="5"/>
  <c r="H29" i="5" s="1"/>
  <c r="E33" i="5"/>
  <c r="E29" i="5" s="1"/>
  <c r="D29" i="5"/>
  <c r="E33" i="2"/>
  <c r="E29" i="2" s="1"/>
  <c r="D29" i="2"/>
  <c r="G29" i="2"/>
  <c r="H33" i="2"/>
  <c r="H29" i="2" s="1"/>
  <c r="F22" i="1"/>
  <c r="F28" i="1"/>
  <c r="F27" i="1"/>
  <c r="F26" i="1"/>
  <c r="F25" i="1"/>
  <c r="F24" i="1"/>
  <c r="F23" i="1"/>
  <c r="F21" i="1"/>
  <c r="F20" i="1"/>
  <c r="F19" i="1"/>
  <c r="F17" i="1" l="1"/>
  <c r="F8" i="1"/>
  <c r="H66" i="3" l="1"/>
  <c r="H42" i="3"/>
  <c r="H49" i="3" l="1"/>
  <c r="H48" i="3"/>
  <c r="H47" i="3"/>
  <c r="H46" i="3"/>
  <c r="H45" i="3"/>
  <c r="H44" i="3"/>
  <c r="H43" i="3"/>
  <c r="H40" i="3"/>
  <c r="H39" i="3"/>
  <c r="H38" i="3"/>
  <c r="N17" i="5" l="1"/>
  <c r="F70" i="3"/>
  <c r="AC39" i="5" l="1"/>
  <c r="O17" i="5"/>
  <c r="P17" i="5" s="1"/>
  <c r="P18" i="5"/>
  <c r="C17" i="2"/>
  <c r="P18" i="2"/>
  <c r="L18" i="2"/>
  <c r="O17" i="2"/>
  <c r="N17" i="2"/>
  <c r="K17" i="2"/>
  <c r="J17" i="2"/>
  <c r="G17" i="2"/>
  <c r="F17" i="2"/>
  <c r="D7" i="2"/>
  <c r="K8" i="2"/>
  <c r="H8" i="2"/>
  <c r="H17" i="2" l="1"/>
  <c r="P17" i="2"/>
  <c r="L17" i="2"/>
  <c r="E18" i="2"/>
  <c r="D17" i="2"/>
  <c r="E17" i="2" s="1"/>
  <c r="H7" i="2"/>
  <c r="E7" i="2"/>
  <c r="K7" i="2"/>
  <c r="N7" i="2"/>
  <c r="F29" i="1" l="1"/>
  <c r="F30" i="1"/>
  <c r="F31" i="1"/>
  <c r="F32" i="1"/>
  <c r="F40" i="1"/>
  <c r="F42" i="1"/>
  <c r="F43" i="1"/>
  <c r="F44" i="1"/>
  <c r="F47" i="1"/>
  <c r="F9" i="1" l="1"/>
  <c r="F10" i="1"/>
</calcChain>
</file>

<file path=xl/sharedStrings.xml><?xml version="1.0" encoding="utf-8"?>
<sst xmlns="http://schemas.openxmlformats.org/spreadsheetml/2006/main" count="3303" uniqueCount="1081">
  <si>
    <t>№ п/п</t>
  </si>
  <si>
    <t>Единица измерения</t>
  </si>
  <si>
    <t>Значение целевого показателя / индикатора</t>
  </si>
  <si>
    <t>планируемое значение</t>
  </si>
  <si>
    <t xml:space="preserve">Целевые показатели государственной программы </t>
  </si>
  <si>
    <t>Государственная программа</t>
  </si>
  <si>
    <t>Код целевой статьи расходов бюджета Санкт-Петербурга</t>
  </si>
  <si>
    <t>Финансирование мероприятий за счет соответствующего источника</t>
  </si>
  <si>
    <t>Уровень выполнения мероприятия подпрограммы, отдельного мероприятия, %</t>
  </si>
  <si>
    <t>источник финансирования</t>
  </si>
  <si>
    <t>наименование</t>
  </si>
  <si>
    <t>единица измерения</t>
  </si>
  <si>
    <t>фактическое значение</t>
  </si>
  <si>
    <t>-</t>
  </si>
  <si>
    <t>1.2. Сведения о достижении целевых показателей государственной программы, индикаторов подпрограмм и отдельных мероприятий</t>
  </si>
  <si>
    <t>2. Данные об использовании бюджетных ассигнований и иных средств 
на выполнение мероприятий государственной программы</t>
  </si>
  <si>
    <t xml:space="preserve"> 2.1.  Структура источников финансирования государственной программы </t>
  </si>
  <si>
    <t>Финансирование за счет всех источников</t>
  </si>
  <si>
    <t>Финансирование за счет средств бюджета Санкт-Петербурга</t>
  </si>
  <si>
    <t>Финансирование за счет средств федерального бюджета</t>
  </si>
  <si>
    <t>Финансирование за счет внебюджетных источников</t>
  </si>
  <si>
    <t xml:space="preserve">2.2.  Структура бюджетного финансирования государственной программы по видам расходов </t>
  </si>
  <si>
    <t>Финансирование текущих расходов</t>
  </si>
  <si>
    <t>основные причины несоответствия фактического объема финансирования планируемому объему финансирования</t>
  </si>
  <si>
    <t>Финансирование расходов развития</t>
  </si>
  <si>
    <t>Ответственный за достижение целевого показателя / индикатора</t>
  </si>
  <si>
    <t>Проектная часть</t>
  </si>
  <si>
    <t>Процессная часть</t>
  </si>
  <si>
    <t xml:space="preserve">2.3. Структура финансирования региональных проектов, реализуемых в рамках государственной программы </t>
  </si>
  <si>
    <t>ИТОГО финансирование прочих расходов развития</t>
  </si>
  <si>
    <t>ПРОЦЕССНАЯ ЧАСТЬ</t>
  </si>
  <si>
    <t>Причины недостижения планового значения целевого показателя / индикатора</t>
  </si>
  <si>
    <t>Факторы, повлиявшие на ход реализации государственной программы, причины невыполнения мероприятий</t>
  </si>
  <si>
    <t xml:space="preserve">Наименование целевого показателя государственной программы/ индикатора подпрограммы (отдельного 
мероприятия) государственной программы
</t>
  </si>
  <si>
    <t>плановое</t>
  </si>
  <si>
    <t>фактическое</t>
  </si>
  <si>
    <t xml:space="preserve">Степень достижения планового значения показателя / индикатора, %
</t>
  </si>
  <si>
    <t>Срок формирования данных по фактическому значению целевого показателя / индикатора</t>
  </si>
  <si>
    <t xml:space="preserve">Наименование
подпрограммы
(отдельного мероприятия) государственной программы
</t>
  </si>
  <si>
    <t>плановое, 
тыс. руб.</t>
  </si>
  <si>
    <t>фактическое, 
тыс. руб.</t>
  </si>
  <si>
    <t>степень соответствия фактического объема финансирования плановому объему финансирования, %</t>
  </si>
  <si>
    <t>ИТОГО</t>
  </si>
  <si>
    <t>основные причины несоответствия фактического объема финансирования плановому объему финансирования</t>
  </si>
  <si>
    <t>Наименование регионального проекта</t>
  </si>
  <si>
    <t xml:space="preserve">Наименование подпрограммы
(отдельного мероприятия) государственной программы
</t>
  </si>
  <si>
    <t>Объем бюджетного финансирования подпрограммы (отдельного мероприятия) государственной программы, тыс. руб.</t>
  </si>
  <si>
    <t>Доля финансирования подпрограммы (отдельного мероприятия) государственной программы в общем объеме бюджетного финансирования государственной программы, %</t>
  </si>
  <si>
    <t>Наименование
подпрограммы
(отдельного мероприятия) государственной программы</t>
  </si>
  <si>
    <t>Наименование соисполнителя подпрограммы (отдельного мероприятия) государственной программы</t>
  </si>
  <si>
    <t>плановый</t>
  </si>
  <si>
    <t>фактический</t>
  </si>
  <si>
    <t>Степень соответствия фактического объема финансирования плановому объему финансирования, %</t>
  </si>
  <si>
    <t>Наименование мероприятий подпрограммы, отдельных мероприятий государственной программы</t>
  </si>
  <si>
    <t>Исполнитель, участник государственной программы</t>
  </si>
  <si>
    <t xml:space="preserve">плановое, тыс. руб. </t>
  </si>
  <si>
    <t xml:space="preserve">фактическое, тыс. руб. </t>
  </si>
  <si>
    <t xml:space="preserve">степень соответствия фактического объема финансирования плановому,
объему финансирования, %
</t>
  </si>
  <si>
    <t>Детализация мероприятия подпрограммы, отдельного мероприятия государственной программы</t>
  </si>
  <si>
    <t>Количественные характеристики выполнения детализированных мероприятий подпрограммы, отдельного мероприятия государственной программы</t>
  </si>
  <si>
    <t xml:space="preserve">Уровень выполнения детализированного мероприятия подпрограммы, отдельного мероприятия государственной программы, % </t>
  </si>
  <si>
    <t>Объем финансирования 
по соисполнителю
подпрограммы 
(отдельного мероприятия) 
государственной программы, 
тыс. руб.</t>
  </si>
  <si>
    <t xml:space="preserve">ГОДОВОЙ ОТЧЕТ  </t>
  </si>
  <si>
    <t xml:space="preserve">"Обеспечение доступным жильем и жилищно-коммунальными услугами жителей Санкт-Петербурга" </t>
  </si>
  <si>
    <t>Ответственный исполнитель государственной программы</t>
  </si>
  <si>
    <t>ЖИЛИЩНЫЙ КОМИТЕТ</t>
  </si>
  <si>
    <t>1. Результаты, достигнутые в ходе реализации государственной программы</t>
  </si>
  <si>
    <t>1.1. Результаты реализации государственной программы</t>
  </si>
  <si>
    <t>Наименование подпрограммы (отдельного мероприятия) государственной программы</t>
  </si>
  <si>
    <t>Результаты реализации подпрограммы (отдельного мероприятия) государственной программы</t>
  </si>
  <si>
    <t>1. Подпрограмма 1 "Улучшение жилищных условий жителей Санкт-Петербурга"</t>
  </si>
  <si>
    <t>2. Подпрограмма 2 "Обеспечение качественными жилищно-коммунальными услугами граждан"</t>
  </si>
  <si>
    <t>3. Подпрограмма 3 "Обеспечение доступности предоставления жилищно-коммунальных услуг гражданам"</t>
  </si>
  <si>
    <t xml:space="preserve">о ходе реализации государственной программы Санкт-Петербурга </t>
  </si>
  <si>
    <t>(далее - государственная программа)</t>
  </si>
  <si>
    <t>Процентов</t>
  </si>
  <si>
    <t>Количество семей, улучшивших жилищные условия</t>
  </si>
  <si>
    <t>Тыс. ед.</t>
  </si>
  <si>
    <t>Обеспеченность общей площадью жилья</t>
  </si>
  <si>
    <t>Кв. м / чел.</t>
  </si>
  <si>
    <t>Доля отремонтированных 
по необходимым видам работ многоквартирных домов с учетом мероприятий в области энергосбережения и повышения энергетической эффективности 
от общего количества многоквартирных домов, включенных в региональную программу</t>
  </si>
  <si>
    <t>Доля осветительных устройств, 
в том числе с использованием светодиодов, установленных в местах общего пользования 
в многоквартирных домах, 
от общего количества используемых осветительных устройств, установленных в местах 
общего пользования 
в многоквартирных домах</t>
  </si>
  <si>
    <t>Уровень возмещения населением затрат на предоставление 
жилищно-коммунальных услуг 
по установленным для населения тарифам</t>
  </si>
  <si>
    <t>Жилищный комитет</t>
  </si>
  <si>
    <t>Комитет по строительству</t>
  </si>
  <si>
    <t>_</t>
  </si>
  <si>
    <t>Индикаторы подпрограммы 1 «Улучшение жилищных условий жителей Санкт-Петербурга»</t>
  </si>
  <si>
    <t>1.1.</t>
  </si>
  <si>
    <t>1.1.1.</t>
  </si>
  <si>
    <t>семья</t>
  </si>
  <si>
    <t>1.1.2.</t>
  </si>
  <si>
    <t>1.2.</t>
  </si>
  <si>
    <t>1.3.</t>
  </si>
  <si>
    <t>1.4.</t>
  </si>
  <si>
    <t>тыс. кв. м</t>
  </si>
  <si>
    <t xml:space="preserve">Общая площадь жилых помещений, приобретенных для государственных нужд Санкт-Петербурга
</t>
  </si>
  <si>
    <t>Общая площадь жилых помещений, приобретенных для государственных нужд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</si>
  <si>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1.5.</t>
  </si>
  <si>
    <t>Количество семей, которым предоставлены жилые помещения государственного жилищного фонда</t>
  </si>
  <si>
    <t>Количество детей-сирот и детей, оставшихся без попечения родителей, лиц из их числа, которым предоставлены жилые помещения по договорам найма специализированных жилых помещений</t>
  </si>
  <si>
    <t>процентов</t>
  </si>
  <si>
    <t>Количество заключенных договоров пожизненной ренты</t>
  </si>
  <si>
    <t>Жилье</t>
  </si>
  <si>
    <t>Обеспечение устойчивого сокращения непригодного для проживания жилищного фонда</t>
  </si>
  <si>
    <t>Подпрограмма 1 «Улучшение жилищных условий жителей Санкт-Петербурга»</t>
  </si>
  <si>
    <t>Подпрограмма 1 "Улучшение жилищных условий жителей Санкт-Петербурга"</t>
  </si>
  <si>
    <t>Комитет имущественных отношений Санкт-Петербурга</t>
  </si>
  <si>
    <t>ИТОГО по подпрограмме 1</t>
  </si>
  <si>
    <t>Подпрограмма 2 "Обеспечение качественными жилищно-комунальными услугами граждан"</t>
  </si>
  <si>
    <t>Администрация Кировского района Санкт-Петербурга</t>
  </si>
  <si>
    <t>Администрация Курортного района Санкт-Петербурга</t>
  </si>
  <si>
    <t>ИТОГО по подпрограмме 2</t>
  </si>
  <si>
    <t>ИТОГО по подпрограмме 3</t>
  </si>
  <si>
    <t>Подпрограмма 3 "Обеспечение доступности предоставления жилищно-коммунальнх услуг гражданам"</t>
  </si>
  <si>
    <t>Изъятие помещений, находящихся в собственности граждан и юридических лиц</t>
  </si>
  <si>
    <t>Предоставление возмещения за изымаемые жилые помещения собственникам жилых помещений, находящихся в многоквартирных домах, признанных в установленном порядке до 01.01.2017 аварийными и подлежащими сносу или реконструкции</t>
  </si>
  <si>
    <t>Шт.</t>
  </si>
  <si>
    <t>0910083230</t>
  </si>
  <si>
    <t>Бюджет 
Санкт-Петербурга</t>
  </si>
  <si>
    <t>Завершение строительства</t>
  </si>
  <si>
    <t>кв.м.</t>
  </si>
  <si>
    <t>га</t>
  </si>
  <si>
    <t>Продолжение работ по инженерной подготовке</t>
  </si>
  <si>
    <t>Инженерная подготовка территории квартала 15 Восточнее проспекта Юрия Гагарина с инженерным и инженерно-транспортным обеспечением</t>
  </si>
  <si>
    <t>ИТОГО финансирование проектной части подпрограммы 1 "Улучшение жилищных условий жителей Санкт-Петербурга"</t>
  </si>
  <si>
    <t xml:space="preserve">0910083230
</t>
  </si>
  <si>
    <t xml:space="preserve"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</si>
  <si>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 xml:space="preserve">0910083520                                                                                                                
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</si>
  <si>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</si>
  <si>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Федеральный бюджет</t>
  </si>
  <si>
    <t>1.2.1.</t>
  </si>
  <si>
    <t>0910083270</t>
  </si>
  <si>
    <t>0910083040</t>
  </si>
  <si>
    <t>0910051340</t>
  </si>
  <si>
    <t>0910051760</t>
  </si>
  <si>
    <t>0910083420</t>
  </si>
  <si>
    <t>0910083500</t>
  </si>
  <si>
    <t>2.1.</t>
  </si>
  <si>
    <t>0910083050</t>
  </si>
  <si>
    <t>2.2.</t>
  </si>
  <si>
    <t>0910083060</t>
  </si>
  <si>
    <t>2.3.</t>
  </si>
  <si>
    <t>0910083070</t>
  </si>
  <si>
    <t>4.1.</t>
  </si>
  <si>
    <t xml:space="preserve">Обеспечение реализации мероприятий по заключению Санкт-Петербургом договоров пожизненной ренты
</t>
  </si>
  <si>
    <t>0910083100</t>
  </si>
  <si>
    <t>5.1.</t>
  </si>
  <si>
    <t>ИТОГО финансирование процессной части подпрограммы 1 "Улучшение жилищных условий жителей Санкт-Петербурга"</t>
  </si>
  <si>
    <t>ИТОГО финансирование подпрограммы 1 "Улучшение жилищных условий жителей Санкт-Петербурга"</t>
  </si>
  <si>
    <t>Комитет имущественных отношений 
Санкт-Петербурга</t>
  </si>
  <si>
    <t>Предоставление социальных выплат гражданам на оплату части стоимости жилого помещения, приобретаемого с использованием средств долгосрочного ипотечного жилищного кредита, в размере не более 30 % от стоимости жилого помещения</t>
  </si>
  <si>
    <t>Семей</t>
  </si>
  <si>
    <t>Предоставление гражданам социальных выплат для приобретения или строительства жилых помещений в размере 40% от стоимости жилого помещения</t>
  </si>
  <si>
    <t>Предоставление гражданам социальных выплат в последний год рассрочки на оплату остатка стоимости жилых помещений в размере 20 % от их стоимости</t>
  </si>
  <si>
    <t>Количество семей, участвующих в целевой программе Санкт-Петербурга "Жилье работникам бюджетной сферы", которым предоставлены социальные выплаты</t>
  </si>
  <si>
    <t>Предоставление социальных выплат гражданам для приобретения или строительства жилых помещений в размере 40% от стоимости жилого помещения</t>
  </si>
  <si>
    <t>Количество семей, которым предоставлены социальные выплаты для приобретения или строительства жилых помещений</t>
  </si>
  <si>
    <t>Предоставление социальных выплат гражданам льготных категорий в соответствии с Указом Президента Российской Федерации от 07.05.2008 № 714 для приобретения или строительства жилых помещений (из расчета 36 кв.м.на ветерана ВОВ)</t>
  </si>
  <si>
    <t>Предоставление социальных выплат гражданам льготных категорий в соответствии с ФЗ  "О социальной защите инвалидов в Российской Федерации" для приобретения или строительства жилых помещений (из расчета 18 кв.м. на льготника)</t>
  </si>
  <si>
    <t xml:space="preserve">Предоставление социальных выплат гражданам, имеющим трех и более несовершеннолетних детей, для приобретения или строительства жилых помещений </t>
  </si>
  <si>
    <t>Предоставление социальных выплат семьям, имеющим в составе детей-инвалидов, состоящих на учете нуждающихся в содействии Санкт-Петербурга</t>
  </si>
  <si>
    <t>Количество месяцев работы</t>
  </si>
  <si>
    <t>Материально-техническое обеспечение реализации полномочий Жилищного комитета по организации содержания жилищного фонда Санкт-Петербурга</t>
  </si>
  <si>
    <t>Заключение договоров аренды жилых помещений жилищного фонда коммерческого использования Санкт-Петербурга на основании распоряжений Жилищного комитета</t>
  </si>
  <si>
    <t>Количество домов, по которым будут проведены мероприятия по ремонту многоквартиных домов</t>
  </si>
  <si>
    <t>шт.</t>
  </si>
  <si>
    <t>Обеспечение предоставления государственных услуг:</t>
  </si>
  <si>
    <t>Материально-техническое обеспечение реализации полномочия Жилищного комитета по передаче жилых помещений государственного жилищного фонда Санкт-Петербурга в собственность граждан  в порядке приватизации, заключению в установленном порядке договоров приватизации государственного жилищного фонда Санкт-Петербурга с гражданами, занимающими жилые помещения государственного жилищного фонда Санкт-Петербурга на основании договоров социального найма,  а также по принятию в государственную собственность Санкт-Петербурга от граждан ранее приватизированных ими жилых помещений, являющихся для них единственным местом постоянного проживания, принадлежащих им на праве собственности и свободных от обязательств</t>
  </si>
  <si>
    <t>Выполнение работы в год</t>
  </si>
  <si>
    <t>год</t>
  </si>
  <si>
    <t>Материально-техническое обеспечение реализации полномочия Жилищного комитета по принятию решения о продаже жилых помещений государственного жилищного фонда Санкт-Петербурга гражданам и юридическим лицам целевым назначением  по основаниям, предусмотренным законодательством</t>
  </si>
  <si>
    <t>Материально-техническое обеспечение реализации полномочия Жилищного комитета по принятию решения о заключении договоров мены жилых помещений государственного жилищного фонда Санкт-Петербурга на жилые помещения частного жилищного фонда, за исключением случаев заключения договоров мены при изъятии жилых помещений в связи с изъятием земельного участка для государственных нужд Санкт-Петербурга</t>
  </si>
  <si>
    <t>Материально-техническое обеспечение реализации полномочий Жилищного комитета по принятию решений  о заключении от имени Санкт-Петербурга договоров пожизненной ренты. Заключение договоров пожизненной ренты от имени Санкт-Петербурга на основа-нии распоряжений Жилищного комитета</t>
  </si>
  <si>
    <t>Материально-техническое обеспечение реализации полномочия Жилищного комитета по предоставлению в установленном порядке субсидий (социальных выплат) для приобретения или строительства жилых помещений за счет средств бюджета Санкт-Петербурга и средств федерального бюджета гражданам, состоящим на учете в качестве нуждающихся  в жилых помещениях  или на учете нуждающихся  в содействии Санкт-Петербурга в улучшении жилищных условий</t>
  </si>
  <si>
    <t>Материально-техническое обеспечение реализации полномочий Жилищного комитета по осуществлению учета наемных домов социального использования и земельных участков,предоставленных или предназначенных в соответстви  с земельным законодательством для строительства таких домов, по ведению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использования, по принятию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</si>
  <si>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Осуществление депозитарного хранения документов Архивного фонда Санкт-Петербурга, находящихся в собственности Санкт-Петербурга</t>
  </si>
  <si>
    <t>дог.</t>
  </si>
  <si>
    <t>единиц</t>
  </si>
  <si>
    <t>2.4.</t>
  </si>
  <si>
    <t>Индикаторы подпрограммы 3 «Обеспечение доступности предоставления жилищно-коммунальных услуг гражданам»</t>
  </si>
  <si>
    <t>3.1.</t>
  </si>
  <si>
    <t>Доля бюджетной составляющей в экономически обоснованном тарифе</t>
  </si>
  <si>
    <t>3.2.</t>
  </si>
  <si>
    <t xml:space="preserve">Доля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
в Санкт-Петербурге, к общему количеству граждан, которым такие условия проживания улучшены 
в соответствии с ежегодно утверждаемой адресной программой
</t>
  </si>
  <si>
    <t>Индикаторы подпрограммы 2 «Обеспечение качественными жилищно-коммунальными услугами граждан»</t>
  </si>
  <si>
    <t>Количество многоквартирных домов, в которых в соответствии 
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работ, в том числе:</t>
  </si>
  <si>
    <t>Администрации районов Санкт-Петербурга</t>
  </si>
  <si>
    <t>Подпрограмма 2 «Обеспечение качественными жилищно-коммунальными услугами граждан»</t>
  </si>
  <si>
    <t>1.1</t>
  </si>
  <si>
    <t>Внебюджетные средства</t>
  </si>
  <si>
    <t>1.3</t>
  </si>
  <si>
    <t>1.4</t>
  </si>
  <si>
    <t>Администрация Василеостровского района Санкт-Петербурга</t>
  </si>
  <si>
    <t>Администрация Василеостровского района 
Санкт-Петербурга</t>
  </si>
  <si>
    <t>Администрация Выборгского района 
Санкт-Петербурга</t>
  </si>
  <si>
    <t>Администрация Калининского района 
Санкт-Петербурга</t>
  </si>
  <si>
    <t>Администрация Колпинского района 
Санкт-Петербурга</t>
  </si>
  <si>
    <t>Администрация Красногвардейского района 
Санкт-Петербурга</t>
  </si>
  <si>
    <t>Администрация Красносельского района 
Санкт-Петербурга</t>
  </si>
  <si>
    <t>Администрация Московского района 
Санкт-Петербурга</t>
  </si>
  <si>
    <t>Администрация Невского района 
Санкт-Петербурга</t>
  </si>
  <si>
    <t>Администрация Приморского района 
Санкт-Петербурга</t>
  </si>
  <si>
    <t>Администрация Фрунзенского района 
Санкт-Петербурга</t>
  </si>
  <si>
    <t>Администрация Центрального района 
Санкт-Петербурга</t>
  </si>
  <si>
    <t>4.2.</t>
  </si>
  <si>
    <t>Администрация Кронштадтского района 
Санкт-Петербурга</t>
  </si>
  <si>
    <t>Администрация Петроградского района 
Санкт-Петербурга</t>
  </si>
  <si>
    <t>Администрация Петродворцового района 
Санкт-Петербурга</t>
  </si>
  <si>
    <t>Администрация Пушкинского района 
Санкт-Петербурга</t>
  </si>
  <si>
    <t>Подпрограмма 3 "Обеспечение доступности предоставления жилищно-коммунальных услуг"</t>
  </si>
  <si>
    <t>1.</t>
  </si>
  <si>
    <t>2.</t>
  </si>
  <si>
    <t>3.</t>
  </si>
  <si>
    <t>4.</t>
  </si>
  <si>
    <t>ИТОГО финансирование процессной части подпрограммы 2 "Обеспечение качественными жилищно-комунальными услугами граждан"</t>
  </si>
  <si>
    <t>ИТОГО финансирование подпрограммы 2 "Обеспечение качественными жилищно-комунальными услугами граждан"</t>
  </si>
  <si>
    <t>ИТОГО финансирование процессной части подпрограммы подпрограммы 3 «Обеспечение доступности предоставления жилищно-коммунальных услуг гражданам»</t>
  </si>
  <si>
    <t>ИТОГО финансирование подпрограммы подпрограммы 3 «Обеспечение доступности предоставления жилищно-коммунальных услуг гражданам»</t>
  </si>
  <si>
    <t>0910083280</t>
  </si>
  <si>
    <t>09100R4970</t>
  </si>
  <si>
    <t>091F183230</t>
  </si>
  <si>
    <t xml:space="preserve">Реализация мероприятий по капитальному ремонту многоквартирных домов, цель использования которых после капитального ремонта будет определена как наемный дом социального использования
</t>
  </si>
  <si>
    <t>Количество многоквартирных домов, в которых проведены работы по капитальному ремонту</t>
  </si>
  <si>
    <t>Тыс. кв.м</t>
  </si>
  <si>
    <t>Тыс. человек</t>
  </si>
  <si>
    <t>Степень удовлетворенности населения Санкт-Петербурга уровнем жилищно-коммунального обслуживания</t>
  </si>
  <si>
    <t>Региональный проект "Обеспечение устойчивого сокращения непригодного для проживания жилищного фонда (город федерального значения Санкт-Петербург)"</t>
  </si>
  <si>
    <t xml:space="preserve">091F383510
</t>
  </si>
  <si>
    <t>Общая площадь жилых помещений, приобретенных для государственных нужд Санкт-Петербурга с учетом средств федерального бюджета в целях предоставления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</si>
  <si>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Количество заключенных и зарегистрированных в установленном порядке соглашений об изъятии жилого помещения, находящегося в многоквартирном доме, признанном в установленном порядке до 01.01.2017 аварийным и подлежащим сносу или реконструкции, в связи с изъятием земельного участка, и (или) количество жилых помещений, в отношении которых зарегистрировано право собственности Санкт-Петербурга в связи с наличием судебного решения об изъятии жилого помещения </t>
  </si>
  <si>
    <t>Итого по текущим расходам</t>
  </si>
  <si>
    <t>Итого финансирование регионального проекта 1 "Обеспечение устойчивого сокращения непригодного для проживания жилищного фонда"</t>
  </si>
  <si>
    <t>Итого по расходам развития</t>
  </si>
  <si>
    <t>Итого финансирование регионального проекта 2 "Жилье"</t>
  </si>
  <si>
    <t>1.2.3.</t>
  </si>
  <si>
    <t>1.2.4.</t>
  </si>
  <si>
    <t>1.2.5.</t>
  </si>
  <si>
    <t>Итого финансирование региональных проектов</t>
  </si>
  <si>
    <t>2.5.3.</t>
  </si>
  <si>
    <t>2.5.5.</t>
  </si>
  <si>
    <t>семей</t>
  </si>
  <si>
    <t xml:space="preserve">Общая площадь жилых помещений в многоквартиных домах, построенных для государственных нужд Санкт-Петербурга </t>
  </si>
  <si>
    <t xml:space="preserve">
ПРОЦЕССНАЯ ЧАСТЬ</t>
  </si>
  <si>
    <t xml:space="preserve">
1.2. Мероприятия регионального проекта 2 "Жилье"</t>
  </si>
  <si>
    <t xml:space="preserve">
Расходы развития</t>
  </si>
  <si>
    <t xml:space="preserve">
Подпрограмма 1 "Улучшение жилищных условий жителей Санкт-Петербурга"</t>
  </si>
  <si>
    <t xml:space="preserve">
ПРОЕКТНАЯ ЧАСТЬ</t>
  </si>
  <si>
    <t xml:space="preserve">
1. РЕГИОНАЛЬНЫЕ ПРОЕКТЫ</t>
  </si>
  <si>
    <t xml:space="preserve">
1.1. Мероприятия регионального проекта 1 "Обеспечение устойчивого сокращения непригодного для проживания жилищного фонда"</t>
  </si>
  <si>
    <t xml:space="preserve">
Текущие расходы</t>
  </si>
  <si>
    <t xml:space="preserve">
2.ПРОЧИЕ РАСХОДЫ РАЗВИТИЯ</t>
  </si>
  <si>
    <t xml:space="preserve">Предоставление социальных выплат гражданам в размере не менее 70% от расчетной (средней) стоимости жилого помещения в случае, если участники целевой программы "Молодежи - доступное жилье" изъявили желание получить социальную выплату в рамках мероприятия по обеспечению жильем молодых семей ведомственной целевой программы «Оказание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
и коммунальными услугами граждан Российской Федерации»
</t>
  </si>
  <si>
    <t>Количество квадратных метров расселенного аварийного жилищного фонда, признанного таковым до 01.01.2017 (нарастающим итогом)</t>
  </si>
  <si>
    <t>Количество граждан, переселенных из аварийного жилищного фонда, признанного таковым до 01.01.2017 (нарастающим итогом)</t>
  </si>
  <si>
    <t>1.2</t>
  </si>
  <si>
    <t xml:space="preserve">2.5.  Структура финансирования подпрограмм и отдельных мероприятий государственной программы по соисполнителям </t>
  </si>
  <si>
    <t>2.4.  Структура бюджетного финансирования государственной программы по подпрограммам 
и отдельным мероприятиям государственной программы</t>
  </si>
  <si>
    <t xml:space="preserve">Администрация Василеостровского района 
Санкт-Петербурга </t>
  </si>
  <si>
    <t xml:space="preserve">Администрация Адмиралтейского района 
Санкт-Петербурга </t>
  </si>
  <si>
    <t>Млн кв. м</t>
  </si>
  <si>
    <t>за 2022 год</t>
  </si>
  <si>
    <t>Региональный проект "Жилье (город федерального значения Санкт-Петербург)", Указ №68</t>
  </si>
  <si>
    <t xml:space="preserve">Объем жилищного строительства, млн.
кв. м в год
</t>
  </si>
  <si>
    <t xml:space="preserve">Жилищный комитет,
администрация Василеостровского района 
Санкт-Петербурга,
администрация Выборгского района 
Санкт-Петербурга,
администрация Кировского района 
Санкт-Петербурга
</t>
  </si>
  <si>
    <t>Количество квадратных метров расселенного аварийного жилищного фонда, признанного таковым после 01.01.2017</t>
  </si>
  <si>
    <t xml:space="preserve">Администрации районов 
Санкт-Петербурга,
Жилищный комитет
</t>
  </si>
  <si>
    <t xml:space="preserve">Количество граждан, переселенных 
из аварийного жилищного фонда, признанного таковым после 01.01.2017
</t>
  </si>
  <si>
    <t xml:space="preserve">Принадлежность целевого показателя / индикатора к показателям Стратегии 2035, региональных проектов, Указа № 68
</t>
  </si>
  <si>
    <t xml:space="preserve"> Указ №68</t>
  </si>
  <si>
    <t>Стратегия 2035</t>
  </si>
  <si>
    <t xml:space="preserve">Стратегия 2035 </t>
  </si>
  <si>
    <t xml:space="preserve">Количество семей, являющихся заемщиками (созаемщиками) 
по договору ипотечного кредитования, 
в отношении которых принято решение 
об оказании государственного содействия в улучшении жилищных условий 
в форме предоставления социальной выплаты
</t>
  </si>
  <si>
    <t xml:space="preserve">Количество молодых семей, в отношении которых принято решение об оказании государственного содействия в улучшении жилищных условий
в форме предоставления социальной выплаты
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</si>
  <si>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</si>
  <si>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</si>
  <si>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</si>
  <si>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</si>
  <si>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</si>
  <si>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</si>
  <si>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</si>
  <si>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</si>
  <si>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</si>
  <si>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</si>
  <si>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</si>
  <si>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</si>
  <si>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</si>
  <si>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</si>
  <si>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</si>
  <si>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</si>
  <si>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</si>
  <si>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</si>
  <si>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</si>
  <si>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 xml:space="preserve">Количество молодых семей, в отношении которых принято решение о предоставлении социальных выплат в рамках мероприятия по обеспечению жильем молодых семей ведомственной целевой программы «Оказание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
</t>
  </si>
  <si>
    <t>Количество семей, являющихся жителями расселяемых коммунальных квартир, в отношении которых принято решение об оказании государственного содействия в улучшении жилищных условий в форме предоставления
социальной выплаты</t>
  </si>
  <si>
    <t xml:space="preserve">Количество семей, состоящих на учете в качестве нуждающихся в жилых помещениях либо на учете нуждающихся в содействии Санкт-Петербурга в улучшении жилищных условий, указанных в подпункте 2 пункта 1 и пункте 3 статьи 114-11 Социального кодекса Санкт-Петербурга, и членов их семей, указанных в абзаце восьмом подпункта 1 пункта 1 статьи 114-11 Социального кодекса Санкт-Петербурга,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</si>
  <si>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 xml:space="preserve">Количество семей, в отношении которых принято решение об оказании государственного содействия в улучшении жилищных условий в рамках реализации Закона Санкт-Петербурга от 30.11.2005 № 648-91 «О целевой программе Санкт-Петербурга «Жилье работникам бюджетной сферы» (далее – Закон № 648-91) 
в части предоставления социальных выплат гражданам, получившим государственное содействие в рамках программы «Жилье работникам бюджетной сферы» в период с 2006 года по 31.12.2011, в последний год рассрочки на оплату остатка стоимости жилых помещений в размере 20 процентов от их стоимости 
</t>
  </si>
  <si>
    <t xml:space="preserve">Количество семей, имеющих трех и более несовершеннолетних детей, в отношении которых принято решение об оказании государственного содействия в улучшении жилищных условий 
в форме предоставления социальной выплаты
</t>
  </si>
  <si>
    <t xml:space="preserve">Количество семей, имеющих детей-инвалидов,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</si>
  <si>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 xml:space="preserve">Количество семей, являющихся заемщиками (созаемщиками) по договору ипотечного кредитования, улучшивших жилищные условия за счет реализации предоставленных социальных выплат
</t>
  </si>
  <si>
    <t xml:space="preserve">Количество молодых семей, улучшивших жилищные условия за счет реализации предоставленных социальных выплат
</t>
  </si>
  <si>
    <t xml:space="preserve">Количество молодых семей, улучшивших жилищные условия за счет реализации предоставленных социальных выплат в рамках мероприятия по обеспечению жильем молодых семей ведомственной целевой программы «Оказание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
</t>
  </si>
  <si>
    <t xml:space="preserve">Количество семей, являющихся жителями расселяемых коммунальных квартир, улучшивших жилищные условия за счет реализации предоставленных социальных выплат
</t>
  </si>
  <si>
    <t xml:space="preserve">Количество семей, состоящих на учете в качестве нуждающихся в жилых помещениях либо на учете нуждающихся в содействии Санкт-Петербурга в улучшении жилищных условий, указанных в подпункте 2 пункта 1 и пункте 3 статьи 114-11 Социального кодекса Санкт-Петербурга, и членов семей, указанных в абзаце восьмом подпункта 1 пункта 1 статьи 114-11 Социального кодекса Санкт-Петербурга, улучшивших жилищные условия за счет реализации предоставленных социальных выплат
</t>
  </si>
  <si>
    <t xml:space="preserve">Количество семей, улучшивших жилищные условия за счет реализации предоставленных социальных выплат в рамках реализации Закона № 648-91 в части предоставления социальных выплат гражданам, получившим государственное содействие в рамках программы «Жилье работникам бюджетной сферы» в период с 2006 года по 31.12.2011, в последний год рассрочки на оплату остатка стоимости жилых помещений в размере 20 процентов от их стоимости
</t>
  </si>
  <si>
    <t>Количество семей, имеющих трех и более несовершеннолетних детей, улучшивших жилищные условия за счет реализации предоставленных социальных выплат</t>
  </si>
  <si>
    <t>Количество семей, имеющих детей-инвалидов, улучшивших жилищные условия за счет реализации предоставленных социальных выплат</t>
  </si>
  <si>
    <t xml:space="preserve">Реализация 
Закона № 648-91
</t>
  </si>
  <si>
    <t xml:space="preserve">Количество молодых семей, в отношении которых принято решение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
</t>
  </si>
  <si>
    <t>1.24</t>
  </si>
  <si>
    <t>1.25</t>
  </si>
  <si>
    <t>1.26</t>
  </si>
  <si>
    <t>1.27</t>
  </si>
  <si>
    <t>1.28</t>
  </si>
  <si>
    <t xml:space="preserve">Количество молодых семей, улучшивших жилищные условия за счет инструментов жилищной политики Санкт-Петербурга по обеспечению условий для осуществления прав граждан на жилище
</t>
  </si>
  <si>
    <t xml:space="preserve">Общая площадь жилых помещений, приобретенных 
для государственных нужд Санкт-Петербурга 
за счет средств федерального бюджета 
в целях предоставления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</si>
  <si>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
по договорам найма специализированных помещений
</t>
  </si>
  <si>
    <t>Человек</t>
  </si>
  <si>
    <t>1.29</t>
  </si>
  <si>
    <t>Штук</t>
  </si>
  <si>
    <t>Тыс. кв. м</t>
  </si>
  <si>
    <t xml:space="preserve">Ежегодное сокращение численности детей-сирот и детей, оставшихся без попечения родителей, 
у которых право на обеспечение жилыми помещениями возникло, но не реализовано по состоянию на конец соответствующего года 
</t>
  </si>
  <si>
    <t xml:space="preserve">Доля руководителей и специалистов, прошедших профессиональную переподготовку, к общему количеству руководителей и специалистов, которые должны пройти профессиональную переподготовку в пределах выделенных бюджетных ассигнованийпо отношению к шестому году реализации государственной программы
</t>
  </si>
  <si>
    <t>2.5.</t>
  </si>
  <si>
    <t xml:space="preserve">Доля приспособленных жилых помещений инвалидов и общего имущества в многоквартирных домах, в которых проживают инвалиды, от включенных в План мероприятий 
по приспособлению жилых помещений инвалидов и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инвалидов, утвержденный постановлением Правительства 
Санкт-Петербурга от 24.05.2017 № 389 
«О реализации постановления Правительства Российской Федерации от 09.07.2016 № 649», и обеспеченных финансированием в бюджете Санкт-Петербурга на текущий год
</t>
  </si>
  <si>
    <t xml:space="preserve">Доля многоквартирных домов, в которых выполнена газификация, от числа многоквартирных домов, в которых в соответствии с утвержденными администрациями районов Санкт-Петербурга адресными программами по устройству внутренней системы газоснабжения объектов жилищного фонда планируется выполнить газификацию
</t>
  </si>
  <si>
    <t xml:space="preserve">Доля многоквартирных домов, оснащенных индивидуальными тепловыми пунктами 
с автоматическим погодным регулированием, 
от количества многоквартирных домов, в которых в соответствии с краткосрочным планом реализации региональной программы планируется выполнить капитальный ремонт систем теплоснабжения 
</t>
  </si>
  <si>
    <t>Единиц</t>
  </si>
  <si>
    <t>Строительство многоквартирного дома со встроенными помещениями по адресу: ул. Солдата Корзуна, участок 3 (юго-восточнее пересечения с пр. Маршала Жукова)</t>
  </si>
  <si>
    <t>1.2.2.</t>
  </si>
  <si>
    <t>Строительство многоквартирного дома со встроенно-пристроенными помещениями по адресу: Нижне-Каменская ул., участок 46 (территория квартала 74Б района Каменка, ограниченной Глухарской ул.,  пр. Авиаконструкторов, Плесецкой ул., Нижне-Каменской ул., ФЗУ № 1)</t>
  </si>
  <si>
    <t>Строительство многоквартирного дома со встроенно-пристроенными помещениями по адресу: Глухарская улица,  участок 57 (территории квартала 74Б района Каменка, ограниченной Глухарской ул., пр. Авиаконструкторов, Плесецкой ул., Нижне-Каменской ул., ФЗУ № 3), включая разработку проектной документации стадии РД</t>
  </si>
  <si>
    <t>Строительство многоквартирного дома со встроенно-пристроенными помещениями по адресу: Глухарская улица,  участок 58 (территории квартала 74Б района Каменка, ограниченной Глухарской ул., пр. Авиаконструкторов, Плесецкой ул., Нижне-Каменской ул., ФЗУ № 2), включая разработку проектной документации стадии РД</t>
  </si>
  <si>
    <t>Строительство многоквартирного дома со встроенными помещениями, включая снос объекта незавершенного строительства по адресу: 
Шипкинский пер., д. 3, корп. 2, лит. А</t>
  </si>
  <si>
    <t>Получено разрешение на ввод объекта в эксплуатацию  15.12.2021 № 78-15-110-2021. В 2022 году планируется проведение пуско-наладочных работ.</t>
  </si>
  <si>
    <t xml:space="preserve">ГК на разработку РД и СМР от 15.09.2021 № 69/ОК-21  </t>
  </si>
  <si>
    <t>Продолжение строительства (установка коробки, выполнение кровельных работ, утановка и монтаж окон)</t>
  </si>
  <si>
    <t>ГК (подготовка территории) от 03.08.2022 № 52/ОК-22; ГК на разработку РД и СМР от 24.11.2022 № 106/ОК-22</t>
  </si>
  <si>
    <t>Продолжение строительства                   (устройство временных зданий и сооружений, устройство ограждений территорий и устройство временных дорог)</t>
  </si>
  <si>
    <t>усл. ед.</t>
  </si>
  <si>
    <t>усл.ед.</t>
  </si>
  <si>
    <t xml:space="preserve">Приобретение жилых помещений в государственную собственность Санкт-Петербурга в целях предоставления их отдельным категориям граждан в соответствии с Законом Санкт-Петербурга от 26.04.2006 № 221-32 «О жилищной политике Санкт-Петербурга»
</t>
  </si>
  <si>
    <t xml:space="preserve"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</si>
  <si>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>09100R0820</t>
  </si>
  <si>
    <t>2.5.2.</t>
  </si>
  <si>
    <t>Инженерная подготовка территории квартала 74 Б района Каменка, ограниченной Глухарской ул., пр. Авиаконструкторов, Плесецкой ул., Нижне-Каменской ул. с инженерным и инженерно-транспортным обеспечением</t>
  </si>
  <si>
    <t>Инженерная подготовка  территории, ограниченной пр. Маршала Блюхера, проектируемой ул., Полюстровским пр., проектируемой ул., с инженерным 
и инженерно-транспортным обеспечением</t>
  </si>
  <si>
    <t>2.5.4.</t>
  </si>
  <si>
    <t>Инженерная подготовка территории,  ограниченной Загородной ул., Колпинской ул., ул. Севастьянова, проектируемым проездом, с инженерным и инженерно-транспортным обеспечением</t>
  </si>
  <si>
    <t>Количество квадратных метров жилых помещений, приобретенных в государственную собственность Санкт-Петербурга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</si>
  <si>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телей, лицам из их числа по договорам найма специализированных жилых помещений с учетом средств федерального бюджета</t>
  </si>
  <si>
    <t xml:space="preserve">ГК от 15.11.2022 № 100/ОК-2022 </t>
  </si>
  <si>
    <t>Заключен ГК с ООО "МЕГАМЕЙД ПРОЕКТ"от 21.12.2020 № 92/ОК-20</t>
  </si>
  <si>
    <t>Продолжение проектирования  инженерной подготовки</t>
  </si>
  <si>
    <t xml:space="preserve">Предоставление социальных выплат на строительство или приобретение жилья
гражданам, являющимся заемщиками (созаемщиками) по договору ипотечного кредитования
</t>
  </si>
  <si>
    <t>0910083550</t>
  </si>
  <si>
    <t>Предоставление социальных выплат на строительство или приобретение жилья молодым семьям</t>
  </si>
  <si>
    <t>0910083560</t>
  </si>
  <si>
    <t xml:space="preserve">Предоставление социальных выплат молодым семьям в рамках мероприятия по обеспечению жильем молодых семей ведомственной целевой программы «Оказание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
и комфортным жильем и коммунальными услугами граждан Российской Федерации»
</t>
  </si>
  <si>
    <t>Предоставление социальных выплат на строительство или приобретение жилья жителям расселяемых коммунальных квартир</t>
  </si>
  <si>
    <t>0910083570</t>
  </si>
  <si>
    <t xml:space="preserve">Реализация Закона № 648-91 в части, касающейся предоставления гражданам, получившим государственное содействие в рамках программы «Жилье работникам бюджетной сферы» в период с 2006 года по 31.12.2011, социальных выплат в последний год рассрочки на оплату остатка стоимости жилых помещений в размере
20 процентов от их стоимости
</t>
  </si>
  <si>
    <t xml:space="preserve">Предоставление социальных выплат 
на строительство или приобретение жилья гражданам, состоящим на учете в качестве нуждающихся в жилых помещениях либо на учете нуждающихся в содействии Санкт-Петербурга в улучшении жилищных условий, за исключением граждан, указанных в пункте 3 статьи 114-11 Социального кодекса Санкт-Петербурга, и членам семей, включенным в учетные дела граждан, указанных в пункте 3 статьи 114-11 Социального кодекса Санкт-Петербурга
</t>
  </si>
  <si>
    <t xml:space="preserve">Предоставление социальных выплат 
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указанным в Указе
Президента Российской Федерации от 07.05.2008 
№ 714 «Об обеспечении жильем ветеранов Великой Отечественной войны 1941-1945 годов»,
за счет средств федерального бюджета
</t>
  </si>
  <si>
    <t xml:space="preserve">Предоставление социальных выплат 
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указанным                       в пункте 1 статьи 23.2 Федерального закона                    «О ветеранах», за счет средств федерального бюджета
</t>
  </si>
  <si>
    <t>0910051350</t>
  </si>
  <si>
    <t xml:space="preserve">Предоставление социальных выплат 
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указанным в статье 28.2 Федерального закона «О социальной защите инвалидов в Российской Федерации», за счет средств федерального бюджета
</t>
  </si>
  <si>
    <t>Предоставление социальных выплат                            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гражданам, имеющим трех              и более несовершеннолетних детей</t>
  </si>
  <si>
    <t>Предоставление социальных выплат                             на строительство или приобретение жилья состоящим на учете в качестве нуждающихся в жилых помещениях либо на учете нуждающихся в содействии Санкт-Петербурга в улучшении жилищных условий семьям, имеющим                    детей-инвалидов</t>
  </si>
  <si>
    <t xml:space="preserve">Предоставление субсидий Санкт-Петербургскому государственному бюджетному учреждению «Дирекция по управлению объектами государственного жилищного фонда Санкт-Петербурга» на финансовое обеспечение выполнения государственного задания
</t>
  </si>
  <si>
    <t xml:space="preserve">Предоставление субсидии Санкт-Петербургскому государственному бюджетному учреждению «Дирекция по управлению объектами государственного жилищного фонда Санкт-Петербурга» на иные цели
</t>
  </si>
  <si>
    <t>Предоставление субсидии Санкт-Петербургскому государственному бюджетному учреждению «Горжилобмен» на финансовое обеспечение выполнения государственного задания</t>
  </si>
  <si>
    <t xml:space="preserve">Обеспечение реализации мероприятий по содействию решению жилищных проблем молодежи, молодых семей 
</t>
  </si>
  <si>
    <t>Акционерное общество «Санкт-Петербургский центр доступного жилья»</t>
  </si>
  <si>
    <t xml:space="preserve">Предоставление бюджетных инвестиций в уставный капитал акционерного общества «Санкт-Петербургский центр доступного жилья» на мероприятие по содействию решению жилищных проблем молодежи, молодых семей </t>
  </si>
  <si>
    <t>0910083590</t>
  </si>
  <si>
    <t>Количество семей, которым предоставлены социальные выплаты</t>
  </si>
  <si>
    <t>Предоставление социальных выплат молодым семьям для оплаты части стоимости жилого помещения в размере                    не менее 40 % от расчетной (средней) стоимости жилого помещения.</t>
  </si>
  <si>
    <t>Количество семей, участвующих в реализации  мероприятия по обеспечению жильем молодых семей ведомственной целевой программы «Оказание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</t>
  </si>
  <si>
    <t>Предоставление социальных выплат гражданам льготных категорий в соответствии с пунктом 1 статьи 23.2 Федерального закона "О ветеранах" для приобретения или строительства жилых помещений (из расчета 18 кв.м на ветерана боевых действий)</t>
  </si>
  <si>
    <t>Осуществление функций организации, уполномоченной от имени Санкт-Петербурга выступать наймодателем жилых помещений государственного жилищного фонда  Санкт-Петербурга по договорам найма жилых помещений жилищного фонда социального использования, в том числе управлять наемными домами социального использования, все помещения в которых находятся в собственности Санкт-Петербурга, а также осуществлять иные полномочия наймодателя, за исключением ведения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 и принятия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</si>
  <si>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Материально-техническое обеспечение реализации полномочия Жилищного комитета по принятию решений о предоставлении жилых помещений жилищного фонда коммерческого использования Санкт-Петербурга по договорам аренды юридическим лицам в целях проживания работников жилищно-коммунальной сферы и иных отраслей городского хозяйства (организаций любой организационно-правовой формы, к видам деятельности которых согласно учредительным документам относится выполнение работ и (или) оказание услуг в сфере жилищно-коммунального хозяйства Санкт-Петербурга, благоустройства Санкт-Петербурга, капитального строительства, развития дорожно-мостового комплекса, транспорта, промышленности, топливно-энергетического комплекса, почтовой связи, торговли, полиграфии, медицинского обслуживания, обеспечения лекарственными средствами и изделиями медицинского назначения, культуры, науки, физической культуры   и спорта) в связи с характером их трудовых отношений, а также образовательным организациям высшего образования (любой организационно-правовой формы) для проживания обучающихся в них в рамках программы мероприятий по капитальному ремонту и реконструкции многоквартирных домов, все помещения в которых находятся  в собственности Санкт-Петербурга, и предоставлению жилых помещений юридическим лицам для проживания работников жилищно-коммунальной сферы и иных отраслей городского хозяйства, а также образовательным организациям высшего образования для проживания обучающихся в них</t>
  </si>
  <si>
    <t>месяц</t>
  </si>
  <si>
    <t>Возмещение затрат, связанных с выполнением работ по ремонту  многоквартирных домов (МКД), находящихся у Учреждения в управлении и (или) на техническом обслуживании, с обеспечением мероприятий по оборудованию МКД, в соответствии с Адресной программой, утвержденной распоряжением Жилищного комитета</t>
  </si>
  <si>
    <t>Количество домов, по которым будут проведены мероприятия по  оборудованию многоквартирных домов</t>
  </si>
  <si>
    <t xml:space="preserve">4-й этап капитального ремонта здания по адресу: ул. Тамбовская, д. 38, лит. А </t>
  </si>
  <si>
    <t xml:space="preserve">Расходы на финансовое обеспечение договоров пожизненной ренты: единовременная денежная выплата; ежемесячный рентный платеж.                       </t>
  </si>
  <si>
    <t>Количество заключенных договоров пожизненнной ренты, находящихся на исполнении в отчетном периоде</t>
  </si>
  <si>
    <t xml:space="preserve">Расходы на реализацию мероприятий по содействию решению жилищных проблем молодежи, молодых семей на основании договора об участии Санкт-Петербурга в собственности акционерного общества «Санкт-Петербургский центр доступного жилья» путем предоставления целевых жилищных займов  в соответствии с внутренними документами акционерного общества «Санкт-Петербургский центр доступного жилья», определяющими порядок и условия предоставления целевых жилищных займов в соответствии с гражданским законодательством Российской Федерации.                       </t>
  </si>
  <si>
    <t>Количество молодых семей, улучшивших жилищные условия за счет инструментов жилищной политики Санкт-Петербурга по обеспечению условий для осуществления прав граждан на жилище: количество молодых семей, заключивших договор о предоставлениии беспроцентного целевого жилищного займа в отчетном периоде</t>
  </si>
  <si>
    <t xml:space="preserve">Расходы на предоставление бюджетных инвестиций на основании договора об участии Санкт-Петербурга в собственности акционерного общества «Санкт-Петербургский центр доступного жилья» на мероприятие по содействию решению жилищных проблем молодежи, молодых семей  путем предоставления целевых жилищных займов, предусмотренных Законом Санкт-Петербурга от 27.06.2013 № 425-62 «О реализации молодежной политики в Санкт-Петербурге»
</t>
  </si>
  <si>
    <t>Количество молодых семей, в отношении которых принято решение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</t>
  </si>
  <si>
    <t xml:space="preserve">         Материально-техническое обеспечение реализации полномочий Жилищного комитета по принятию решений о продаже на торгах жилых помещений жилищного фонда коммерческого использования Санкт-Петербурга, за исключением жилых домов, признанных непригодными для проживания, жилых помещений, расположенных в многоквартирных домах, признанных аварийными и подлежащими сносу или реконструкции, а также заключению от имени Санкт-Петербурга договоров купли-продажи жилых помещений на основании указанных решений. 
</t>
  </si>
  <si>
    <t xml:space="preserve">Остаток бюджетных ассигнований, выделенных из бюджета 
Санкт-Петербурга в 2022 году, образовался по причине экономии средств (разницы между начальной максимальной ценой контракта и фактической ценой) при проведении закупок конкурентными способами:
</t>
  </si>
  <si>
    <t xml:space="preserve">Комитетом в 2022 году осуществлена оплата по государственным контрактам на общую сумму 6507046,9 тыс. руб., в т. ч.: 
1. По 1 государственному контракту, заключенному в 2021 г. на сумму 26721,4 тыс. руб.
2. По 332 государственным контрактам на приобретение квартир в государственную   собственность,   заключенным   в    2022    году   на   сумму  6480325,5 тыс. руб.
</t>
  </si>
  <si>
    <t>С начала года Комитетом организовано 598 электронных аукционов.  
По результатам, которых:
-  по 384 аукциону заключено 384 государственных контракта на приобретение 1219 квартир общей площадью 50893,94 кв. м на сумму 8314941,1 тыс. руб., из них 52  контракта на сумму 1831696,6, на приобретение квартир общей площадью 9996,27 кв.м. с оплатой за счет средств бюджета 2023 года.</t>
  </si>
  <si>
    <t xml:space="preserve">Комитетом в 2022 году осуществлена   оплата  в сумме 5021525,00 тыс. руб., в т. ч.: 
1. Осуществлена оплата по 4 государственным контрактам, заключенным в 2022 г. в размере 22134,0 тыс. руб.
2. По 322 государственным контрактам на сумму 4999391,0 тыс. руб. 
</t>
  </si>
  <si>
    <t xml:space="preserve">Всего в 2022 году Комитетом объявлено 453 закупки , по результатам которых: - по 322 закупкам заключено 322 контракта на приобретение 898 квартир общей площадью 33208,97 кв.м на общую сумму 5015802,70 тыс. руб., из них  3 контракта на сумму 16411,7 тыс. руб. на приобретение квартир общей площадью 104,56 кв.м с оплатой за счет средств бюджета 2023 года. </t>
  </si>
  <si>
    <t>С начала 2022 объявлено 69 закупок , по результатам которых: - по 51 закупкам заключен 51 контракт на приобретение 51 квартир общей площадью 1931,50 кв.м на общую сумму 314693,6 тыс. руб.,18 закупки не состоялось по причине отсутствия заявок</t>
  </si>
  <si>
    <t>С начала 2022 объявлено 69 закупок , по результатам которых: - по 51 закупкам заключен 51 контракт на приобретение 51 квартир общей площадью 1931,50 кв.м на общую сумму 314693,6 тыс. руб.</t>
  </si>
  <si>
    <t>Степень достижения планируемого значения по показателю составляет более 100 %</t>
  </si>
  <si>
    <t>В связи с получением АО «СПб ЦДЖ» бюджетных инвестиций, предусмотренных в 2022 году, 23.12.2022 решения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 путем предоставления целевых жилищных займов не принимались.</t>
  </si>
  <si>
    <t>В связи с получением АО «СПб ЦДЖ» бюджетных инвестиций, предусмотренных в 2022 году, 23.12.2022 предоставление целевых жилищных займов с целью улучшения молодыми семьями жилищных условий не осуществлялось.</t>
  </si>
  <si>
    <t>Бюджетные инвестиции, предусмотренные в 2022 году, предоставлены АО "СПб ЦДЖ" 23.12.2022.</t>
  </si>
  <si>
    <t>Степень соответствия фактического объема финансирования планируемому достигает 100 %</t>
  </si>
  <si>
    <t>В соответсвии с   Адресной программой на выполнение работ, оказание услуг, связанных с организацией управления и (или) технического обслуживания, содержания, ремонта, сохранности и оборудования многоквартирных домов, находящихся в управлении и (или) на техническом обслуживании Санкт-Петербургского государственного бюджетного учреждения «Дирекция по управлению объектами государственного жилищного фонда Санкт-Петербурга», на 2022 год, утвержденной распоряжением Жилищного комитета Санкт-Петербурга от 27.12.2021 № 1211-р 
(с учетом изменений, внесенных распоряжениями Жилищного комитета  Санкт-Петербурга: от 14.03.2022 № 160-р; от 18.04.2022 № 276-р; от 25.06.2022 № 581-р; от 30.11.2022 № 854-р)</t>
  </si>
  <si>
    <t>ГК на завершение СМР от 24.03.2020  № 11/ЗП-20 с ООО "Террикон".  
Объект введен в эксплуатацию в 2021г.
Произведены расчеты с подрядной организацией за пуско-наладочные работы.</t>
  </si>
  <si>
    <t>ПЗЭ: № 78-1-1-3-065290-2020 от 17.12.2020.
ГК от 15.11.2022 № 100/ОК-22 с АО "Мегамейд". Работы ведутся согласно графику контракта.  Оплачена восстановительная стоимость за снос зеленых насаждений.</t>
  </si>
  <si>
    <t>ПЗЭ: от 30.09.2019 №78-1-1-3-026367-2019. 
Выполнена корректировка проекта - 
ПЗЭ № 78-1-1-3-064154-2021 от 29.10.2021.  Корректировка проекта в связи с удорожанием стоимости материалов -
ПЗЭ от 09.09.2022 № 78-1-1-2-064962-2022. 
ГК с ООО "КИТ" от 15.09.2020 № 69/ЭА-20 , от 17.12.2021 № 104/ОК-21,от от 17.12.2021 № 103/ОК-21. 
Объект введен в эксплуатацию в 2021г.
Произведены расчеты с подрядной организацией.</t>
  </si>
  <si>
    <t>ГК: от 21.12.2020 № 92/ОК-20 с ООО "МегаМейд Проект".  Запланированные на 2022г. работы выполнены  в полном объеме.</t>
  </si>
  <si>
    <t>ПЗЭ: от 20.11.2019 № 78-1-1-3-032280-2019.
Перенос срока проведения закупочной процедуры на 2023г. в связи с  отсутствием согласованного ППТ.
В 2022г. произведена оплата восстановительной 
стоимости за снос зеленых насаждений. Выданы авансы по условиям договоров тех. присоединений. 
Ввод объекта в эсплуатацию планируется в 2025г.</t>
  </si>
  <si>
    <t xml:space="preserve">Объект введен в эксплуатацию в 2021г.
В 2022г. произведены расчеты  с подрядной организацией за пуско-наладочные работы, 
с ГУП "Водоканал СПб" по договору на водоотведение.
</t>
  </si>
  <si>
    <t>ПЗЭ: от 15.12.2016 № 78-1-1-3-0327-16. Корректировка стоимости материалов в 2022г. в соответствии с ПП СПб от 09.08.2021 №1315 -
ПЗЭ от 07.06.2022 № 78-1-1-2-036351-2022. Планируется корректировка проекта, планируемый срок получения ПЗЭ - март  2023г.
ГК от 15.09.2021 № 69/ОК-21 с ООО "ИСК "НКС". Срок выполнения работ по ГК - до 10.12.2023г. 
Работы ведутся согласно графику контракта.</t>
  </si>
  <si>
    <t>ПЗЭ: от 15.12.2016 № 78-1-1-3-0328-16. Планируется корр-ка стоимости материалов в 2023г. в соответствии с ПП СПб от 09.08.2021 №1315.
ГК на СМР (подготовка территории, земляные работы, монолитные ж/б конструкции ниже нуля) от 23.08.2022 № 52/ОК-22 с ООО "ИСК "НКС" со сроком выполнения работ до 10.12.2023г.
ГК на разработку РД + СМР с ООО "ИСК "НКС"  от 24.11.2022 № 106/ОК-22  со сроком выполнения работ до 31.12.2024. 
Работы ведутся согласно графикам контрактов.</t>
  </si>
  <si>
    <t>ПЗЭ: от 31.03.2018 № 78-1-1-3-0035-18 (ТЧ); 
от 13.11.2018 № 78-1-0447-18 (СЧ).
Перенос срока проведения закупочной процедуры на 2023г. в связи с длительными сроками согласования конкурсной документации. 
В 2022г. произведена оплата восстановительной 
стоимости за снос зеленых насаждений. Выданы авансы по условиям договоров тех. присоединений. 
Ввод объекта в эсплуатацию планируется в 2025г.</t>
  </si>
  <si>
    <t>Степень достижения планируемого значения по показателю составляет 100 %</t>
  </si>
  <si>
    <t xml:space="preserve">В связи с корректировкой сводных списков путем исключения семей, которые отказались от предоставления социальной выплаты, и включения на высвободившийся объем финансирования следующих семей в порядке очередности
</t>
  </si>
  <si>
    <t xml:space="preserve">В связи с незаключением гражданами договоров.                 Было принято решение о предоставлении квартир 
в отношении 258 семей, из них согласие на заключение договоров дали 243 семьи
</t>
  </si>
  <si>
    <t>Остатка 
недостаточно для предоставления социальных выплат в рамках программы</t>
  </si>
  <si>
    <t xml:space="preserve">По причине снижения количества зарегистрированных договоров долевого участия и договоров купли-продажи в связи с экономической ситуацией
</t>
  </si>
  <si>
    <t>Начало строительства (заключение государственного контракта)</t>
  </si>
  <si>
    <t xml:space="preserve">По 12 договорам пожизненной ренты                 в 2022 году прекращено исполнение                     в связи со смертью рентаполучателя.              </t>
  </si>
  <si>
    <t xml:space="preserve">С связи с отсутствием необходимости выполнения части объемов работ, предусмотренных контрактом, контракт был расторгнут по соглашению сторон с оплатой фактически выполненных работ.
(В ходе выполнения работ на Объекте организацией, осуществляющей авторский надзор, выполнено техническое заключение о том, что усиление оснований фундаментов Объекта не требуется, несущая способность грунтов оснований фундаментов обеспечена, Авторским надзором внесены соответствующие изменения в проектную документацию в части исключения работ по ремонту (усилению) фундаментов Объекта)
</t>
  </si>
  <si>
    <t xml:space="preserve">Предоставление субсидий в целях компенсации теплоснабжающим организациям выпадающих доходов прошлых лет, связанных с применением тарифов для расчета размера платы за коммунальные услуги по отоплению и горячему водоснабжению, предоставляемые гражданам и творческим мастерским, за счет средств бюджета Санкт-Петербурга
</t>
  </si>
  <si>
    <t>0930083400</t>
  </si>
  <si>
    <t>Предоставление субсидий теплоснабжающим организациям на компенсацию недополученных доходов, возникающих в результате применения льготных тарифов на тепловую энергию, предоставляемую на нужды отопления и (или) горячего водоснабжения жилых помещений и творческих мастерских за счет средств бюджета Санкт-Петербурга</t>
  </si>
  <si>
    <t>0930083350</t>
  </si>
  <si>
    <t>Содержание Санкт-Петербургского государственного казенного учреждения "Городской центр жилищных субсидий"</t>
  </si>
  <si>
    <t>0930083250</t>
  </si>
  <si>
    <t>Приобретение и замена газовых плит, газовых водонагревательных колонок и электрических плит</t>
  </si>
  <si>
    <t>0930083200</t>
  </si>
  <si>
    <t xml:space="preserve"> Предоставление гражданам субсидий на оплату жилого помещения и коммунальных услуг </t>
  </si>
  <si>
    <t xml:space="preserve">Расчет гражданам мер социальной поддержки по оплате жилого помещения и коммунальных услугв в форме денежных выплат </t>
  </si>
  <si>
    <t>тыс. Гкал.</t>
  </si>
  <si>
    <t>сем.</t>
  </si>
  <si>
    <t>чел.</t>
  </si>
  <si>
    <t>объем тепловой энергии, отпущенный за прошлые годы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</si>
  <si>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объем тепловой энергии, отпускаемой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</si>
  <si>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количество семей, которым предоставлены субсидии на оплату жилого помещения и коммунальных услуг</t>
  </si>
  <si>
    <t>количество граждан, которым рассчитаны меры социальной поддержки по оплате жилого помещения и коммунальных услуг в форме денежных выплат</t>
  </si>
  <si>
    <t>количество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в Санкт-Петербурге</t>
  </si>
  <si>
    <t xml:space="preserve">Обеспечение проведения капитального ремонта общего имущества в многоквартирных домах в Санкт-Петербурге в целях реализации Закона Санкт-Петербурга от 04.12.2013 N 690-120 "О капитальном ремонте общего имущества в многоквартирных домах в Санкт-Петербурге" и постановления Правительства Санкт-Петербурга от 18.02.2014 N 84 "О региональной программе капитального ремонта общего имущества в многоквартирных домах в Санкт-Петербурге"
</t>
  </si>
  <si>
    <t>Бюджет Санкт-Петербурга</t>
  </si>
  <si>
    <t>Детализация согласно перечню мероприятий, утвержденных распоряжением Жилищного комитета от 31.12.2019 № 2421-р «Об утверждении Краткосрочного плана реализации региональной программы капитального ремонта общего имущества в многоквартирных домах в Санкт-Петербурге в 2020, 2021 и  2022 годах»</t>
  </si>
  <si>
    <t>количество многоквартирных домов, в которых выполнен капитальный ремонт общего имущества</t>
  </si>
  <si>
    <t>Некоммерческая организация "Фонд - региональный оператор капитального ремонта общего имущества в многоквартирных домах"</t>
  </si>
  <si>
    <t>Предоставление субсидии в виде имущественного взноса Санкт-Петербурга некоммерческой организации "Фонд-региональный оператор капитального ремонта общего имущества в многоквартирных домах"</t>
  </si>
  <si>
    <t>0920083110</t>
  </si>
  <si>
    <t>1. Направление квитанций на оплату взносов на капитальный ремонт в адрес собственников жилых и нежилых помещений, находящихя в частной собственности (формирующим фонд капитального ремонта на счете регионального оператора)</t>
  </si>
  <si>
    <t>количество направленных квитанций (отдельных квитанций, и посредством включения взноса на капитальный ремонт отдельной строкой в квитанцию ГУП ВЦКП "Жилищное хозяйство")</t>
  </si>
  <si>
    <t>2. Формирование предложений собственникам помещений в многоквартирных домах о проведении капитального ремонта</t>
  </si>
  <si>
    <t>количество направленных предложений</t>
  </si>
  <si>
    <t>3. Разнесение в автоматизированную систему управления реестров платежей</t>
  </si>
  <si>
    <t>количество реестров, загруженных в автоматизированную систему управления Фонда</t>
  </si>
  <si>
    <t>4. Рассмотрение комплектов документов на возврат, перечисление взносов на капитальный ремонт</t>
  </si>
  <si>
    <t>количество рассмотренных заявлений</t>
  </si>
  <si>
    <t>5. Обработка решений собственников помещений (протоколов решений общих собраний собственников помещений в многоквартирных домах (либо Распоряжений Администраций районов Санкт-Петербурга)</t>
  </si>
  <si>
    <t>количество обработанных решений о проведении капитального ремонта, об изменении способа формирования фонда капитального ремонта, выборе способа формирования фонда капитального ремонта</t>
  </si>
  <si>
    <t>6. Дефектование работ по видам, в разрезе краткосрочной адресной программы</t>
  </si>
  <si>
    <t>количество разработанных дефектованных ведомостей</t>
  </si>
  <si>
    <t>7. Заключение договоров на выполнение работ по капитальному ремонту общего имущества многоквартирных домов</t>
  </si>
  <si>
    <t>количество заключенных договоров (лотов)</t>
  </si>
  <si>
    <t>8. Составление сметной документации</t>
  </si>
  <si>
    <t>количество составленных и проверенных смет на капитальный ремонт</t>
  </si>
  <si>
    <t>9. Ведение технического надзора за капитальным ремонтом по многоквартирным домам по видам работ</t>
  </si>
  <si>
    <t>количество объектов, на которых осуществлен технический надзор</t>
  </si>
  <si>
    <t>10. Подготовка справок об отсутствии задолженности по оплате взносов на капитальный ремонт</t>
  </si>
  <si>
    <t>количество выданных  справок</t>
  </si>
  <si>
    <t>11. Внесение изменений в автоматизированную систему управления на основании официальных обращений/по данным Росреестра</t>
  </si>
  <si>
    <t xml:space="preserve">количество внесенных изменений (признак собственности, объединение квартир, разделение лицевых счетов в коммунальной квартире, корректировка площади помещения и др.) </t>
  </si>
  <si>
    <t>12. Предоставление консультаций  на личном приёме</t>
  </si>
  <si>
    <t>количество граждан, которым предоставлены консультации</t>
  </si>
  <si>
    <t xml:space="preserve">13. Предоставление телефонных консультаций  </t>
  </si>
  <si>
    <t>количество предоставленых консультаций</t>
  </si>
  <si>
    <t>14. Направление официальных писем гражданам, либо уполномоченным представителям собственников помещений в многоквартирном доме</t>
  </si>
  <si>
    <t>количество направленных официальных писем</t>
  </si>
  <si>
    <t>15. Направление официальных писем в органы государственной власти, включая администрации районов Санкт-Петербурга, Жилищный комитет, Государственная жилищная инспекция и т.д.</t>
  </si>
  <si>
    <t>16. Направление официальных писем в прочие организации (контрагенты, организации, осуществляющие управление многоквартирными домами и др.)</t>
  </si>
  <si>
    <t>17. Закупка персональных компьютеров</t>
  </si>
  <si>
    <t>количество приобретенных компьютеров и оргтехники</t>
  </si>
  <si>
    <t xml:space="preserve">18. Сопровождение и развитие действующих подсистем:
подсистемы учета и хранения информации о внесенных взносах на капитальный ремонт (Учетная система)
подсистемы взаимодействия с расчетными центрами;
подсистемы электронного документооборота
подсистемы «информационный портал»
Создание новых подсистем:
подсистемы обеспечения подготовки капитального ремонта автоматизированной системы управления Фонда;
подсистемы учета расходования средств на капитальный ремонт в автоматизированной системы управления Фонда;
подсистемы учета неразобранных платежей в автоматизированной системы управления Фонда.
</t>
  </si>
  <si>
    <t>количество созданных и эксплуатируемых подсистем автоматизированной системы управления Фонда</t>
  </si>
  <si>
    <t xml:space="preserve">Устройство внутренней системы газоснабжения объектов жилищного фонда
</t>
  </si>
  <si>
    <t>0920083240</t>
  </si>
  <si>
    <t xml:space="preserve">Администрация Колпинского района Санкт-Петербурга
</t>
  </si>
  <si>
    <t>1.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</si>
  <si>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количество домов</t>
  </si>
  <si>
    <t>Администрация Красносельского района Санкт-Петербурга</t>
  </si>
  <si>
    <t>2.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</si>
  <si>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3. Жилые помещения в многоквартирных и жилых домах, в которых выполнена газификация: - подводка системы к дому от городских сетей, устройство котла, прокладка контуров</t>
  </si>
  <si>
    <t>количество жилых помещений</t>
  </si>
  <si>
    <t>Администрация Петродворцового района Санкт-Петербурга</t>
  </si>
  <si>
    <t>4. Жилые  дома, в которых выполнена газификация: - подводка системы к дому от городских сетей, устройство котла, прокладка контуров</t>
  </si>
  <si>
    <t>Администрация Приморского района Санкт-Петербурга</t>
  </si>
  <si>
    <t>5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</si>
  <si>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Администрация Пушкинского района Санкт-Петербурга</t>
  </si>
  <si>
    <t>6. Многоквартирные  дома, в которых выполнена газификация: - подводка системы к дому от городских сетей, устройство котла, прокладка контуров</t>
  </si>
  <si>
    <t xml:space="preserve">Приспособление жилых помещений инвалидов 
и общего имущества 
в многоквартирных домах, 
в которых проживают инвалиды, с учетом потребностей инвалидов 
и обеспечения условий их доступности для инвалидов
</t>
  </si>
  <si>
    <t>0920083450</t>
  </si>
  <si>
    <t>Администрация Адмиралтейского района 
Санкт-Петербурга</t>
  </si>
  <si>
    <t xml:space="preserve"> Выполнение работ по приспособлению  жилого помещения инвалида и общего имущества в многоквартирном доме </t>
  </si>
  <si>
    <t>количество изготовленной проектно-сметной документации для организации доступа маломобтльным руппам населения в парадные многоквартирных домов</t>
  </si>
  <si>
    <t>количество подъемных (иных) устройств для обеспечения доступа для инвалидов и маломобильных групп населения</t>
  </si>
  <si>
    <t>количество адресов многоквартирных домов, в которых необходимо проведение  работ по приспособлению жилого помещения инвалида и общего имущества в многоквартирном доме, в которых проживают инвалиды, с учетом потребностей инвалидов и обеспечение условий их доступности для инвалидов</t>
  </si>
  <si>
    <t>количество объектов, на которых необходимо  выполнение работ по приспособлению жилого помещения инвалида и общего имущества в многоквартирном доме</t>
  </si>
  <si>
    <t>Администрация                Кировского района                 Санкт-Петербурга</t>
  </si>
  <si>
    <t>количество установленных подъемных устройств</t>
  </si>
  <si>
    <t>количество многоквартирных домов (парадных), по которым  необходимо изготовленние проектно-сметной документации для организации доступа маломобильным группам населения в парадные многоквартирных домов</t>
  </si>
  <si>
    <t>Администрация Красногвардейского района Санкт-Петербурга</t>
  </si>
  <si>
    <t>количество адресов, по которым необходимо разработать проектно-сметную документацию</t>
  </si>
  <si>
    <t xml:space="preserve">количество адресов, по которым необходимо выполнить строительно-монтажные работы по приспособлению  жилого помещения инвалида и (или) общего имущества в многоквартирном доме </t>
  </si>
  <si>
    <t>количество объектов по приспособлению жилого помещения инвалида и общего имущества в многоквартирном доме</t>
  </si>
  <si>
    <t>количество объектов, по которым разрабатывается проектно-сметная документация на выполнение работ по приспособлению жилого помещения инвалида и общего имущества в многоквартирном доме</t>
  </si>
  <si>
    <t>Администрация Кронштадтского района Санкт-Петербурга</t>
  </si>
  <si>
    <t>количество адресов, по которым необходимо  осуществить мероприятия по приспособлению жилого помещения инвалида и общего имущества в многоквартирном доме</t>
  </si>
  <si>
    <t>количество объектов, по которым необходимо разработать проектно-сметную документацию на выполнение работ по приспособлению жилого помещения инвалида и общего имущества в многоквартирном доме</t>
  </si>
  <si>
    <t xml:space="preserve">количество адресов, по которым необходимо выполнить  работы по приспособлению  жилого помещения инвалида и (или) общего имущества в многоквартирном доме </t>
  </si>
  <si>
    <t>количество изготовленнной проектно-сметной документации на установку подъемных (иных) устройств</t>
  </si>
  <si>
    <t>количество многоквартирных домов, в которых необходимо проведение работ по соданию условий доступности для инвалидов</t>
  </si>
  <si>
    <t xml:space="preserve"> Выполнение работ по приспособлению  жилого помещения инвалида и общего имущества в многоквартирном доме</t>
  </si>
  <si>
    <t>приспособление жилых помещений инвалидов и общего имущества в многоквартирных домах, в которых проживают инвалиды</t>
  </si>
  <si>
    <t>количество жилых помещений инвалидов, в которых необходимо проведение работ по устройству доступной среды для инвалидов</t>
  </si>
  <si>
    <t xml:space="preserve">количество адресов многоквартирных домов, в которых необходимо проведение работ по приспособлению жилого помещения инвалида и общего имущества в многоквартирном доме </t>
  </si>
  <si>
    <t>количество многоквартирных домов, в которых необходимо проведение работ  для обеспечения доступа инвалидов и маломобильных групп населения в жилые помещения</t>
  </si>
  <si>
    <t>2.1</t>
  </si>
  <si>
    <t xml:space="preserve">Обеспечение предупреждения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
Санкт-Петербурга
</t>
  </si>
  <si>
    <t>0920083380</t>
  </si>
  <si>
    <t>Хранение городских резервов материальных ресурсов для ликвидации чрезвычайных ситуаций природного и техногенного характера в Санкт-Петербурге</t>
  </si>
  <si>
    <t>период оказания услуг</t>
  </si>
  <si>
    <t>мес.</t>
  </si>
  <si>
    <t>Администрация Кировского района 
Санкт-Петербурга</t>
  </si>
  <si>
    <t>Администрация Курортного района 
Санкт-Петербурга</t>
  </si>
  <si>
    <t>3.1</t>
  </si>
  <si>
    <t>Содержание Санкт-Петербургского государственного казенного учреждения "Городская аварийно-восстановительная служба жилищного фонда Санкт-Петербурга"</t>
  </si>
  <si>
    <t>0920083120</t>
  </si>
  <si>
    <t xml:space="preserve">Сбор и актуализация информации и  сведений о техническом состоянии многоквартирных домов </t>
  </si>
  <si>
    <t>Количество многоквартирных домов, по которым осуществляется сбор и актуализация сведений</t>
  </si>
  <si>
    <t>3.2</t>
  </si>
  <si>
    <t>Предоставление субсидии Санкт-Петербургскому государственному бюджетному образовательному учреждению дополнительного профессионального образования «Учебно-методический центр Жилищного комитета» на финансовое обеспечение выполнения государственного задания</t>
  </si>
  <si>
    <t>0920083320</t>
  </si>
  <si>
    <t>1.  Сопровождение электронного справочника информационно-правовых услуг</t>
  </si>
  <si>
    <t>количество справочников, получающих сопровождение</t>
  </si>
  <si>
    <t>2. Приобретение учебного макета многоквартирного дома</t>
  </si>
  <si>
    <t>количество приобретаемого макета</t>
  </si>
  <si>
    <t>3. Приобретение техники для административно-хозяйственной деятельности</t>
  </si>
  <si>
    <t xml:space="preserve">количество приобретаемого оборудования </t>
  </si>
  <si>
    <t>4. Приобретение мебели</t>
  </si>
  <si>
    <t>количество мебели</t>
  </si>
  <si>
    <t>5. Реализация дополнительных профессиональных программ профессиональной переподготовки и повышения квалификации</t>
  </si>
  <si>
    <t>количество программ</t>
  </si>
  <si>
    <t>количество слушателей</t>
  </si>
  <si>
    <t>3.3.1.</t>
  </si>
  <si>
    <t>Содержание 
Санкт-Петербургских казенных учреждений Жилищных агентств районов Санкт-Петербурга</t>
  </si>
  <si>
    <t>0920083140</t>
  </si>
  <si>
    <t>1. Ведение учета свободных и освободившихся жилых помещений государственного жилищного фонда Санкт-Петербурга</t>
  </si>
  <si>
    <t>площадь свободных жилых помещений государственного жилищного фонда Санкт-Петербурга</t>
  </si>
  <si>
    <t xml:space="preserve">кв. м </t>
  </si>
  <si>
    <t>2. Проведение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домах, формирующих фонды капитального ремонта на специальных счетах, осуществление функций строительного контроля (технического надзора)</t>
  </si>
  <si>
    <t xml:space="preserve">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домах, формирующих фонды капитального ремонта на специальных счетах, осуществление функций строительного контроля (технического надзора) </t>
  </si>
  <si>
    <t>3.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</si>
  <si>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многоквартирных домов, по которым осуществляется  контроль за 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</si>
  <si>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4.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</si>
  <si>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количество конкурсов проведенных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</si>
  <si>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5.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</si>
  <si>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количество заключенных договоров управления по многоквартирным домам, в которых находятся помещения государственного жилищного фонда Санкт-Петербурга</t>
  </si>
  <si>
    <t>6.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</si>
  <si>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количество заключенных договоров социального найма жилых помещений жилищного фонда социального использования Санкт-Петербурга</t>
  </si>
  <si>
    <t>7. Открытие и ведение лицевых счетов квартир государственной собственности</t>
  </si>
  <si>
    <t>количество лицевых счетов квартир государственной собственности</t>
  </si>
  <si>
    <t>8. Осуществление технического контроля и проведение внеплановых проверок за санитарным содержанием территории района</t>
  </si>
  <si>
    <t>количество проверок за техническим состянием жилищного фонда и санитарным содержанием территории района</t>
  </si>
  <si>
    <t>9.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</si>
  <si>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количество проведенных мониторингов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</si>
  <si>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10.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</si>
  <si>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количество выданных гражданам предписаний об уплате задолженности за жилое помещение и коммунальные услуги</t>
  </si>
  <si>
    <t>11.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</si>
  <si>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 
количество исполнительных документов, направленных  в Управление Федеральной службы судебных приставов по Санкт-Петербургу</t>
  </si>
  <si>
    <t>12. Рассмотрение обращений юридических и физических лиц, находящихся в компетенции жилищного агентства</t>
  </si>
  <si>
    <t>количество обращений, поступивших в жилищное агентство</t>
  </si>
  <si>
    <t xml:space="preserve">13. Ведение регистрационного учета граждан по месту жительства и месту пребывания в части, возложенной на жилищные организации. </t>
  </si>
  <si>
    <t>количество граждан, в отношении которого ведется регистрационный учет</t>
  </si>
  <si>
    <t>3.3.2</t>
  </si>
  <si>
    <t xml:space="preserve">Содержание 
Санкт-Петербургских казенных учреждений Жилищных агентств районов Санкт-Петербурга
</t>
  </si>
  <si>
    <t>2.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</si>
  <si>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3.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</si>
  <si>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4.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</si>
  <si>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5.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</si>
  <si>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6. Открытие и ведение лицевых счетов квартир государственной собственности</t>
  </si>
  <si>
    <t>7. Осуществление технического контроля и проведение внеплановых проверок за санитарным содержанием территории района</t>
  </si>
  <si>
    <t>8.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</si>
  <si>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9.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</si>
  <si>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10.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</si>
  <si>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11. Рассмотрение обращений юридических и физических лиц, находящихся в компетенции жилищного агентства</t>
  </si>
  <si>
    <t xml:space="preserve">12. Ведение регистрационного учета граждан по месту жительства и месту пребывания в части, возложенной на жилищные организации. </t>
  </si>
  <si>
    <t>3.3.3</t>
  </si>
  <si>
    <t>3.3.4</t>
  </si>
  <si>
    <t>8.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</si>
  <si>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9.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</si>
  <si>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10. Рассмотрение обращений юридических и физических лиц, находящихся в компетенции жилищного агентства</t>
  </si>
  <si>
    <t xml:space="preserve">11. Ведение регистрационного учета граждан по месту жительства и месту пребывания в части, возложенной на жилищные организации. </t>
  </si>
  <si>
    <t>3.3.5</t>
  </si>
  <si>
    <t>2. Подготовка конкурсной документации для проведения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</si>
  <si>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количество подготовленной конкурсной документации для  проведенния конкурса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</si>
  <si>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3.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</si>
  <si>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4. Открытие и ведение лицевых счетов квартир государственной собственности</t>
  </si>
  <si>
    <t>5. Осуществление технического контроля и проведение внеплановых проверок за санитарным содержанием территории района</t>
  </si>
  <si>
    <t>6.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</si>
  <si>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7.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</si>
  <si>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8.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</si>
  <si>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9. Рассмотрение обращений юридических и физических лиц, находящихся в компетенции жилищного агентства</t>
  </si>
  <si>
    <t xml:space="preserve">10. Ведение регистрационного учета граждан по месту жительства и месту пребывания в части, возложенной на жилищные организации. </t>
  </si>
  <si>
    <t>3.3.6</t>
  </si>
  <si>
    <t>3.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</si>
  <si>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4.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</si>
  <si>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5. Открытие и ведение лицевых счетов квартир государственной собственности</t>
  </si>
  <si>
    <t>6. Осуществление технического контроля и проведение внеплановых проверок за санитарным содержанием территории района</t>
  </si>
  <si>
    <t>7.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</si>
  <si>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3.3.7</t>
  </si>
  <si>
    <t>2.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</t>
  </si>
  <si>
    <t>3.3.8</t>
  </si>
  <si>
    <t>количество граждан, в отношении которых ведется регистрационный учет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</si>
  <si>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</si>
  <si>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</si>
  <si>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</si>
  <si>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</si>
  <si>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</si>
  <si>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</si>
  <si>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</si>
  <si>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</si>
  <si>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</si>
  <si>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</si>
  <si>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4.1.1</t>
  </si>
  <si>
    <t>Обеспечение уборки внутриквартальных территорий, 
не входящих 
в состав общего имущества многоквартирных домов</t>
  </si>
  <si>
    <t>0920083310</t>
  </si>
  <si>
    <t>1. Выполнение  работ по уборке внутриквартальных территорий,  не входящих в состав общего имущества многоквартирных домов</t>
  </si>
  <si>
    <t>площадь внутриквартальных территорий, не входящих в состав общего имущества многоквартирных домов</t>
  </si>
  <si>
    <t>4.1.2</t>
  </si>
  <si>
    <t>2. Выполнение  работ по уборке внутриквартальных территорий,  не входящих в состав общего имущества многоквартирных домов</t>
  </si>
  <si>
    <t>4.1.3</t>
  </si>
  <si>
    <t>3. Выполнение  работ по уборке внутриквартальных территорий,  не входящих в состав общего имущества многоквартирных домов</t>
  </si>
  <si>
    <t>4.1.4</t>
  </si>
  <si>
    <t>4. Выполнение  работ по уборке внутриквартальных территорий,  не входящих в состав общего имущества многоквартирных домов</t>
  </si>
  <si>
    <t>4.1.5</t>
  </si>
  <si>
    <t>5. Выполнение  работ по уборке внутриквартальных территорий,  не входящих в состав общего имущества многоквартирных домов</t>
  </si>
  <si>
    <t>4.1.6</t>
  </si>
  <si>
    <t>6. Выполнение  работ по уборке внутриквартальных территорий,  не входящих в состав общего имущества многоквартирных домов</t>
  </si>
  <si>
    <t>4.1.7</t>
  </si>
  <si>
    <t>7. Выполнение  работ по уборке внутриквартальных территорий,  не входящих в состав общего имущества многоквартирных домов</t>
  </si>
  <si>
    <t>4.1.8</t>
  </si>
  <si>
    <t>8. Выполнение  работ по уборке внутриквартальных территорий,  не входящих в состав общего имущества многоквартирных домов</t>
  </si>
  <si>
    <t>4.1.9</t>
  </si>
  <si>
    <t>9. Выполнение  работ по уборке внутриквартальных территорий,  не входящих в состав общего имущества многоквартирных домов</t>
  </si>
  <si>
    <t>4.1.10</t>
  </si>
  <si>
    <t>10. Выполнение  работ по уборке внутриквартальных территорий,  не входящих в состав общего имущества многоквартирных домов</t>
  </si>
  <si>
    <t>4.1.11</t>
  </si>
  <si>
    <t>11. Выполнение  работ по уборке внутриквартальных территорий,  не входящих в состав общего имущества многоквартирных домов</t>
  </si>
  <si>
    <t>4.1.12</t>
  </si>
  <si>
    <t>12. Выполнение  работ по уборке внутриквартальных территорий,  не входящих в состав общего имущества многоквартирных домов</t>
  </si>
  <si>
    <t>4.2.1</t>
  </si>
  <si>
    <t xml:space="preserve">Предоставление органам местного самоуправления внутригородских муниципальных образований Санкт-Петербурга субвенций из бюджета Санкт-Петербурга на осуществление переданного государственного полномочия по организации и осуществлению в соответствии с адресными программами, утверждаемыми администрациями районов Санкт-Петербурга, уборки и санитарной очистки территорий, за исключением территорий, обеспечение уборки и санитарной очистки которых осуществляется гражданами и юридическими лицами либо отнесено к полномочиям исполнительных органов государственной власти Санкт-Петербурга
</t>
  </si>
  <si>
    <t>0920083160</t>
  </si>
  <si>
    <t>4.2.2</t>
  </si>
  <si>
    <t>4.2.3</t>
  </si>
  <si>
    <t>4.2.4</t>
  </si>
  <si>
    <t>4.2.5</t>
  </si>
  <si>
    <t>4.2.6</t>
  </si>
  <si>
    <t>5.1.1</t>
  </si>
  <si>
    <t>Ремонт и оснащение пустующих жилых помещений, являющихся собственностью Санкт-Петербурга</t>
  </si>
  <si>
    <t>0920083470</t>
  </si>
  <si>
    <t>Работы по ремонту помещений, являющихся собственностью Санкт-Петербурга</t>
  </si>
  <si>
    <t xml:space="preserve">количество помещений, являющихся собственностью Санкт-Петербурга, в которых необходимо провести работы по ремонту </t>
  </si>
  <si>
    <t>5.1.2</t>
  </si>
  <si>
    <t xml:space="preserve">площадь помещений, являющихся собственностью Санкт-Петербурга, в которых выполнены работы по ремонту </t>
  </si>
  <si>
    <t>5.1.3</t>
  </si>
  <si>
    <t>2321,26</t>
  </si>
  <si>
    <t>кв.м</t>
  </si>
  <si>
    <t>5.1.4</t>
  </si>
  <si>
    <t xml:space="preserve">количество помещений, являющихся собственностью Санкт-Петербурга, в которых выполнены работы по ремонту </t>
  </si>
  <si>
    <t>5.1.5</t>
  </si>
  <si>
    <t>5.1.6</t>
  </si>
  <si>
    <t>4</t>
  </si>
  <si>
    <t>5.1.7</t>
  </si>
  <si>
    <t>5</t>
  </si>
  <si>
    <t>5.1.8</t>
  </si>
  <si>
    <t>5.1.9</t>
  </si>
  <si>
    <t>1</t>
  </si>
  <si>
    <t>5.1.10</t>
  </si>
  <si>
    <t>2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</si>
  <si>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</si>
  <si>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</si>
  <si>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</si>
  <si>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</si>
  <si>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</si>
  <si>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</si>
  <si>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</si>
  <si>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</si>
  <si>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5.2.1.</t>
  </si>
  <si>
    <t>Содержание и оснащение жилых и нежилых помещений                                    (за исключением пустующих), являющихся собственностью Санкт-Петербурга</t>
  </si>
  <si>
    <t>0920083480</t>
  </si>
  <si>
    <t>1.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</si>
  <si>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площадь жилых и нежилых помещений государственного жилищного фонда Санкт-Петербурга</t>
  </si>
  <si>
    <t>2.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</si>
  <si>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количество индивидуальных приборов учета</t>
  </si>
  <si>
    <t>3.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</si>
  <si>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площадь помещений, находящихся в собственности Санкт-Петербурга</t>
  </si>
  <si>
    <t>5.2.2</t>
  </si>
  <si>
    <t>1.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</si>
  <si>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2.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</si>
  <si>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5.2.3</t>
  </si>
  <si>
    <t>1.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</si>
  <si>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2.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</si>
  <si>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3.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</si>
  <si>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5.2.4</t>
  </si>
  <si>
    <t>2. Работы по поверке и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</si>
  <si>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5.2.5</t>
  </si>
  <si>
    <t>1.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</si>
  <si>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3. Оплата  услуг по формированию счетов нанимателей жилых помещений государственного жилого фонда Санкт-Петербурга</t>
  </si>
  <si>
    <t>количество месяцев оказания услуг по договору</t>
  </si>
  <si>
    <t>4.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</si>
  <si>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5.2.6</t>
  </si>
  <si>
    <t>1. Оплата  услуг по формированию счетов нанимателей жилых помещений государственного жилого фонда Санкт-Петербурга</t>
  </si>
  <si>
    <t>2.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</si>
  <si>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3.Уплата взносов на капитальный ремонт общего имущества в многоквартирных домах за помещения, являющиеся собственностью Санкт-Петербурга</t>
  </si>
  <si>
    <t xml:space="preserve">4. Погашение задолженности по оплате за содержание и ремонт общего имущества в многоквартирных домах по помещениям, являющимся собственностью Санкт-Петербурга, по исполнительным листам </t>
  </si>
  <si>
    <t>количество исполнительных листов</t>
  </si>
  <si>
    <t>5.2.7</t>
  </si>
  <si>
    <t>2.Уплата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</si>
  <si>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5.2.8</t>
  </si>
  <si>
    <t>2. Проведение работ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</si>
  <si>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5.2.9</t>
  </si>
  <si>
    <t>1. Проведение работ по замене и установке индивидуальных приборов учета холодного и горячего водоснабжения в помещениях, являющихся собственностью Санкт-Петербурга</t>
  </si>
  <si>
    <t>5.2.10</t>
  </si>
  <si>
    <t>1. Проведение работ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</si>
  <si>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3. Проведение работ по замене отопительных котлов в помещениях, являющихся собственностью Санкт-Петербурга</t>
  </si>
  <si>
    <t>количество котлов</t>
  </si>
  <si>
    <t>4. Закупка отопительных котлов</t>
  </si>
  <si>
    <t>5. Проведение обследования технического состояния строительных конструкций объектов государственного жилищного фонда Санкт-Петербурга</t>
  </si>
  <si>
    <t>количество объектов государственного жилищного фонда Санкт-Петербурга, в отношении которых проведено обследование</t>
  </si>
  <si>
    <t>6.Уплата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</si>
  <si>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7. Разработка проектно-сметной документации для проведения мероприятий по сохранению объектов культурного наследия регионального значения</t>
  </si>
  <si>
    <t>количество разработанной проектно-сметной документации</t>
  </si>
  <si>
    <t>8. Возмещение расходов управляющим многоквартирными домами организациям по заключенным контрактам на проведение работ (оказание услуг) на основании решений, принятых на общих собраниях собственников помещений в многоквартирном доие</t>
  </si>
  <si>
    <t>количество многоквартирных домов, в отношении которых осуществлялось возмещение расходов</t>
  </si>
  <si>
    <t>5.2.11</t>
  </si>
  <si>
    <t>5.2.12</t>
  </si>
  <si>
    <t>5.2.13</t>
  </si>
  <si>
    <t>5.2.14</t>
  </si>
  <si>
    <t>1.Уплата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</si>
  <si>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2. Оплата  услуг по формированию счетов нанимателей жилых помещений государственного жилого фонда Санкт-Петербурга</t>
  </si>
  <si>
    <t>5.2.15</t>
  </si>
  <si>
    <t>3. Расходы на печать счетов по лицевым счетам нанимателей жилых помещений государственного жилищного фонда Санкт-Петербурга</t>
  </si>
  <si>
    <t>количество счетов</t>
  </si>
  <si>
    <t>4. Оплата расходов по содержанию выгребных ям, вывозу и обезвреживанию жидких бытовых отходов за жилые помещения, являющиеся собственностью Санкт-Петербурга</t>
  </si>
  <si>
    <t>5.2.16</t>
  </si>
  <si>
    <t xml:space="preserve">2. Проведение работ по энергетическому обследованию многоквартирных домов </t>
  </si>
  <si>
    <t>количество многоквартирных домов, подлежащих энергетиескому обследованию, все помещения в которых находятся в собственности Санкт-Петербурга</t>
  </si>
  <si>
    <t>3.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</si>
  <si>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4.Уплата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</si>
  <si>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 Расходы по печати счетов по лицевым счетам нанимателей жилых помещений государственного жилищного фонда Санкт-Пеетрбурга</t>
  </si>
  <si>
    <t>количество месяцев</t>
  </si>
  <si>
    <t>5.2.17</t>
  </si>
  <si>
    <t>2. Проведение работ по поверке индивидуальных приборов учета используемых коммунальных ресурсов в помещениях, являющихся собственностью Санкт-Петербурга</t>
  </si>
  <si>
    <t>5.2.18</t>
  </si>
  <si>
    <t>1. Погашение задолженности по оплате за содержание и ремонт помещений государственного жилищного фонда по исполнительным листам</t>
  </si>
  <si>
    <t>2. Оплата услуг по формированию счетов нанимателей жилых помещений государственного жилого фонда Санкт-Петербурга</t>
  </si>
  <si>
    <t>5.3.1</t>
  </si>
  <si>
    <t>Содержание пустующих жилых и нежилых помещений, являющихся собственностью Санкт-Петербурга</t>
  </si>
  <si>
    <t>0920083490</t>
  </si>
  <si>
    <t>1. Долевое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</si>
  <si>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>площадь свободных жилых и нежилых помещений государственного жилищного фонда Санкт-Петербурга</t>
  </si>
  <si>
    <t>2. Проведение работ по ремонту помещений, являющихся собственностью Санкт-Петербурга</t>
  </si>
  <si>
    <t>количество помещений, находящихся в собственности Санкт-Петербурга, в которых необходимо проведение работ по ремонту</t>
  </si>
  <si>
    <t>3.Уплата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</si>
  <si>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площадь пустующих помещений, находящихся в собственности Санкт-Петербурга</t>
  </si>
  <si>
    <t>5.3.2</t>
  </si>
  <si>
    <t>2.Уплата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</si>
  <si>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5.3.3</t>
  </si>
  <si>
    <t>5.3.4</t>
  </si>
  <si>
    <t>5.3.5</t>
  </si>
  <si>
    <t>3. Расходы на техническое обслуживание расселенных многоквартирных домов, признанных непригодными для проживания</t>
  </si>
  <si>
    <t>количество многоквартирных домов</t>
  </si>
  <si>
    <t>5.3.6</t>
  </si>
  <si>
    <t>3. Расходы на выполнение работ по ремонту жилых помещений в многоквартирных домах социального назначения</t>
  </si>
  <si>
    <t>количество жилых помещений в многоквартирных домах социального назначения, в которых необходимо провести ремонт</t>
  </si>
  <si>
    <t>4. Выполнение работ по обследованию и разработке проектно-сметной документации по ремонту и перепланировке жилых помещений специализированного назначения для размещения социально-досугового отделения</t>
  </si>
  <si>
    <t>5.3.7</t>
  </si>
  <si>
    <t>площадь пустующих жилых и нежилых помещений государственного жилищного фонда Санкт-Петербурга</t>
  </si>
  <si>
    <t>2. Расходы на оплату дополнительных платежей по помещениям, находящимся в собственности Санкт-Петербурга, расположенных в многоквартирных домах ТСЖ, ЖСК, УК</t>
  </si>
  <si>
    <t>4.  Расходы на оплату коммунальной услуги по отоплению, предоставленную в пустующих нежилых помещениях, являющихся собственностью Санкт-Петербурга, расположенных в многоквартирных домах, по договорам с ГУП "ТЭК"</t>
  </si>
  <si>
    <t>5.3.8</t>
  </si>
  <si>
    <t>5.3.9</t>
  </si>
  <si>
    <t>3. Проведение работ по ремонту помещений, являющихся собственностью Санкт-Петербурга</t>
  </si>
  <si>
    <t>количество помещений, являющихся собственностью Санкт-Петербурга, в которых необходимо проведение работ по ремонту</t>
  </si>
  <si>
    <t>4. Расходы на проведение работ по технической укрепленности расселенных квартир, находящихся в собственности Санкт-Петербурга</t>
  </si>
  <si>
    <t xml:space="preserve">количество помещений, являющихся собственностью Санкт-Петербурга, в которых необходимо проведение работ по технической укрепленности </t>
  </si>
  <si>
    <t>5.3.10</t>
  </si>
  <si>
    <t>3. Проведение обследования технического состояния строительных конструкций объектов государственного жилищного фонда Санкт-Петербурга</t>
  </si>
  <si>
    <t>количество объектов государственного жилищного фонда Санкт-Петербурга, в отношении которых были проведены обследования</t>
  </si>
  <si>
    <t>4. Работы по ремонту жилых помещений в социальных домах</t>
  </si>
  <si>
    <t>количество отремонтированных помещений, являющихся собственностью Санкт-Петербурга</t>
  </si>
  <si>
    <t>5.3.11</t>
  </si>
  <si>
    <t>5.3.12</t>
  </si>
  <si>
    <t>5.3.13</t>
  </si>
  <si>
    <t>5.3.14</t>
  </si>
  <si>
    <t>2. Отопление пустующих жилых и нежилых помещений, являющихся собственностью Санкт-Петербурга</t>
  </si>
  <si>
    <t>5.3.15</t>
  </si>
  <si>
    <t>5.3.16</t>
  </si>
  <si>
    <t>3. Расходы на проведение работ по ремонту помещений в социальных домах, являющихся собственностью Санкт-Петербурга</t>
  </si>
  <si>
    <t>количество помещений, по которым необходимо проведение работ по ремонту</t>
  </si>
  <si>
    <t>5.3.17</t>
  </si>
  <si>
    <t>5.3.18</t>
  </si>
  <si>
    <t xml:space="preserve">2. Погашение задолженности по оплате за содержание и ремонт общего имущества в многоквартирных домах по помещениям, являющимся собственностью Санкт-Петербурга, по исполнительным листам </t>
  </si>
  <si>
    <t>5.4.1.</t>
  </si>
  <si>
    <t>Снос аварийных расселенных многоквартирных жилых домов, все помещения в которых находятся                              в собственности Санкт-Петербурге</t>
  </si>
  <si>
    <t>0920083530</t>
  </si>
  <si>
    <t>Администрация Выборгского района Санкт-Петербурга</t>
  </si>
  <si>
    <t>Выполнение работ по сносу аварийных расселенных многоквартирных жилых домов, все помещения в которых находятся в собственности Санкт-Петербурге</t>
  </si>
  <si>
    <t>площадь аварийных расселенных многоквартирных домов, все помещения в которых находятся в собственности Санкт-Петербурге</t>
  </si>
  <si>
    <t>количество подлежащих сносу аварийных расселенных многоквартирных жилых домов, все помещения в которых находятся в собственности Санкт-Петербурге</t>
  </si>
  <si>
    <t>количество изготовленной проектно-сметной документации на выполнение работ по сносу аварийных расселенных многоквартирных жилых домов, все помещения в которых находятся в собственности Санкт-Петербурге</t>
  </si>
  <si>
    <t>Причины отражены в разделе 3 годового отчета</t>
  </si>
  <si>
    <t xml:space="preserve">3.   Информация о выполнении плана-графика реализации государственной программы </t>
  </si>
  <si>
    <t>0920083100</t>
  </si>
  <si>
    <t>Степень соответствия фактического объема финансирования планируемому почти достигает 100 %. Экономия по факту заключения контракта.</t>
  </si>
  <si>
    <t>В связи с длительными сроками согласования договоров на технологическое присоединение к инженерным сетям города</t>
  </si>
  <si>
    <t xml:space="preserve">Планируемый расчет был произведен из количество лицевых счетов, открытых по состоянию на дату подготовки Технического задания к договору от 21.12.2021 № 0572700000121000901-01, без учета государственной и муниципальной собственности, и составлял 2 070 000 единиц с возможным увеличением количества лицевых счетов с июля 2022 года ориентировочно до 2 150 000 единиц на основании внесения изменений в постановление Правительства Санкт-Петербурга от 18.02.2014 № 84 «О региональной программе капитального ремонта общего имущества в многоквартирном доме в Санкт-Петербурге». Количество направленных на печать квитанций зависит от вышеуказанных факторов, а также от ухода/прихода МКД на спец. счета и выверки АСУ Фонда  </t>
  </si>
  <si>
    <t>Увеличение  предельно допустимой стоимости работ, что повлекло за собой необходимость отправки предложений с увеличенной стоимостью</t>
  </si>
  <si>
    <t>Увеличение количества реестров связано с изменением технологии формирования реестров на стороне ПАО Сбербанк, осуществляющего прием платежей в счет оплаты взносов на основании агентского договора (стали формироваться отдельные реестры за каждую дату, ранее платежи, совершенные в выходные дни включались в реестры ближайшего рабочего дня)</t>
  </si>
  <si>
    <t>Все поступившие заявления обработаны Фондом. Большинство поступивших заявлений на возврат связаны с ошибками граждан при совершении оплаты взносов (ошибочно указана большая сумма, двойная оплата)</t>
  </si>
  <si>
    <t xml:space="preserve">Корректировка Краткосрочного плана Жилищным комитетом в части исключения объектов; Фондом выявлены объекты, не требующие капитального ремонта, соответственно решения о проведении капитального ремонта не требуются; издание Региональной программы в конце 2022 года, соответственно наступление сроков принятия решений о способе формирования фондов капитального ремонта по довключенным домам ожидается в 2023 году. </t>
  </si>
  <si>
    <t>Корректировка Краткосрочного плана Жилищным комитетом; Фондом выявлены объекты не требующие капитального ремонта.</t>
  </si>
  <si>
    <t>Корректировка Краткосрочного плана Жилищным комитетом; Формирование электронных аукционов в соответствии с пунктом 78 Положения, утв. ПП РФ №615 от 01.07.2016</t>
  </si>
  <si>
    <t xml:space="preserve">Изменение состава работ при согласовании с архитекторами и собственниками; исключение видов работ из Краткосрочного плана; актуализация локальных смет по ранее разработанным проектам. </t>
  </si>
  <si>
    <t>Нет точной методики по расчету количества объектов, на которых осуществляется технический надзор (план не учитывает объекты по остаткам прошлых лет)</t>
  </si>
  <si>
    <t>Поступившие заявления о выдаче справок отработаны в полном объеме. В соответствии с Федеральным законом N 442-ФЗ с 1 января 2022 г. компенсации расходов и субсидии на оплату ЖКУ не предоставляются гражданам при наличии у них подтвержденной вступившим в законную силу судебным актом непогашенной задолженности по оплате ЖКУ, которая образовалась за период не более чем три последних года. Фонд размещает данные сведения в ответ на запросы уполномоченного органа через систему ГИС ЖКХ (за 2022 направлено 109,5 тыс. ответов на запросы). Справки об отсутствии задолженности для оформления компенсаций и субсидий гражданам не требуются.</t>
  </si>
  <si>
    <t>Планируемый расчет количества внесенных изменений был произведен на основании данных за 2021 год. В связи с проводимой Фондом работой по повышению собираемости взносов на капитальный ремонт (рассылка долговых квитанций и досудебных уведомлений, включение задолженности в сумму к уплате в платежном документе) увеличилось количество официальных письменных обращений граждан. Правки в лицевые счета были внесены на основании отработки письменных обращений граждан в соответствии с Федеральным законом от 02.05.2006 № 59-ФЗ «О порядке рассмотрения обращений граждан Российской Федерации».</t>
  </si>
  <si>
    <t>Планируемый расчет количества консультаций, оказанных гражданам на личном приеме, произведен на основании данных за 2019-2021 годы. В связи с проводимой Фондом работой по повышению собираемости взносов на капитальный ремонт (рассылка долговых квитанций и досудебных уведомлений, включение задолженности в сумму к уплате в платежном документе) увеличилось количество обращений граждан. Все граждане, обратившиеся в Фонд, получили консультации надлежащего качества.</t>
  </si>
  <si>
    <t>Планируемое количество телефонных обращений граждан было сформировано из данных по приему звонков в 2019-2021 годах. В связи с проводимой Фондом работой по повышению собираемости взносов на капитальный ремонт (рассылка долговых квитанций и досудебных уведомлений, включение задолженности в сумму к уплате в платежном документе), количество телефонных звонков на горячую линию Фонда значительно увеличилось. Заключение Договоров с колл-центром (аутсорсинг) позволило расширить время приема звонков (с понедельника по пятницу с 9:00 до 21:00, по субботам с 9:00 до 18:00) и увеличить количество оказанных консультаций.</t>
  </si>
  <si>
    <t>Планируемое количество письменных обращений граждан было рассчитано на основании данных за 2019-2021 годы. В связи с проводимой Фондом работой по повышению собираемости взносов на капитальный ремонт (рассылка долговых квитанций и досудебных уведомлений, включение задолженности в сумму к уплате в платежном документе) увеличилось количество обращений граждан. Все письменные обращения граждан отработаны в соответствии с Федеральным законом от 02.05.2006 № 59-ФЗ «О порядке рассмотрения обращений граждан Российской Федерации».</t>
  </si>
  <si>
    <t>Планируемое количество официальных писем в органы государственной власти, включая Администрации районов Санкт-Петербурга, Жилищный комитет, Государственная жилищная инспекция и т.д. было рассчитано на основании данных за 2019-2021 годы. В связи с проводимой Фондом работой по повышению собираемости взносов на капитальный ремонт (рассылка долговых квитанций и досудебных уведомлений, включение задолженности в сумму к уплате в платежном документе) увеличилось количество обращений и жалоб граждан в проверяющие органы. Все официальные письма в органы государственной власти, включая Администрации районов Санкт-Петербурга, Жилищный комитет, Государственная жилищная инспекция и др., и письменные обращения граждан отработаны в соответствии с Федеральным законом от 02.05.2006 № 59-ФЗ «О порядке рассмотрения обращений граждан Российской Федерации» и/или в сроки, установленные  в контролирующими органами.</t>
  </si>
  <si>
    <t>Увеличение количества корреспонденции от контрагентов и организаций в адрес Фонда повлекло за собой увеличение количества направленных официальных писем.</t>
  </si>
  <si>
    <t xml:space="preserve">В связи с поздним предоставлением подрядной организацией документов по проектированию и  высвобождением бюджетных средств
</t>
  </si>
  <si>
    <t>В связи с изменением адресной программы, увеличением стоимоти материалов и оборудования</t>
  </si>
  <si>
    <t>В связи с корректировкой адресной программы из-за технической возможности, смерти гражданина</t>
  </si>
  <si>
    <t>В связи с корректировкой адресной программы из-за смерти инвалида</t>
  </si>
  <si>
    <t>В связи с неисполнением подрядчиком обязательств по контракту на изготовление проектно-сметной документации, контракт расторгнут</t>
  </si>
  <si>
    <t>В связи с невыполнением по 1 адресу проектных работ в установленные сроки</t>
  </si>
  <si>
    <t>В связи с корректировкой адресной программы из-за переезда гражданина</t>
  </si>
  <si>
    <t>Экономия от конкурсных процедур и корректировка адресной программы, в связи со смертью инвалида</t>
  </si>
  <si>
    <t>В связи с неисполнением подрядчиком обязательств по контракту на изготовление проектно-сметной документации</t>
  </si>
  <si>
    <t>Экономия от конкурсных процедур и корректировка адресной программы</t>
  </si>
  <si>
    <t>В связи с поздним высвобождением денежных средств и невозможностью проведения конкурса в конце года</t>
  </si>
  <si>
    <t>Предоставление гражданам субсидий на оплату жилого помещения и коммунальных услуг (далее - субсидии) носит заявительный характер. В 2022 году всем заявителям, имеющим право на предоставление субсидий, предоставлены субсидии с учетом постоянно проживающих с ними членов их семей</t>
  </si>
  <si>
    <t>Предоставление гражданам мер социальной поддержки по оплате жилого помещения и коммунальных услуг в форме денежных выплат (далее - денежные выплаты) носит заявительный характер. В 2022 году всем гражданам, имеющим право на предоставление денежных выплат и обратившимся за их предоставлением, денежные выплаты начислены в полном объеме</t>
  </si>
  <si>
    <t xml:space="preserve">Уровень возмещения населением затрат на предоставление жилищно-коммунальных услуг по установленным для населения тарифам за 2022 год, по прогнозным данным, составит 98,13 %. Прогнозный расчет произведен по данным Территориального органа Федеральной службы государственной статистики по г. Санкт-Петербургу и Ленинградской области за девять месяцев 2022 года. Стоимость предоставленных населению услуг, рассчитанная по экономически обоснованным тарифам, за жилое помещение, капитальный ремонт и коммунальные услуги составила 131 292 181,5 тыс. руб. Возмещение населением затрат на предоставление услуг по установленным для населения тарифам за жилое помещение, капитальный ремонт и коммунальные услуги составило 128 840 377,7 тыс. руб.
В Санкт-Петербурге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услуг, установленные законодательством Российской Федерации и законодательством Санкт-Петербурга.
Количество граждан, которым рассчитаны меры социальной поддержки по оплате жилого помещения и коммунальных услуг в форме денежных выплат составило 977 144 человек, субсидии на оплату жилого помещения и коммунальных услуг предоставлены 71 556 семьям. </t>
  </si>
  <si>
    <t>Степень достижения планируемого значения по показателю составляет почти 100 %. Фактическое значение показателя рассчитано по данным Петростата за 9 месяцев 2022 года, в связи с особенностями подготовки статистических отчетов данные за 2022 год на настоящий момент отсутствуют</t>
  </si>
  <si>
    <t>Степень достижения планируемого значения по показателю составляет менее 100 %, в связи с  тем, что в соответствии с частью 4.1 статьи 44 Жилищного кодекса Российской Федерации принятие решений о текущем ремонте общего имущества в многоквартирном доме, в том числе замене осветительных устройств в местах общего пользования, отнесено к компетенции общего собрания собственников помещений в многоквартирном доме, соответственно не все приняли решение  о текущем ремонте общего имущества в многоквартирном доме на общем собрании собственников. Значение целевого показателя рассчитано исходя из информации, ежегодно представляемой администрациями районов Санкт-Петербурга</t>
  </si>
  <si>
    <t>В связи с перераспределением средств на возмещение выпадающих доходов прошлых лет (в основном оплата исполнительных листов и остатков 2020 года и 2021 года по фактическому представлению организациями подписанных актов сверок)</t>
  </si>
  <si>
    <t>В связи с перераспределением средств на возмещение выпадающих доходов прошлых лет; необращением организаций в целях получения субсидий;
непредставлением организациями подписанных актов сверок объемов тепловой энергии;
уменьшением объемов теплоотпуска вследствие температурных условий по сравнению с ранее прогнозируемыми</t>
  </si>
  <si>
    <t>Остаток неиспользованных денежных средств на оплату коммунальных услуг</t>
  </si>
  <si>
    <t>Отсутствие обращений от организаций в целях получения субсидий;
не представление организациями подписанных актов сверок объемов тепловой энергии;
уменьшение объемов теплоотпуска вследствие температурных условий по сравнению с ранее прогнозируемыми</t>
  </si>
  <si>
    <t xml:space="preserve">Дополнительным соглашением № 1 от 27.05.2022 расторгнут государственный контракт № 1 от 24.02.2022, заключенный между администрацией Приморского района Санкт-Петербурга и ООО «Стройтехнадзор» на разработку проектно-сметной документации по сносу аварийных домов на территории Приморского района Санкт-Петербурга, расположенных по адресам: тер. Большая Каменка, д. 40, лит. А и тер. Большая Каменка, д. 48, лит. А., в связи с тем, что распоряжением № 1015-р  данные  аварийные, подлежащие сносу дома включены в Адресный перечень объектов недвижимости, необходимых для реализации программы «Молодежи – доступное жилье» </t>
  </si>
  <si>
    <t>Экономия от конкурсных процедур</t>
  </si>
  <si>
    <t>Экономия от оплаты коммунальных услуг</t>
  </si>
  <si>
    <t>В связи с увеличением площади свободных жилых и нежилых помещений</t>
  </si>
  <si>
    <t xml:space="preserve">В связи с заключением договоров социального найма жилых помещений </t>
  </si>
  <si>
    <t>В связи с уточнением площади пустующих помещений</t>
  </si>
  <si>
    <t>В связи с уточнением площади пустующих помещений, а также приватизацией помещений государственного фонда</t>
  </si>
  <si>
    <t>В связи с вводом домов нового строительства</t>
  </si>
  <si>
    <t>В связи с расторжением договоров аренды, увеличилась площадь пустующих помещений в собственности Санкт-Петербурга</t>
  </si>
  <si>
    <t xml:space="preserve">В связи с корректировкой адресной программы из-за образовавшейся экономии денежных средств </t>
  </si>
  <si>
    <t>Уточнение площади пустующих помещений</t>
  </si>
  <si>
    <t>Корректировка адресной программы</t>
  </si>
  <si>
    <t>В связи с переходом пустующих помещений в маневренный фонд и изменением статуса пустующих помещений</t>
  </si>
  <si>
    <t>Увеличение площади свободных жилых и нежилых помещений</t>
  </si>
  <si>
    <t>В связи с приватизацией жилых помещений</t>
  </si>
  <si>
    <t>В связи с выявлением новой свободной площади помещений государственного жилищного фонда Санкт-Петербурга</t>
  </si>
  <si>
    <t>В связи сприватизацией жилых помещений</t>
  </si>
  <si>
    <t>В связи с увеличением площади свободных помещений из-за передачи выморочного жилья в собственность Санкт-Петербурга</t>
  </si>
  <si>
    <t>В связи с увеличением площади свободных помещений из-за передачи выморочного жилья в собственность Санкт-Петербурга, а также переданных по договору ренты и выкупленных при расселении коммунальных квартир</t>
  </si>
  <si>
    <t>В связи с выделением бюджетных средств на оплату исполнительных листов</t>
  </si>
  <si>
    <t>Экономия от проведения конкурсных процедур</t>
  </si>
  <si>
    <t>Корректировка адресной программы, в связи  с высвобождением бюджетных средств</t>
  </si>
  <si>
    <t>Увеличение  площади жилых и нежилых помещений государственного жилищного фонда Санкт-Петербурга, в которых установлены тарифы на жилищно-коммунальные услуги выше установленных для нанимателей жилых помещений</t>
  </si>
  <si>
    <t>В связи с отсутствием или отказом граждан в предоставлении доступа в жилые помещения</t>
  </si>
  <si>
    <t>В связи с увеличением нового жилья</t>
  </si>
  <si>
    <t>В связи с увеличением количества ТСЖ, в которых общими собраниями установлены тарифы, превышающие установленные Комитетом по тарифам Санкт-петербурга</t>
  </si>
  <si>
    <t>В связи с  включением в региональную программу по капитальному ремонту новых многоквартрных домов, определение способа формирования фонда средств на капитальный ремонт в Фонде капитального ремонта</t>
  </si>
  <si>
    <t>В связи с заселением жилищного фонда</t>
  </si>
  <si>
    <t>В связи с приватизацией государственного жилищного фонда</t>
  </si>
  <si>
    <t>В связи с увеличением фактического количества принятых собственниками на общих собаниях решений в сравнении с запланированнымив в части возмещения расходов по дополнительным услугам, включая общее имущество многоквартирных домов</t>
  </si>
  <si>
    <t>В связи с изменением адресной программы из-за возникшей экономии денежных средств</t>
  </si>
  <si>
    <t>В связи с корректировкой адресной программы</t>
  </si>
  <si>
    <t>В связи с отсутствием доступа в жилые помещения для проведения работ</t>
  </si>
  <si>
    <t>Отопительные котлы приобретены и переданы для самостоятельной установки</t>
  </si>
  <si>
    <t>Уточнение адресной программы, в связи с высвобождением бюджетных средств</t>
  </si>
  <si>
    <t>Уточнение количества объектов, которым необходимо  техническое обследование , в связи с высвобождением бюджетных средств</t>
  </si>
  <si>
    <t>В связи с расторжением контракта с подрядчиком, в связи с невыполнением работ</t>
  </si>
  <si>
    <t>В связи с расторжением контрактов из-за отсутствия документов у управляющей организации на возмещение затрат по протоколам собраний собственников</t>
  </si>
  <si>
    <t>Уточнение площадных характеристик помещений государственного жилищного фонда</t>
  </si>
  <si>
    <t>Умееньшение площади помещений, находящихся в собственности Санкт-Петербурга, связано с приватизацией  помещений гражданами</t>
  </si>
  <si>
    <t>Изменение алресной программы по установке и замене приборов учета, в связи с образовавшейся экономией средств</t>
  </si>
  <si>
    <t>В связи с уменьшением количества лицевых счетов нанимателей из-за приватизации жилых помещений</t>
  </si>
  <si>
    <t>В связи с отсутствием доступа в жилые помещения, в которых в соответствии с адресной программой планировалось провести работы по установке приборов учета</t>
  </si>
  <si>
    <t>Корректировка адресной программы, по факту заявлений граждан</t>
  </si>
  <si>
    <t>Экономия бюджетных средств по факту выполнения работ</t>
  </si>
  <si>
    <t>В связи с уточнением площадных характеристик помещений, подлежащих ремонту</t>
  </si>
  <si>
    <t>В связи с увеличением сметной стоимости работ по ремонту помещений</t>
  </si>
  <si>
    <t>В связи с актуализацией адресной программы</t>
  </si>
  <si>
    <t>В связи с включением дополнительного количества жилых помещений в адресную программу по ремонту из-за наличия экономии по итогам конкурсных процедур</t>
  </si>
  <si>
    <t>В связи с корректировкой адресной программы из-за необходимости ремонта квартир детям сиротам</t>
  </si>
  <si>
    <t>В связи с корректировкой адресной программы из-за увеличения количества пустующих помещений, подлежащих ремонту</t>
  </si>
  <si>
    <t>В связи с изменением адресной программы</t>
  </si>
  <si>
    <t>Корректировка адресной программы по ремонту, в связи с образовавшимся остатком бюджетных средств</t>
  </si>
  <si>
    <t>Согласно заключенным договорам на выполнение работ, предусмотренных в Краткосрочным планом на 2022 год, окончание работ по 328 видам на сумму 3778 450,0 тыс. руб в 2023 году</t>
  </si>
  <si>
    <t>Позднее высвобождение бюджетных средств</t>
  </si>
  <si>
    <t>Экономия по факту выполненных работ в соответствии с адресной программой</t>
  </si>
  <si>
    <t>В связи с расторжением контрактов на проведение работ из-за отказа гражданина, смерти гражданина, несостоявшегося конкурса, внесением изменений в проектно-сметную документацию</t>
  </si>
  <si>
    <t xml:space="preserve">В связи с проведением корректировки адресной программы  из-за отказа инвалида от приспособления </t>
  </si>
  <si>
    <t>Работы по приспособлению  жилого помещения инвалида выполнены за счет спонсора. Бюджетные ассигнования перераспределены на другую целевую статью</t>
  </si>
  <si>
    <t>Остаток неиспользованных денежных средств в связи с невыполнением работ по контракту, экономией от конкурсных процедур</t>
  </si>
  <si>
    <t>Экономия по факту выполненных работ</t>
  </si>
  <si>
    <t>В связи с фактическим выполнением работ подрядчиком</t>
  </si>
  <si>
    <t xml:space="preserve">Экономия по фонду оплаты труда в части выплат, предусмотренных на командировки работников  </t>
  </si>
  <si>
    <t>В связи с отсутствием поступлений средств от оказания платных услуг и выделением бюджетных средств на покупку макета частично, приобрести учебный макет не представилось возможным. Бюджетные средства перераспределены на покупку приоритетных товаров</t>
  </si>
  <si>
    <t>В связи с образовавшейся экономией, осуществлена дополнительная закупка</t>
  </si>
  <si>
    <t>Экономия от расходов на коммунальные ресурсы</t>
  </si>
  <si>
    <t>Экономия от расходов на оплату  услуг по договорам</t>
  </si>
  <si>
    <t>Экономия отпроведения  конкурсных процедур</t>
  </si>
  <si>
    <t>Снижение расходов на оплату топливно-энергетических ресурсов</t>
  </si>
  <si>
    <t xml:space="preserve">Экономия по расходам на оплату за коммунальные услуги </t>
  </si>
  <si>
    <t>В связи с уточнением площадных характеристик по свободным жилым помещениям</t>
  </si>
  <si>
    <t>В связи с исключением многоквартирных домов из Краткострочного плана по капитальному ремонту из-за отсутствия финансирования</t>
  </si>
  <si>
    <t>В связи с вводом в эксплуатацию нового жилья</t>
  </si>
  <si>
    <t>В связи с заключением договоров социального найма по заявлениям граждан по необходимости предоставления жилого фонда нуждающимся</t>
  </si>
  <si>
    <t>В связи с приватизацией жилых помещений государственного жилищного фонда</t>
  </si>
  <si>
    <t xml:space="preserve">В связи с усиленнием контроля за содержанием жилищного фонда </t>
  </si>
  <si>
    <t>Фактическое количество обращений</t>
  </si>
  <si>
    <t>Активизация работы с гражданами по погашению задолженности</t>
  </si>
  <si>
    <t>Увеличение связано с вводном нового жилья</t>
  </si>
  <si>
    <t>Увеличение связано с заселением свободной площади</t>
  </si>
  <si>
    <t>Фактическое количество проверок</t>
  </si>
  <si>
    <t>Связано с приватизацией гражданами жилых помещений</t>
  </si>
  <si>
    <t>Увеличение значения показателя связано с  расселением многоквартирного дома</t>
  </si>
  <si>
    <t>Увеличение связано с фактическим обращением граждан</t>
  </si>
  <si>
    <t xml:space="preserve">Связано с усилением контроля за техническим и санитарным содержанием многоквартирного дома </t>
  </si>
  <si>
    <t>Активизация работы в целях погашения гражданами задолженности</t>
  </si>
  <si>
    <t>В связи с увеличением количества обращений на портал "Наш Санкт-Петербург"</t>
  </si>
  <si>
    <t>в связи с расторжением договора по ремонту фасада многоквартирного дома</t>
  </si>
  <si>
    <t>в связи с длительным процессом распределения жилых помещений во вновь построенных многоквартирых домах</t>
  </si>
  <si>
    <t>в связи с передачей жилых помещений в собственность граждан</t>
  </si>
  <si>
    <t>активизация деятельности по снижению задолженности</t>
  </si>
  <si>
    <t>Снижение подачи исковых заявлений в суд, в связи с добровольным подписанием соглашений о погашении задолженности</t>
  </si>
  <si>
    <t>В связи с увеличением  нового жилья</t>
  </si>
  <si>
    <t>В связи с вводом в эксплуатацию  нового жилья</t>
  </si>
  <si>
    <t>В связи с внесением изменений в Краткосрочный план капитального ремонта</t>
  </si>
  <si>
    <t>В связи с приватизацией жилых помещений государственного фонда</t>
  </si>
  <si>
    <t>Усиление контроля, в связи с погодными условиями</t>
  </si>
  <si>
    <t>По факту обращений граждан</t>
  </si>
  <si>
    <t>В связи с введением в эксплуатацию домов нового строительства</t>
  </si>
  <si>
    <t>Увеличение  лицевых счетов, в связи с вводом домов нового строительства</t>
  </si>
  <si>
    <t>В связи с усилением контроля за деятельностью управляющих организаций</t>
  </si>
  <si>
    <t>Активизация работы с гражданами  по погашению задолженности</t>
  </si>
  <si>
    <t>В связи  с увеличением объема выделенного финансирования, увеличилось количество исковых заявлений с целью погашения кредиторской задолженности</t>
  </si>
  <si>
    <t>Фактическое количество обращений граждан</t>
  </si>
  <si>
    <t>В связи с фактическим количеством заявлений граждан по заключению договора найма</t>
  </si>
  <si>
    <t xml:space="preserve">Связано с фактическим проведением проверок в Кронштадтском районе в соответствии с регламентом </t>
  </si>
  <si>
    <t>Активизация досудебной работы с должниками</t>
  </si>
  <si>
    <t>Активизация исковой работы с должниками</t>
  </si>
  <si>
    <t>В связи с естественной миграцией населения</t>
  </si>
  <si>
    <t>В связи с расторжением договоров с нанимателями по их заявлению</t>
  </si>
  <si>
    <t>В связи с корректировкой Краткосрочного плана по капитальному ремонту</t>
  </si>
  <si>
    <t>Ввод нового жилья, перезаключение договоров</t>
  </si>
  <si>
    <t>По факту личных заявлений граждан</t>
  </si>
  <si>
    <t>В связи с усилением контроля</t>
  </si>
  <si>
    <t>В связи с добровольным погашением задолженности гражданами</t>
  </si>
  <si>
    <t>Фактическое количество поступивших обращений</t>
  </si>
  <si>
    <t>В связи с вводом  нового жилья</t>
  </si>
  <si>
    <t>В связи с проведением корректировки Краткосрочного плана по капитальному ремонту</t>
  </si>
  <si>
    <t>В связи с тем, что по одному многоквартирному дому способ управления был выбран общим собранием сбственников помещений в  многоквартирном доме до проведения конкурса</t>
  </si>
  <si>
    <t>В связи с усилением контроля из-за погодных условий</t>
  </si>
  <si>
    <t>Увеличение обращений граждан за данной услугой</t>
  </si>
  <si>
    <t>В связи с усилением контрольных мероприятий</t>
  </si>
  <si>
    <t xml:space="preserve">Активизация работы по погашению задолженности </t>
  </si>
  <si>
    <t>В связи с убытием граждан</t>
  </si>
  <si>
    <t>В связи с поздними сроками проведения конкурсных процедур Фондом капитального ремонта, невозможно было осуществить контроль при проведении работ по капитальному ремонту в полном объеме в соответствии с Краткосрочным планом капитального ремонта</t>
  </si>
  <si>
    <t>В связи с усилением контроля за надлежащим состоянием жилищного фонда и выполнением управляющими организациями работ по содержанию и текущему ремонту общего имущества</t>
  </si>
  <si>
    <t>Активизация работы с гражданами по погашению кредиторской задолженности</t>
  </si>
  <si>
    <t>Фактическое количество обращений граждан, которое снизилось в результате усиления контроля за работой управляющих организаций</t>
  </si>
  <si>
    <t>В связи с введением нового жилья</t>
  </si>
  <si>
    <t>В связи с уменьшением площади из-за заселения свободных площадей</t>
  </si>
  <si>
    <t>В связи с проведением корректировки адресной программы</t>
  </si>
  <si>
    <t>В связи с  приватизацией жилых помещений</t>
  </si>
  <si>
    <t xml:space="preserve">В связи с проведением дополнительных работ по актуализации заключенных ранее договоров социального найма </t>
  </si>
  <si>
    <t>Фактическое количество обращений граждан , в том числе от граждан, проживающих во вновь введеных многоквартирных домах</t>
  </si>
  <si>
    <t>В связи с вводом многоквартирных домов нового строительства</t>
  </si>
  <si>
    <t>Уточнение площади свободных помещений, в связи с оформлением выморочного имущества в собственность Санкт-Петербурга</t>
  </si>
  <si>
    <t>В связи с корректировкой Краткосрочного плана по капитальному ремонту многоквартирных домов</t>
  </si>
  <si>
    <t>В связи с выбором управляющей организации общим собранием собственников в многоквартирном доме до проведения конкурса</t>
  </si>
  <si>
    <t>В связи с вводом нового многоквартирного дома в эксплуатацию</t>
  </si>
  <si>
    <t>Увеличение связано с большим количеством личных обращений граждан по заключению договоров найма</t>
  </si>
  <si>
    <t>В связи с естественными процессами миграции и прибавления населения</t>
  </si>
  <si>
    <t>Снижение подачи исковых заявлений в суд, в связи с добровольным подписанием соглашений о погашении задолженности, а также сокращение финансирования на оплату гос. пошлин</t>
  </si>
  <si>
    <t>Оплата расходов по факту выполненных работ</t>
  </si>
  <si>
    <t>Проведение мероприятий по предупреждению аварийных ситуаций и ликвидацию их последствий на объектах системы жизнеобеспечения населения Санкт-Петербурга</t>
  </si>
  <si>
    <t xml:space="preserve">количество мероприятий по предупреждению аварийных ситуаций и ликвидацию их последствий </t>
  </si>
  <si>
    <t>ед.</t>
  </si>
  <si>
    <t>Аварийно-восстановительные работы по ремонту (замене) крупных узлов лифтового оборудования</t>
  </si>
  <si>
    <t>количество лифтов</t>
  </si>
  <si>
    <t>корректировка адресной программы</t>
  </si>
  <si>
    <t xml:space="preserve"> Предупреждение аварийных ситуаций и ремонтно-восстановительные работы системы теплоснабжения</t>
  </si>
  <si>
    <t>площадь работ на системах теплоснабжения</t>
  </si>
  <si>
    <t>м</t>
  </si>
  <si>
    <t>Выполнение аварийно-восстановительных работ по ремонту балконов в многоквартиных домах с целью предупрежденияаварийных ситуаций и ликвидации их последствий в отношении объектов системы жизнеобеспечения</t>
  </si>
  <si>
    <t>количество многоквартирных домов, в которых необходимо выполнение аварийно-восстановительных работ по ремонту балконов</t>
  </si>
  <si>
    <t>1. Выполнение работ по предупреждению аварийной ситуации на системах холодного и горячего водоснабжения, водоотведения</t>
  </si>
  <si>
    <t>Протяженность систем, по которым планируется выполнить ремонт</t>
  </si>
  <si>
    <t>п. м</t>
  </si>
  <si>
    <t>2. Выполнение аварийно-восстановительных работ по ремонту балконов в многоквартиных домах с целью предупрежденияаварийных ситуаций и ликвидации их последствий в отношении объектов системы жизнеобеспечения</t>
  </si>
  <si>
    <t>количество балконов, которым необходимо выполнение аварийно-восстановительных работ по ремонту</t>
  </si>
  <si>
    <t>3. Изготовление проектно-сметной документации на устранение аварийного состояния строительных конструкций</t>
  </si>
  <si>
    <t>Количество адресов, по которым планируется выполнить работы</t>
  </si>
  <si>
    <t xml:space="preserve"> Восстановление эксплуатационных качеств и устранение аварийного состояния ограждающих ненесущих конструкций, относящихся к элементам фасада </t>
  </si>
  <si>
    <t>количество аварийных объектов</t>
  </si>
  <si>
    <t>Включение дополнительных аварийных объектов в адресную программу, в связи с наличием экономии по итогом конкурных процедур</t>
  </si>
  <si>
    <t>1. Проведение мероприятий по предупреждению аварийных ситуаций и ликвидацию их последствий на объектах системы жизнеобеспечения населения Санкт-Петербурга</t>
  </si>
  <si>
    <t>2. Выполнение работ по ремонту и восстановлению пожарных лестниц, в целях предупреждения аварийных ситуаций</t>
  </si>
  <si>
    <t>количество объектов</t>
  </si>
  <si>
    <t>1. Выполнение работ по предупреждению аварийной ситуации на системах центрального отопления с целью предупреждения возникновения аварийных ситуаций в многоквартирном доме</t>
  </si>
  <si>
    <t>2. Выполнение работ по предупреждению аварийной ситуации на системах водоотведения с целью предупреждения возникновения аварийных ситуаций в многоквартирном доме</t>
  </si>
  <si>
    <t xml:space="preserve">4. Выполнение работ для обеспечения безопасности жизни и здоровья граждан по устранению аварийности электрических кабельных линий многоквартирного дома </t>
  </si>
  <si>
    <t>количество многоквартирных домов, по которым необходимо осуществить мероприятия</t>
  </si>
  <si>
    <t>1. Аварийно-восстановительные работы по ремонту (замене) крупных узлов лифтового оборудования</t>
  </si>
  <si>
    <t>3. Проведение мероприятий по предупреждению аварийных ситуаций (очистка крыш и конструкций, относящихся к элементам фасада многоквартирных домов, от снега и наледи)</t>
  </si>
  <si>
    <t>площадь работ</t>
  </si>
  <si>
    <t>4. Проведение работ по замене и восстановлению поврежденных элементов крыш</t>
  </si>
  <si>
    <t>площадь поврежденных элементов</t>
  </si>
  <si>
    <t xml:space="preserve"> п. м</t>
  </si>
  <si>
    <t>5. Выполнение работ по предупреждению аварийной ситуации на системах электроснабжения</t>
  </si>
  <si>
    <t>6. Выполнение работ по предупреждению аварийной ситуации на системах центрального отопления,холодного и горячего водоснабжения</t>
  </si>
  <si>
    <t>3. Выполнение аварийно-восстановительных работ по ремонту балконов, лоджий и козырьков в многоквартиных домах с целью предупреждения аварийных ситуаций и ликвидации их последствий в отношении объектов системы жизнеобеспечения</t>
  </si>
  <si>
    <t>Аварийно-восстановительные работы по ремонту лифтового оборудования</t>
  </si>
  <si>
    <t xml:space="preserve"> Выполнение работ по ремонту и восстановлению пожарных лестниц, в целях предупреждения аварийных ситуаций</t>
  </si>
  <si>
    <t>1. Выполнение работ по разработке проектно-сметной документации на ремонт аварийных строительных конструкций, пострадавших в результате пожара</t>
  </si>
  <si>
    <t>площадь конструкций</t>
  </si>
  <si>
    <t>2. Выполнение работ по разработке проектно-сметной документации на замену лифтового оборудования, пострадавшего в результате пожара</t>
  </si>
  <si>
    <t>3. Выполнение работ по ремонту и восстановлению строительных конструкций, пострадавших в результате пожара</t>
  </si>
  <si>
    <t>1. Выполнение работ по предупреждению аварийной ситуации на системах центрального отопления</t>
  </si>
  <si>
    <t>2. Выполнение работ по ремонту и восстановлению строительных конструкций, пострадавших в результате пожара</t>
  </si>
  <si>
    <t>3. Выполнение работ по предупреждению аварийной ситуации на системах горячего водоснабжения</t>
  </si>
  <si>
    <t>протяженность систем, по которым планируется выполнить ремонт</t>
  </si>
  <si>
    <t>4. Выполнение работ ремонту аварийного розлива по предупреждению аварийной ситуации на системах горячего водоснабжения</t>
  </si>
  <si>
    <t>1. Выполнение  работ по устранению аварийного состояния ограждающих конструкций, относящихся к элементам фасадов многоквартирных домов</t>
  </si>
  <si>
    <t>2. Выполнение работ по замене нижнего розлива системы холодного водоснабжения</t>
  </si>
  <si>
    <t>протяженность нижнего розлива систем холодного водоснабжения</t>
  </si>
  <si>
    <t>п.м</t>
  </si>
  <si>
    <t xml:space="preserve"> Выполнение аварийно-восстановительных работ по ремонту элементов фасада в многоквартиных домах с целью предупрежденияаварийных ситуаций и ликвидации их последствий в отношении объектов системы жизнеобеспечения</t>
  </si>
  <si>
    <t>площадь фасада, подлежащий ремонту</t>
  </si>
  <si>
    <t>площадь поврежденных конструкций (крыши)</t>
  </si>
  <si>
    <t xml:space="preserve">количество балконов, которым требуется  выполнение аварийно-восстановительных работ по ремонту </t>
  </si>
  <si>
    <t>3. Проведение работ по замене и восстановлению аварийных конструкций (перекрытия)</t>
  </si>
  <si>
    <t xml:space="preserve">кв.м </t>
  </si>
  <si>
    <t>4. Аварийно-восстановительные работы по ремонту (замене) лифтового оборудования</t>
  </si>
  <si>
    <t>1. Выполнение работ по ремонту и восстановлению строительных конструкций многоквартирного, пострадавших в результате пожара</t>
  </si>
  <si>
    <t>количество многоквартирных домов, по которым производились работы</t>
  </si>
  <si>
    <t>2. Выполнение работ по разработке проектно-сметной документации на ремонт аварийных строительных конструкций, пострадавших в результате пожара</t>
  </si>
  <si>
    <t xml:space="preserve">3. Выполнение проверки достоверности определения сметной стоимости работ посредством услуг государственной экспертизы проектно-сметной документации </t>
  </si>
  <si>
    <t>количество проверок</t>
  </si>
  <si>
    <t>Степень соответствия фактического объема финансирования планируемому составляет 100 %</t>
  </si>
  <si>
    <t xml:space="preserve">По итогам 2022 года социальные выплаты на приобретение жилья предоставлены 5539 семьям по различным категориям, в том числе: 
молодые семьи - 1155 семей; 
граждане, являющиеся заемщиками по договору ипотечного кредитования - 982 семьи;
граждане, являющиеся жителями расселяемых коммунальных квартир - 1510 семей;
в рамках программы «Жилье работникам бюджетной сферы» - 189 семей; 
граждане, состоящие на учете в качестве нуждающихся в улучшениии жилищных условий и не имеющие жилищные льготы - 689 семей;
в соответствии с Указом Президента Российской Федерации от 07.05.2008 № 714 «Об обеспечении жильем ветеранов Великой Отечественной войны 1941-1945 годов» - 5 семей;                                                                                                                                                                                    граждане, указанные в пункте 1 статьи 23.2 Федерального закона от 12.01.1995 № 5-ФЗ «О ветеранах» - 1 семья;                                                                                                                                          граждане, указанные в статье 28.2 Федерального закона  от 24.11.1995 № 181-ФЗ «О социальной защите инвалидов в Российской Федерации» - 158 семей;                                                                                                                                                                                                                                граждане, имеющие трех и более несовершеннолетних детей - 747 семей; 
граждане, имеющие детей-инвалидов - 103 семьи. 
Помимо этого, 638 семей получили возможность улучшить свои жилищные условия за счет приобретения квартир на условиях рассрочки и получения беспроцентных целевых жилищных займов, в том числе: 
360  молодых семей - жилищные займы, 35 молодых семей - на условиях беспроцентной рассрочки; 
в рамках программы «Жилье работникам бюджетной сферы» 243 семьи получили возможность приобрести квартиры в рассрочку.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</si>
  <si>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результате реализации государственной программы к 2028 году должен сложиться качественно новый уровень состояния жилищной сферы, характеризуемый следующим целевым ориентиром: проведение капитального ремонта общего имущества по необходимым видам работ, включая мероприятия в области энергосбережения и повышения энергетической эффективности, в 80,10 % многоквартирных домов от общего количества домов, включенных в региональную программу капитального ремонта общего имущества в многоквартирных домах в Санкт-Петербурге.
В целях достижения результатов государственной программы в рамках Краткосрочного плана реализации региональной программы
капитального ремонта общего имущества в многоквартирных домах в Санкт-Петербурге в 2022 году капитальный ремонт завершен по 1998 видам работ в 1211 многоквартирном доме на общую сумму 14 320,8 млн руб., кроме того 328 вида работ по капитальному ремонту на сумму 3 778,5 млн руб. планируется завершить в 2023 году в соответствии с заключенными «переходящими» договорами.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на начало 2023 года энергоэффективные осветительные приборы в помещениях, относящихся к общему имуществу многоквартирного дома, установлены в 17347 многоквартирных домах, что составляет                                                         74 % от общего количества многоквартирных домов, находящихся на территории Санкт-Петербурга.
Выполнены  работы по уборке внутриквартальных территорий, входящих в состав земель общего пользования. Площадь уборочных внутриквартальных территорий, входящих в состав земель общего пользования, составила 55 122,3 тыс. кв. м.</t>
  </si>
  <si>
    <t>Бюджетные инвестиции предоставлены АО «СПб ЦДЖ» по договору 23.12.2022, предоставление займов запланировано в течение 1,5 лет, начиная с 2023 года</t>
  </si>
  <si>
    <t>Ежегодно</t>
  </si>
  <si>
    <t>Ежегодно (1 квартал года, следующего за отчетным)</t>
  </si>
  <si>
    <t>Ежегодно по состоянию на конец года</t>
  </si>
  <si>
    <t xml:space="preserve">Поэтапно в следующие сроки:
1-я оценка (предварительная) – 
до 15 марта года, следующего за отчетным;
2-я оценка (окончательная) – 
до 16 июня года, следующего за отчетным
</t>
  </si>
  <si>
    <t xml:space="preserve">Ежегодно на основании проведенного социологического опроса, результаты которого размещаются до 1 августа года, следующего за отчетным
</t>
  </si>
  <si>
    <t>Ежегодно по данным за 9 месяцев отчетного года, в связи с формирова-нием данных за год после до 15 марта года, следующего за отчетным</t>
  </si>
  <si>
    <t>Ежегодно (1 квартал следующего года)</t>
  </si>
  <si>
    <t xml:space="preserve">Срок предоставления официальной статистической информации - 28 марта года, следующего за отчетным.
Исходные данные для расчета показателя представляются в Министерство строительства и жилищно-коммунального хозяйства Российской Федерации (далее – Минстрой России) ежегодно, на 23-й рабочий день года, следующего за отчетным годом
</t>
  </si>
  <si>
    <t xml:space="preserve">Значение индикатора принимается равным количеству жилых помещений, предусмот-ренных разделом «Оказание содействия Санкт-Петербурга в улучшении жилищных условий гражданам - участникам целевых программ 
Санкт-Петербурга в форме продажи жилых помещений государст-венного жилищного фонда Санкт-Петербурга» жилищных планов, ежегодно утверждае-мых Жилищным комитетом
</t>
  </si>
  <si>
    <t xml:space="preserve">Ежегодно по состоянию на конец года в следующие сроки: 
количество предоставленных Акционерным обществом
«Санкт-Петербургский центр доступного жилья»
целевых жилищных займов – 
до 15 января года, следующего за отчетным.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</si>
</sst>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_р_._-;\-* #,##0.00\ _р_._-;_-* &quot;-&quot;??\ _р_._-;_-@_-"/>
    <numFmt numFmtId="169" formatCode="#,##0.0\ _₽"/>
    <numFmt numFmtId="170" formatCode="_-* #,##0.00_-;\-* #,##0.00_-;_-* &quot;-&quot;??_-;_-@_-"/>
    <numFmt numFmtId="171" formatCode="0.000"/>
    <numFmt numFmtId="172" formatCode="_-* #,##0.0\ _₽_-;\-* #,##0.0\ _₽_-;_-* &quot;-&quot;??\ _₽_-;_-@_-"/>
    <numFmt numFmtId="173" formatCode="#,##0.0_ ;\-#,##0.0\ "/>
    <numFmt numFmtId="174" formatCode="_-* #,##0.0_р_._-;\-* #,##0.0_р_._-;_-* &quot;-&quot;??_р_._-;_-@_-"/>
    <numFmt numFmtId="175" formatCode="_-* #,##0.0_р_._-;\-* #,##0.0_р_._-;_-* &quot;-&quot;?_р_._-;_-@_-"/>
    <numFmt numFmtId="176" formatCode="_-* #,##0.0\ _₽_-;\-* #,##0.0\ _₽_-;_-* &quot;-&quot;?\ _₽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宋体"/>
      <charset val="134"/>
    </font>
    <font>
      <b/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53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9" fillId="0" borderId="0"/>
    <xf numFmtId="0" fontId="11" fillId="0" borderId="0"/>
    <xf numFmtId="167" fontId="4" fillId="0" borderId="0" applyFont="0" applyFill="0" applyBorder="0" applyAlignment="0" applyProtection="0"/>
    <xf numFmtId="0" fontId="14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7" fillId="0" borderId="0"/>
    <xf numFmtId="0" fontId="18" fillId="0" borderId="0">
      <alignment vertical="center"/>
    </xf>
    <xf numFmtId="0" fontId="2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4" fillId="0" borderId="0"/>
    <xf numFmtId="0" fontId="21" fillId="4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6" fillId="3" borderId="0">
      <alignment horizontal="center" vertical="center"/>
    </xf>
    <xf numFmtId="0" fontId="27" fillId="4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0" fillId="4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22" fillId="4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9" fillId="3" borderId="0">
      <alignment horizontal="left"/>
    </xf>
    <xf numFmtId="0" fontId="24" fillId="4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7" fillId="3" borderId="0">
      <alignment horizontal="left"/>
    </xf>
    <xf numFmtId="0" fontId="21" fillId="4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left" vertical="top"/>
    </xf>
    <xf numFmtId="0" fontId="30" fillId="4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0" fillId="4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0" fillId="4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0" fillId="4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1" fillId="3" borderId="0">
      <alignment horizontal="right" vertical="top"/>
    </xf>
    <xf numFmtId="0" fontId="30" fillId="4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0" fillId="4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31" fillId="3" borderId="0">
      <alignment horizontal="left" vertical="top"/>
    </xf>
    <xf numFmtId="0" fontId="23" fillId="4" borderId="0">
      <alignment horizontal="right" vertical="top"/>
    </xf>
    <xf numFmtId="0" fontId="16" fillId="4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3" fillId="3" borderId="0">
      <alignment horizontal="right" vertical="top"/>
    </xf>
    <xf numFmtId="0" fontId="10" fillId="4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right" vertical="top"/>
    </xf>
    <xf numFmtId="0" fontId="30" fillId="4" borderId="0">
      <alignment horizontal="right" vertical="top"/>
    </xf>
    <xf numFmtId="0" fontId="30" fillId="4" borderId="0">
      <alignment horizontal="right" vertical="top"/>
    </xf>
    <xf numFmtId="0" fontId="30" fillId="4" borderId="0">
      <alignment horizontal="center" vertical="top"/>
    </xf>
    <xf numFmtId="0" fontId="30" fillId="4" borderId="0">
      <alignment horizontal="right" vertical="top"/>
    </xf>
    <xf numFmtId="0" fontId="30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22" fillId="4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9" fillId="3" borderId="0">
      <alignment horizontal="center" vertical="top"/>
    </xf>
    <xf numFmtId="0" fontId="27" fillId="4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30" fillId="4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31" fillId="3" borderId="0">
      <alignment horizontal="center" vertical="center"/>
    </xf>
    <xf numFmtId="0" fontId="20" fillId="4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20" fillId="4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20" fillId="4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0" fontId="14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93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5" fillId="0" borderId="2" xfId="0" applyFont="1" applyFill="1" applyBorder="1" applyAlignment="1">
      <alignment horizontal="center" vertical="top" wrapText="1"/>
    </xf>
    <xf numFmtId="165" fontId="35" fillId="0" borderId="1" xfId="0" applyNumberFormat="1" applyFont="1" applyFill="1" applyBorder="1" applyAlignment="1">
      <alignment horizontal="center" vertical="top"/>
    </xf>
    <xf numFmtId="165" fontId="35" fillId="0" borderId="2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 wrapText="1"/>
    </xf>
    <xf numFmtId="164" fontId="5" fillId="0" borderId="3" xfId="3478" applyNumberFormat="1" applyFont="1" applyFill="1" applyBorder="1" applyAlignment="1">
      <alignment horizontal="center" vertical="top"/>
    </xf>
    <xf numFmtId="164" fontId="5" fillId="0" borderId="1" xfId="356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34" fillId="0" borderId="1" xfId="3489" applyNumberFormat="1" applyFont="1" applyFill="1" applyBorder="1" applyAlignment="1">
      <alignment horizontal="center" vertical="top"/>
    </xf>
    <xf numFmtId="0" fontId="8" fillId="0" borderId="1" xfId="369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8" fillId="0" borderId="0" xfId="0" applyFont="1" applyFill="1"/>
    <xf numFmtId="0" fontId="8" fillId="0" borderId="2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164" fontId="8" fillId="0" borderId="0" xfId="0" applyNumberFormat="1" applyFont="1" applyFill="1"/>
    <xf numFmtId="0" fontId="8" fillId="0" borderId="1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164" fontId="33" fillId="0" borderId="0" xfId="0" applyNumberFormat="1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justify" vertical="center" wrapText="1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165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/>
    <xf numFmtId="165" fontId="5" fillId="0" borderId="15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165" fontId="8" fillId="0" borderId="15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5" fontId="8" fillId="0" borderId="3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/>
    <xf numFmtId="49" fontId="8" fillId="0" borderId="7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35" fillId="0" borderId="11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top"/>
    </xf>
    <xf numFmtId="0" fontId="5" fillId="0" borderId="7" xfId="5" applyFont="1" applyFill="1" applyBorder="1" applyAlignment="1">
      <alignment horizontal="center" vertical="top" wrapText="1"/>
    </xf>
    <xf numFmtId="165" fontId="5" fillId="0" borderId="8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49" fontId="5" fillId="0" borderId="15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49" fontId="5" fillId="0" borderId="10" xfId="5" applyNumberFormat="1" applyFont="1" applyFill="1" applyBorder="1" applyAlignment="1">
      <alignment horizontal="center" vertical="top"/>
    </xf>
    <xf numFmtId="174" fontId="5" fillId="0" borderId="1" xfId="3501" applyNumberFormat="1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49" fontId="5" fillId="0" borderId="0" xfId="5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49" fontId="5" fillId="0" borderId="15" xfId="5" applyNumberFormat="1" applyFont="1" applyFill="1" applyBorder="1" applyAlignment="1">
      <alignment horizontal="center" vertical="top"/>
    </xf>
    <xf numFmtId="0" fontId="5" fillId="0" borderId="0" xfId="5" applyFont="1" applyFill="1" applyBorder="1" applyAlignment="1">
      <alignment horizontal="center" vertical="top"/>
    </xf>
    <xf numFmtId="3" fontId="5" fillId="0" borderId="1" xfId="5" applyNumberFormat="1" applyFont="1" applyFill="1" applyBorder="1" applyAlignment="1">
      <alignment horizontal="center" vertical="top"/>
    </xf>
    <xf numFmtId="175" fontId="5" fillId="0" borderId="0" xfId="3489" applyNumberFormat="1" applyFont="1" applyFill="1" applyBorder="1" applyAlignment="1">
      <alignment horizontal="center" vertical="top"/>
    </xf>
    <xf numFmtId="49" fontId="5" fillId="0" borderId="14" xfId="5" applyNumberFormat="1" applyFont="1" applyFill="1" applyBorder="1" applyAlignment="1">
      <alignment horizontal="center" vertical="top"/>
    </xf>
    <xf numFmtId="49" fontId="5" fillId="0" borderId="5" xfId="5" applyNumberFormat="1" applyFont="1" applyFill="1" applyBorder="1" applyAlignment="1">
      <alignment horizontal="center" vertical="top"/>
    </xf>
    <xf numFmtId="175" fontId="5" fillId="0" borderId="5" xfId="3489" applyNumberFormat="1" applyFont="1" applyFill="1" applyBorder="1" applyAlignment="1">
      <alignment horizontal="center" vertical="top"/>
    </xf>
    <xf numFmtId="49" fontId="5" fillId="0" borderId="9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horizontal="left" vertical="top" wrapText="1"/>
    </xf>
    <xf numFmtId="165" fontId="5" fillId="0" borderId="1" xfId="5" applyNumberFormat="1" applyFont="1" applyFill="1" applyBorder="1" applyAlignment="1">
      <alignment horizontal="center" vertical="top"/>
    </xf>
    <xf numFmtId="175" fontId="5" fillId="0" borderId="3" xfId="3489" applyNumberFormat="1" applyFont="1" applyFill="1" applyBorder="1" applyAlignment="1">
      <alignment horizontal="center" vertical="top"/>
    </xf>
    <xf numFmtId="167" fontId="5" fillId="0" borderId="1" xfId="350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 wrapText="1"/>
    </xf>
    <xf numFmtId="0" fontId="8" fillId="0" borderId="11" xfId="5" applyFont="1" applyFill="1" applyBorder="1" applyAlignment="1">
      <alignment horizontal="center" vertical="top" wrapText="1"/>
    </xf>
    <xf numFmtId="173" fontId="5" fillId="0" borderId="1" xfId="3501" applyNumberFormat="1" applyFont="1" applyFill="1" applyBorder="1" applyAlignment="1">
      <alignment horizontal="center" vertical="top"/>
    </xf>
    <xf numFmtId="0" fontId="5" fillId="0" borderId="6" xfId="5" applyFont="1" applyFill="1" applyBorder="1" applyAlignment="1">
      <alignment horizontal="center" vertical="top"/>
    </xf>
    <xf numFmtId="3" fontId="5" fillId="0" borderId="6" xfId="5" applyNumberFormat="1" applyFont="1" applyFill="1" applyBorder="1" applyAlignment="1">
      <alignment horizontal="center" vertical="top"/>
    </xf>
    <xf numFmtId="173" fontId="5" fillId="0" borderId="6" xfId="3501" applyNumberFormat="1" applyFont="1" applyFill="1" applyBorder="1" applyAlignment="1">
      <alignment horizontal="center" vertical="top"/>
    </xf>
    <xf numFmtId="167" fontId="5" fillId="0" borderId="6" xfId="3501" applyFont="1" applyFill="1" applyBorder="1" applyAlignment="1">
      <alignment horizontal="center" vertical="top"/>
    </xf>
    <xf numFmtId="165" fontId="5" fillId="0" borderId="6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/>
    </xf>
    <xf numFmtId="49" fontId="5" fillId="0" borderId="2" xfId="5" applyNumberFormat="1" applyFont="1" applyFill="1" applyBorder="1" applyAlignment="1">
      <alignment vertical="top"/>
    </xf>
    <xf numFmtId="0" fontId="5" fillId="0" borderId="9" xfId="5" applyFont="1" applyFill="1" applyBorder="1" applyAlignment="1">
      <alignment horizontal="center" vertical="top" wrapText="1"/>
    </xf>
    <xf numFmtId="49" fontId="5" fillId="0" borderId="3" xfId="5" applyNumberFormat="1" applyFont="1" applyFill="1" applyBorder="1" applyAlignment="1">
      <alignment vertical="top"/>
    </xf>
    <xf numFmtId="49" fontId="5" fillId="0" borderId="1" xfId="5" applyNumberFormat="1" applyFont="1" applyFill="1" applyBorder="1" applyAlignment="1">
      <alignment horizontal="center" vertical="top"/>
    </xf>
    <xf numFmtId="49" fontId="5" fillId="0" borderId="6" xfId="5" applyNumberFormat="1" applyFont="1" applyFill="1" applyBorder="1" applyAlignment="1">
      <alignment horizontal="center" vertical="top"/>
    </xf>
    <xf numFmtId="164" fontId="5" fillId="0" borderId="1" xfId="5" applyNumberFormat="1" applyFont="1" applyFill="1" applyBorder="1" applyAlignment="1">
      <alignment horizontal="center" vertical="top"/>
    </xf>
    <xf numFmtId="164" fontId="5" fillId="0" borderId="6" xfId="5" applyNumberFormat="1" applyFont="1" applyFill="1" applyBorder="1" applyAlignment="1">
      <alignment horizontal="center" vertical="top"/>
    </xf>
    <xf numFmtId="49" fontId="5" fillId="0" borderId="8" xfId="5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49" fontId="5" fillId="0" borderId="4" xfId="5" applyNumberFormat="1" applyFont="1" applyFill="1" applyBorder="1" applyAlignment="1">
      <alignment vertical="top"/>
    </xf>
    <xf numFmtId="3" fontId="5" fillId="0" borderId="9" xfId="0" applyNumberFormat="1" applyFont="1" applyFill="1" applyBorder="1" applyAlignment="1">
      <alignment horizontal="center" vertical="top" wrapText="1"/>
    </xf>
    <xf numFmtId="165" fontId="5" fillId="0" borderId="9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vertical="top" wrapText="1"/>
    </xf>
    <xf numFmtId="0" fontId="5" fillId="0" borderId="4" xfId="5" applyFont="1" applyFill="1" applyBorder="1" applyAlignment="1">
      <alignment vertical="top" wrapText="1"/>
    </xf>
    <xf numFmtId="3" fontId="5" fillId="0" borderId="8" xfId="0" applyNumberFormat="1" applyFont="1" applyFill="1" applyBorder="1" applyAlignment="1">
      <alignment horizontal="center" vertical="top" wrapText="1"/>
    </xf>
    <xf numFmtId="165" fontId="5" fillId="0" borderId="8" xfId="0" applyNumberFormat="1" applyFont="1" applyFill="1" applyBorder="1" applyAlignment="1">
      <alignment horizontal="center" vertical="top" wrapText="1"/>
    </xf>
    <xf numFmtId="173" fontId="5" fillId="0" borderId="1" xfId="3489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165" fontId="37" fillId="0" borderId="1" xfId="0" applyNumberFormat="1" applyFont="1" applyFill="1" applyBorder="1" applyAlignment="1">
      <alignment horizontal="center" vertical="top"/>
    </xf>
    <xf numFmtId="164" fontId="5" fillId="0" borderId="1" xfId="5" applyNumberFormat="1" applyFont="1" applyFill="1" applyBorder="1" applyAlignment="1">
      <alignment horizontal="center" vertical="top" wrapText="1"/>
    </xf>
    <xf numFmtId="43" fontId="5" fillId="0" borderId="3" xfId="3449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center" vertical="top" wrapText="1"/>
    </xf>
    <xf numFmtId="165" fontId="5" fillId="0" borderId="4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5" fillId="0" borderId="3" xfId="0" applyNumberFormat="1" applyFont="1" applyFill="1" applyBorder="1" applyAlignment="1">
      <alignment horizontal="center" vertical="top" wrapText="1"/>
    </xf>
    <xf numFmtId="173" fontId="5" fillId="0" borderId="3" xfId="3489" applyNumberFormat="1" applyFont="1" applyFill="1" applyBorder="1" applyAlignment="1">
      <alignment horizontal="center" vertical="top"/>
    </xf>
    <xf numFmtId="173" fontId="8" fillId="0" borderId="2" xfId="3489" applyNumberFormat="1" applyFont="1" applyFill="1" applyBorder="1" applyAlignment="1">
      <alignment horizontal="center" vertical="top"/>
    </xf>
    <xf numFmtId="173" fontId="8" fillId="0" borderId="4" xfId="3489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165" fontId="5" fillId="0" borderId="3" xfId="0" applyNumberFormat="1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vertical="top"/>
    </xf>
    <xf numFmtId="165" fontId="5" fillId="0" borderId="3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vertical="top" wrapText="1"/>
    </xf>
    <xf numFmtId="173" fontId="5" fillId="0" borderId="3" xfId="3489" applyNumberFormat="1" applyFont="1" applyFill="1" applyBorder="1" applyAlignment="1">
      <alignment vertical="top"/>
    </xf>
    <xf numFmtId="173" fontId="5" fillId="0" borderId="4" xfId="3489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5" fillId="0" borderId="3" xfId="5" applyFont="1" applyFill="1" applyBorder="1" applyAlignment="1">
      <alignment vertical="top" wrapText="1"/>
    </xf>
    <xf numFmtId="164" fontId="5" fillId="0" borderId="3" xfId="5" applyNumberFormat="1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top" wrapText="1"/>
    </xf>
    <xf numFmtId="165" fontId="38" fillId="0" borderId="1" xfId="0" applyNumberFormat="1" applyFont="1" applyFill="1" applyBorder="1" applyAlignment="1">
      <alignment horizontal="center" vertical="top" wrapText="1"/>
    </xf>
    <xf numFmtId="165" fontId="38" fillId="0" borderId="7" xfId="0" applyNumberFormat="1" applyFont="1" applyFill="1" applyBorder="1" applyAlignment="1">
      <alignment horizontal="center" vertical="top" wrapText="1"/>
    </xf>
    <xf numFmtId="165" fontId="5" fillId="0" borderId="7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vertical="top"/>
    </xf>
    <xf numFmtId="0" fontId="34" fillId="0" borderId="4" xfId="0" applyFont="1" applyFill="1" applyBorder="1"/>
    <xf numFmtId="164" fontId="34" fillId="0" borderId="1" xfId="0" applyNumberFormat="1" applyFont="1" applyFill="1" applyBorder="1" applyAlignment="1">
      <alignment horizontal="center" vertical="top"/>
    </xf>
    <xf numFmtId="3" fontId="38" fillId="0" borderId="7" xfId="0" applyNumberFormat="1" applyFont="1" applyFill="1" applyBorder="1" applyAlignment="1">
      <alignment horizontal="center" vertical="top" wrapText="1"/>
    </xf>
    <xf numFmtId="49" fontId="5" fillId="0" borderId="1" xfId="5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left" vertical="top" wrapText="1"/>
    </xf>
    <xf numFmtId="0" fontId="34" fillId="0" borderId="2" xfId="0" applyFont="1" applyFill="1" applyBorder="1"/>
    <xf numFmtId="0" fontId="34" fillId="0" borderId="13" xfId="0" applyFont="1" applyFill="1" applyBorder="1"/>
    <xf numFmtId="0" fontId="34" fillId="0" borderId="5" xfId="0" applyFont="1" applyFill="1" applyBorder="1"/>
    <xf numFmtId="164" fontId="5" fillId="0" borderId="9" xfId="0" applyNumberFormat="1" applyFont="1" applyFill="1" applyBorder="1" applyAlignment="1">
      <alignment horizontal="center" vertical="top" wrapText="1"/>
    </xf>
    <xf numFmtId="165" fontId="8" fillId="0" borderId="9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vertical="top" wrapText="1"/>
    </xf>
    <xf numFmtId="0" fontId="34" fillId="0" borderId="3" xfId="0" applyFont="1" applyFill="1" applyBorder="1"/>
    <xf numFmtId="0" fontId="5" fillId="0" borderId="15" xfId="0" applyFont="1" applyFill="1" applyBorder="1" applyAlignment="1">
      <alignment vertical="top" wrapText="1"/>
    </xf>
    <xf numFmtId="0" fontId="34" fillId="0" borderId="7" xfId="0" applyFont="1" applyFill="1" applyBorder="1"/>
    <xf numFmtId="165" fontId="5" fillId="0" borderId="2" xfId="5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vertical="top" wrapText="1"/>
    </xf>
    <xf numFmtId="164" fontId="34" fillId="0" borderId="1" xfId="0" applyNumberFormat="1" applyFont="1" applyFill="1" applyBorder="1" applyAlignment="1">
      <alignment horizontal="center" vertical="top" wrapText="1"/>
    </xf>
    <xf numFmtId="169" fontId="8" fillId="0" borderId="1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49" fontId="5" fillId="0" borderId="6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/>
      <protection locked="0"/>
    </xf>
    <xf numFmtId="164" fontId="5" fillId="0" borderId="2" xfId="0" applyNumberFormat="1" applyFont="1" applyFill="1" applyBorder="1" applyAlignment="1">
      <alignment vertical="top" wrapText="1"/>
    </xf>
    <xf numFmtId="164" fontId="8" fillId="0" borderId="2" xfId="9" applyNumberFormat="1" applyFont="1" applyFill="1" applyBorder="1" applyAlignment="1">
      <alignment horizontal="center" vertical="top" wrapText="1"/>
    </xf>
    <xf numFmtId="0" fontId="8" fillId="0" borderId="1" xfId="6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vertical="top" wrapText="1"/>
    </xf>
    <xf numFmtId="164" fontId="8" fillId="0" borderId="3" xfId="9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164" fontId="8" fillId="0" borderId="4" xfId="9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center" vertical="top" wrapText="1"/>
    </xf>
    <xf numFmtId="164" fontId="5" fillId="0" borderId="2" xfId="3952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4" xfId="3952" applyNumberFormat="1" applyFont="1" applyFill="1" applyBorder="1" applyAlignment="1">
      <alignment horizontal="center" vertical="top"/>
    </xf>
    <xf numFmtId="164" fontId="5" fillId="0" borderId="2" xfId="3478" applyNumberFormat="1" applyFont="1" applyFill="1" applyBorder="1" applyAlignment="1">
      <alignment horizontal="center" vertical="top"/>
    </xf>
    <xf numFmtId="164" fontId="5" fillId="0" borderId="10" xfId="3478" applyNumberFormat="1" applyFont="1" applyFill="1" applyBorder="1" applyAlignment="1">
      <alignment horizontal="center" vertical="top"/>
    </xf>
    <xf numFmtId="164" fontId="5" fillId="0" borderId="0" xfId="3478" applyNumberFormat="1" applyFont="1" applyFill="1" applyBorder="1" applyAlignment="1">
      <alignment vertical="top"/>
    </xf>
    <xf numFmtId="4" fontId="34" fillId="0" borderId="1" xfId="7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164" fontId="5" fillId="0" borderId="3" xfId="3478" applyNumberFormat="1" applyFont="1" applyFill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164" fontId="8" fillId="0" borderId="3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164" fontId="5" fillId="0" borderId="4" xfId="3478" applyNumberFormat="1" applyFont="1" applyFill="1" applyBorder="1" applyAlignment="1">
      <alignment vertical="top"/>
    </xf>
    <xf numFmtId="164" fontId="5" fillId="0" borderId="5" xfId="3478" applyNumberFormat="1" applyFont="1" applyFill="1" applyBorder="1" applyAlignment="1">
      <alignment vertical="top"/>
    </xf>
    <xf numFmtId="0" fontId="8" fillId="0" borderId="4" xfId="0" applyFont="1" applyFill="1" applyBorder="1" applyAlignment="1">
      <alignment vertical="top" wrapText="1"/>
    </xf>
    <xf numFmtId="164" fontId="8" fillId="0" borderId="4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top"/>
    </xf>
    <xf numFmtId="49" fontId="34" fillId="0" borderId="1" xfId="0" applyNumberFormat="1" applyFont="1" applyFill="1" applyBorder="1" applyAlignment="1">
      <alignment horizontal="center" vertical="top"/>
    </xf>
    <xf numFmtId="165" fontId="8" fillId="0" borderId="1" xfId="9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/>
    </xf>
    <xf numFmtId="0" fontId="34" fillId="0" borderId="6" xfId="0" applyFont="1" applyFill="1" applyBorder="1" applyAlignment="1">
      <alignment horizontal="center" vertical="top" wrapText="1"/>
    </xf>
    <xf numFmtId="172" fontId="5" fillId="0" borderId="1" xfId="3449" applyNumberFormat="1" applyFont="1" applyFill="1" applyBorder="1" applyAlignment="1">
      <alignment horizontal="center" vertical="top" wrapText="1"/>
    </xf>
    <xf numFmtId="172" fontId="8" fillId="0" borderId="1" xfId="3449" applyNumberFormat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/>
    </xf>
    <xf numFmtId="176" fontId="8" fillId="0" borderId="0" xfId="0" applyNumberFormat="1" applyFont="1" applyFill="1"/>
    <xf numFmtId="172" fontId="34" fillId="0" borderId="1" xfId="3449" applyNumberFormat="1" applyFont="1" applyFill="1" applyBorder="1" applyAlignment="1">
      <alignment horizontal="center" vertical="top"/>
    </xf>
    <xf numFmtId="165" fontId="34" fillId="0" borderId="1" xfId="0" applyNumberFormat="1" applyFont="1" applyFill="1" applyBorder="1" applyAlignment="1">
      <alignment horizontal="center" vertical="top"/>
    </xf>
    <xf numFmtId="14" fontId="34" fillId="0" borderId="1" xfId="0" applyNumberFormat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34" fillId="0" borderId="6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16" fontId="5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71" fontId="8" fillId="0" borderId="1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16" fontId="8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vertical="top"/>
    </xf>
    <xf numFmtId="49" fontId="8" fillId="0" borderId="2" xfId="0" applyNumberFormat="1" applyFont="1" applyFill="1" applyBorder="1" applyAlignment="1">
      <alignment horizontal="left" vertical="top" wrapText="1"/>
    </xf>
    <xf numFmtId="165" fontId="5" fillId="0" borderId="7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5" fillId="0" borderId="1" xfId="5" applyFont="1" applyFill="1" applyBorder="1" applyAlignment="1">
      <alignment horizontal="left" vertical="top" wrapText="1"/>
    </xf>
    <xf numFmtId="4" fontId="5" fillId="0" borderId="2" xfId="5" applyNumberFormat="1" applyFont="1" applyFill="1" applyBorder="1" applyAlignment="1">
      <alignment horizontal="center" vertical="top"/>
    </xf>
    <xf numFmtId="0" fontId="5" fillId="0" borderId="1" xfId="5" applyNumberFormat="1" applyFont="1" applyFill="1" applyBorder="1" applyAlignment="1">
      <alignment horizontal="center" vertical="top"/>
    </xf>
    <xf numFmtId="165" fontId="32" fillId="0" borderId="1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/>
    </xf>
    <xf numFmtId="0" fontId="8" fillId="0" borderId="11" xfId="6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2" xfId="3449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7" xfId="6" applyFont="1" applyFill="1" applyBorder="1" applyAlignment="1">
      <alignment horizontal="center" vertical="top" wrapText="1"/>
    </xf>
    <xf numFmtId="0" fontId="39" fillId="0" borderId="0" xfId="0" applyFont="1" applyFill="1"/>
    <xf numFmtId="0" fontId="40" fillId="0" borderId="0" xfId="0" applyFont="1" applyFill="1"/>
    <xf numFmtId="0" fontId="5" fillId="0" borderId="0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3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5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8" fillId="0" borderId="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49" fontId="5" fillId="0" borderId="2" xfId="5" applyNumberFormat="1" applyFont="1" applyFill="1" applyBorder="1" applyAlignment="1">
      <alignment horizontal="center" vertical="top"/>
    </xf>
    <xf numFmtId="49" fontId="5" fillId="0" borderId="3" xfId="5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173" fontId="5" fillId="0" borderId="2" xfId="3489" applyNumberFormat="1" applyFont="1" applyFill="1" applyBorder="1" applyAlignment="1">
      <alignment horizontal="center" vertical="top"/>
    </xf>
    <xf numFmtId="173" fontId="5" fillId="0" borderId="4" xfId="3489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top" wrapText="1"/>
    </xf>
    <xf numFmtId="0" fontId="8" fillId="0" borderId="4" xfId="6" applyFont="1" applyFill="1" applyBorder="1" applyAlignment="1">
      <alignment horizontal="center" vertical="top" wrapText="1"/>
    </xf>
    <xf numFmtId="0" fontId="5" fillId="0" borderId="4" xfId="6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3" fontId="8" fillId="0" borderId="4" xfId="0" applyNumberFormat="1" applyFont="1" applyFill="1" applyBorder="1" applyAlignment="1">
      <alignment horizontal="center" vertical="top" wrapText="1"/>
    </xf>
    <xf numFmtId="0" fontId="5" fillId="0" borderId="1" xfId="5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0" fontId="35" fillId="0" borderId="11" xfId="0" applyFont="1" applyFill="1" applyBorder="1" applyAlignment="1">
      <alignment horizontal="center" vertical="top" wrapText="1"/>
    </xf>
    <xf numFmtId="0" fontId="5" fillId="0" borderId="11" xfId="5" applyFont="1" applyFill="1" applyBorder="1" applyAlignment="1">
      <alignment horizontal="center" vertical="top" wrapText="1"/>
    </xf>
    <xf numFmtId="3" fontId="8" fillId="0" borderId="9" xfId="0" applyNumberFormat="1" applyFont="1" applyFill="1" applyBorder="1" applyAlignment="1">
      <alignment horizontal="center" vertical="top" wrapText="1"/>
    </xf>
    <xf numFmtId="0" fontId="35" fillId="0" borderId="7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164" fontId="5" fillId="0" borderId="2" xfId="5" applyNumberFormat="1" applyFont="1" applyFill="1" applyBorder="1" applyAlignment="1">
      <alignment horizontal="center" vertical="top" wrapText="1"/>
    </xf>
    <xf numFmtId="164" fontId="5" fillId="0" borderId="4" xfId="5" applyNumberFormat="1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32" fillId="0" borderId="2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center" vertical="top"/>
    </xf>
    <xf numFmtId="0" fontId="32" fillId="0" borderId="3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/>
    </xf>
    <xf numFmtId="0" fontId="32" fillId="0" borderId="8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5" fillId="0" borderId="2" xfId="5" applyNumberFormat="1" applyFont="1" applyFill="1" applyBorder="1" applyAlignment="1">
      <alignment horizontal="center" vertical="top" wrapText="1"/>
    </xf>
    <xf numFmtId="164" fontId="5" fillId="0" borderId="4" xfId="5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center" vertical="top"/>
    </xf>
    <xf numFmtId="0" fontId="5" fillId="0" borderId="3" xfId="5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/>
    </xf>
    <xf numFmtId="3" fontId="8" fillId="0" borderId="3" xfId="0" applyNumberFormat="1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3" fontId="8" fillId="0" borderId="9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center" vertical="top" wrapText="1"/>
    </xf>
    <xf numFmtId="0" fontId="35" fillId="0" borderId="7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0" fontId="5" fillId="0" borderId="11" xfId="5" applyFont="1" applyFill="1" applyBorder="1" applyAlignment="1">
      <alignment horizontal="center" vertical="top" wrapText="1"/>
    </xf>
    <xf numFmtId="0" fontId="5" fillId="0" borderId="13" xfId="5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3" fontId="8" fillId="0" borderId="7" xfId="0" applyNumberFormat="1" applyFont="1" applyFill="1" applyBorder="1" applyAlignment="1">
      <alignment horizontal="center" vertical="top" wrapText="1"/>
    </xf>
    <xf numFmtId="164" fontId="35" fillId="0" borderId="2" xfId="0" applyNumberFormat="1" applyFont="1" applyFill="1" applyBorder="1" applyAlignment="1">
      <alignment horizontal="center" vertical="top" wrapText="1"/>
    </xf>
    <xf numFmtId="164" fontId="35" fillId="0" borderId="4" xfId="0" applyNumberFormat="1" applyFont="1" applyFill="1" applyBorder="1" applyAlignment="1">
      <alignment horizontal="center" vertical="top" wrapText="1"/>
    </xf>
    <xf numFmtId="164" fontId="35" fillId="0" borderId="3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5" fillId="0" borderId="4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3" fontId="8" fillId="0" borderId="3" xfId="0" applyNumberFormat="1" applyFont="1" applyFill="1" applyBorder="1" applyAlignment="1">
      <alignment horizontal="center" vertical="top" wrapText="1"/>
    </xf>
    <xf numFmtId="3" fontId="8" fillId="0" borderId="4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49" fontId="5" fillId="0" borderId="2" xfId="5" applyNumberFormat="1" applyFont="1" applyFill="1" applyBorder="1" applyAlignment="1">
      <alignment horizontal="center" vertical="top"/>
    </xf>
    <xf numFmtId="49" fontId="5" fillId="0" borderId="3" xfId="5" applyNumberFormat="1" applyFont="1" applyFill="1" applyBorder="1" applyAlignment="1">
      <alignment horizontal="center" vertical="top"/>
    </xf>
    <xf numFmtId="49" fontId="5" fillId="0" borderId="4" xfId="5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/>
    </xf>
    <xf numFmtId="0" fontId="34" fillId="0" borderId="4" xfId="0" applyFont="1" applyFill="1" applyBorder="1" applyAlignment="1">
      <alignment horizontal="center" vertical="top"/>
    </xf>
    <xf numFmtId="0" fontId="32" fillId="0" borderId="7" xfId="0" applyFont="1" applyFill="1" applyBorder="1" applyAlignment="1">
      <alignment horizontal="center" vertical="top"/>
    </xf>
    <xf numFmtId="0" fontId="8" fillId="0" borderId="2" xfId="6" applyFont="1" applyFill="1" applyBorder="1" applyAlignment="1">
      <alignment horizontal="center" vertical="top" wrapText="1"/>
    </xf>
    <xf numFmtId="0" fontId="8" fillId="0" borderId="4" xfId="6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/>
    </xf>
    <xf numFmtId="16" fontId="5" fillId="0" borderId="2" xfId="6" applyNumberFormat="1" applyFont="1" applyFill="1" applyBorder="1" applyAlignment="1">
      <alignment horizontal="center" vertical="top" wrapText="1"/>
    </xf>
    <xf numFmtId="16" fontId="5" fillId="0" borderId="3" xfId="6" applyNumberFormat="1" applyFont="1" applyFill="1" applyBorder="1" applyAlignment="1">
      <alignment horizontal="center" vertical="top" wrapText="1"/>
    </xf>
    <xf numFmtId="16" fontId="5" fillId="0" borderId="4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/>
    </xf>
    <xf numFmtId="0" fontId="5" fillId="0" borderId="4" xfId="6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4" xfId="6" applyFont="1" applyFill="1" applyBorder="1" applyAlignment="1">
      <alignment horizontal="center" vertical="top" wrapText="1"/>
    </xf>
    <xf numFmtId="49" fontId="5" fillId="0" borderId="2" xfId="6" applyNumberFormat="1" applyFon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horizontal="center" vertical="top"/>
    </xf>
    <xf numFmtId="16" fontId="5" fillId="0" borderId="2" xfId="6" applyNumberFormat="1" applyFont="1" applyFill="1" applyBorder="1" applyAlignment="1">
      <alignment horizontal="center" vertical="top"/>
    </xf>
    <xf numFmtId="16" fontId="5" fillId="0" borderId="3" xfId="6" applyNumberFormat="1" applyFont="1" applyFill="1" applyBorder="1" applyAlignment="1">
      <alignment horizontal="center" vertical="top"/>
    </xf>
    <xf numFmtId="16" fontId="5" fillId="0" borderId="4" xfId="6" applyNumberFormat="1" applyFont="1" applyFill="1" applyBorder="1" applyAlignment="1">
      <alignment horizontal="center" vertical="top"/>
    </xf>
    <xf numFmtId="165" fontId="35" fillId="0" borderId="2" xfId="0" applyNumberFormat="1" applyFont="1" applyFill="1" applyBorder="1" applyAlignment="1">
      <alignment horizontal="center" vertical="top"/>
    </xf>
    <xf numFmtId="165" fontId="35" fillId="0" borderId="4" xfId="0" applyNumberFormat="1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left" vertical="top" wrapText="1"/>
    </xf>
    <xf numFmtId="0" fontId="34" fillId="0" borderId="3" xfId="0" applyFont="1" applyFill="1" applyBorder="1" applyAlignment="1">
      <alignment horizontal="left" vertical="top" wrapText="1"/>
    </xf>
    <xf numFmtId="0" fontId="34" fillId="0" borderId="3" xfId="0" applyFont="1" applyFill="1" applyBorder="1" applyAlignment="1">
      <alignment horizontal="center" vertical="top"/>
    </xf>
    <xf numFmtId="49" fontId="34" fillId="0" borderId="2" xfId="0" applyNumberFormat="1" applyFont="1" applyFill="1" applyBorder="1" applyAlignment="1">
      <alignment horizontal="center" vertical="top" wrapText="1"/>
    </xf>
    <xf numFmtId="49" fontId="34" fillId="0" borderId="4" xfId="0" applyNumberFormat="1" applyFont="1" applyFill="1" applyBorder="1" applyAlignment="1">
      <alignment horizontal="center" vertical="top" wrapText="1"/>
    </xf>
    <xf numFmtId="4" fontId="34" fillId="0" borderId="2" xfId="0" applyNumberFormat="1" applyFont="1" applyFill="1" applyBorder="1" applyAlignment="1">
      <alignment horizontal="center" vertical="top"/>
    </xf>
    <xf numFmtId="4" fontId="34" fillId="0" borderId="4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0" fontId="34" fillId="0" borderId="9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3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49" fontId="32" fillId="0" borderId="6" xfId="0" applyNumberFormat="1" applyFont="1" applyFill="1" applyBorder="1" applyAlignment="1">
      <alignment horizontal="center" vertical="top" wrapText="1"/>
    </xf>
    <xf numFmtId="49" fontId="32" fillId="0" borderId="8" xfId="0" applyNumberFormat="1" applyFont="1" applyFill="1" applyBorder="1" applyAlignment="1">
      <alignment horizontal="center" vertical="top" wrapText="1"/>
    </xf>
    <xf numFmtId="49" fontId="32" fillId="0" borderId="7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164" fontId="32" fillId="0" borderId="7" xfId="0" applyNumberFormat="1" applyFont="1" applyFill="1" applyBorder="1" applyAlignment="1">
      <alignment horizontal="center" vertical="top"/>
    </xf>
    <xf numFmtId="173" fontId="5" fillId="0" borderId="2" xfId="3489" applyNumberFormat="1" applyFont="1" applyFill="1" applyBorder="1" applyAlignment="1">
      <alignment horizontal="center" vertical="top"/>
    </xf>
    <xf numFmtId="173" fontId="5" fillId="0" borderId="4" xfId="3489" applyNumberFormat="1" applyFont="1" applyFill="1" applyBorder="1" applyAlignment="1">
      <alignment horizontal="center" vertical="top"/>
    </xf>
  </cellXfs>
  <cellStyles count="3953">
    <cellStyle name="S0" xfId="34"/>
    <cellStyle name="S0 10" xfId="35"/>
    <cellStyle name="S0 100" xfId="36"/>
    <cellStyle name="S0 101" xfId="37"/>
    <cellStyle name="S0 102" xfId="38"/>
    <cellStyle name="S0 103" xfId="39"/>
    <cellStyle name="S0 104" xfId="40"/>
    <cellStyle name="S0 105" xfId="41"/>
    <cellStyle name="S0 106" xfId="42"/>
    <cellStyle name="S0 107" xfId="43"/>
    <cellStyle name="S0 108" xfId="44"/>
    <cellStyle name="S0 109" xfId="45"/>
    <cellStyle name="S0 11" xfId="46"/>
    <cellStyle name="S0 110" xfId="47"/>
    <cellStyle name="S0 111" xfId="48"/>
    <cellStyle name="S0 112" xfId="49"/>
    <cellStyle name="S0 113" xfId="50"/>
    <cellStyle name="S0 114" xfId="51"/>
    <cellStyle name="S0 115" xfId="52"/>
    <cellStyle name="S0 116" xfId="53"/>
    <cellStyle name="S0 117" xfId="54"/>
    <cellStyle name="S0 118" xfId="55"/>
    <cellStyle name="S0 119" xfId="56"/>
    <cellStyle name="S0 12" xfId="57"/>
    <cellStyle name="S0 120" xfId="58"/>
    <cellStyle name="S0 121" xfId="59"/>
    <cellStyle name="S0 122" xfId="60"/>
    <cellStyle name="S0 123" xfId="61"/>
    <cellStyle name="S0 124" xfId="62"/>
    <cellStyle name="S0 125" xfId="63"/>
    <cellStyle name="S0 126" xfId="64"/>
    <cellStyle name="S0 127" xfId="65"/>
    <cellStyle name="S0 128" xfId="66"/>
    <cellStyle name="S0 129" xfId="67"/>
    <cellStyle name="S0 13" xfId="68"/>
    <cellStyle name="S0 130" xfId="69"/>
    <cellStyle name="S0 131" xfId="70"/>
    <cellStyle name="S0 132" xfId="71"/>
    <cellStyle name="S0 133" xfId="72"/>
    <cellStyle name="S0 134" xfId="73"/>
    <cellStyle name="S0 135" xfId="74"/>
    <cellStyle name="S0 136" xfId="75"/>
    <cellStyle name="S0 137" xfId="76"/>
    <cellStyle name="S0 138" xfId="77"/>
    <cellStyle name="S0 139" xfId="78"/>
    <cellStyle name="S0 14" xfId="79"/>
    <cellStyle name="S0 140" xfId="80"/>
    <cellStyle name="S0 141" xfId="81"/>
    <cellStyle name="S0 142" xfId="82"/>
    <cellStyle name="S0 143" xfId="83"/>
    <cellStyle name="S0 144" xfId="84"/>
    <cellStyle name="S0 145" xfId="85"/>
    <cellStyle name="S0 146" xfId="86"/>
    <cellStyle name="S0 147" xfId="87"/>
    <cellStyle name="S0 148" xfId="88"/>
    <cellStyle name="S0 149" xfId="89"/>
    <cellStyle name="S0 15" xfId="90"/>
    <cellStyle name="S0 150" xfId="91"/>
    <cellStyle name="S0 151" xfId="92"/>
    <cellStyle name="S0 152" xfId="93"/>
    <cellStyle name="S0 153" xfId="94"/>
    <cellStyle name="S0 154" xfId="95"/>
    <cellStyle name="S0 155" xfId="96"/>
    <cellStyle name="S0 156" xfId="97"/>
    <cellStyle name="S0 157" xfId="98"/>
    <cellStyle name="S0 158" xfId="99"/>
    <cellStyle name="S0 159" xfId="100"/>
    <cellStyle name="S0 16" xfId="101"/>
    <cellStyle name="S0 160" xfId="102"/>
    <cellStyle name="S0 161" xfId="103"/>
    <cellStyle name="S0 162" xfId="104"/>
    <cellStyle name="S0 17" xfId="105"/>
    <cellStyle name="S0 18" xfId="106"/>
    <cellStyle name="S0 19" xfId="107"/>
    <cellStyle name="S0 2" xfId="108"/>
    <cellStyle name="S0 20" xfId="109"/>
    <cellStyle name="S0 21" xfId="110"/>
    <cellStyle name="S0 22" xfId="111"/>
    <cellStyle name="S0 23" xfId="112"/>
    <cellStyle name="S0 24" xfId="113"/>
    <cellStyle name="S0 25" xfId="114"/>
    <cellStyle name="S0 26" xfId="115"/>
    <cellStyle name="S0 27" xfId="116"/>
    <cellStyle name="S0 28" xfId="117"/>
    <cellStyle name="S0 29" xfId="118"/>
    <cellStyle name="S0 3" xfId="119"/>
    <cellStyle name="S0 30" xfId="120"/>
    <cellStyle name="S0 31" xfId="121"/>
    <cellStyle name="S0 32" xfId="122"/>
    <cellStyle name="S0 33" xfId="123"/>
    <cellStyle name="S0 34" xfId="124"/>
    <cellStyle name="S0 35" xfId="125"/>
    <cellStyle name="S0 36" xfId="126"/>
    <cellStyle name="S0 37" xfId="127"/>
    <cellStyle name="S0 38" xfId="128"/>
    <cellStyle name="S0 39" xfId="129"/>
    <cellStyle name="S0 4" xfId="130"/>
    <cellStyle name="S0 40" xfId="131"/>
    <cellStyle name="S0 41" xfId="132"/>
    <cellStyle name="S0 42" xfId="133"/>
    <cellStyle name="S0 43" xfId="134"/>
    <cellStyle name="S0 44" xfId="135"/>
    <cellStyle name="S0 45" xfId="136"/>
    <cellStyle name="S0 46" xfId="137"/>
    <cellStyle name="S0 47" xfId="138"/>
    <cellStyle name="S0 48" xfId="139"/>
    <cellStyle name="S0 49" xfId="140"/>
    <cellStyle name="S0 5" xfId="141"/>
    <cellStyle name="S0 50" xfId="142"/>
    <cellStyle name="S0 51" xfId="143"/>
    <cellStyle name="S0 52" xfId="144"/>
    <cellStyle name="S0 53" xfId="145"/>
    <cellStyle name="S0 54" xfId="146"/>
    <cellStyle name="S0 55" xfId="147"/>
    <cellStyle name="S0 56" xfId="148"/>
    <cellStyle name="S0 57" xfId="149"/>
    <cellStyle name="S0 58" xfId="150"/>
    <cellStyle name="S0 59" xfId="151"/>
    <cellStyle name="S0 6" xfId="152"/>
    <cellStyle name="S0 60" xfId="153"/>
    <cellStyle name="S0 61" xfId="154"/>
    <cellStyle name="S0 62" xfId="155"/>
    <cellStyle name="S0 63" xfId="156"/>
    <cellStyle name="S0 64" xfId="157"/>
    <cellStyle name="S0 65" xfId="158"/>
    <cellStyle name="S0 66" xfId="159"/>
    <cellStyle name="S0 67" xfId="160"/>
    <cellStyle name="S0 68" xfId="161"/>
    <cellStyle name="S0 69" xfId="162"/>
    <cellStyle name="S0 7" xfId="163"/>
    <cellStyle name="S0 70" xfId="164"/>
    <cellStyle name="S0 71" xfId="165"/>
    <cellStyle name="S0 72" xfId="166"/>
    <cellStyle name="S0 73" xfId="167"/>
    <cellStyle name="S0 74" xfId="168"/>
    <cellStyle name="S0 75" xfId="169"/>
    <cellStyle name="S0 76" xfId="170"/>
    <cellStyle name="S0 77" xfId="171"/>
    <cellStyle name="S0 78" xfId="172"/>
    <cellStyle name="S0 79" xfId="173"/>
    <cellStyle name="S0 8" xfId="174"/>
    <cellStyle name="S0 80" xfId="175"/>
    <cellStyle name="S0 81" xfId="176"/>
    <cellStyle name="S0 82" xfId="177"/>
    <cellStyle name="S0 83" xfId="178"/>
    <cellStyle name="S0 84" xfId="179"/>
    <cellStyle name="S0 85" xfId="180"/>
    <cellStyle name="S0 86" xfId="181"/>
    <cellStyle name="S0 87" xfId="182"/>
    <cellStyle name="S0 88" xfId="183"/>
    <cellStyle name="S0 89" xfId="184"/>
    <cellStyle name="S0 9" xfId="185"/>
    <cellStyle name="S0 90" xfId="186"/>
    <cellStyle name="S0 91" xfId="187"/>
    <cellStyle name="S0 92" xfId="188"/>
    <cellStyle name="S0 93" xfId="189"/>
    <cellStyle name="S0 94" xfId="190"/>
    <cellStyle name="S0 95" xfId="191"/>
    <cellStyle name="S0 96" xfId="192"/>
    <cellStyle name="S0 97" xfId="193"/>
    <cellStyle name="S0 98" xfId="194"/>
    <cellStyle name="S0 99" xfId="195"/>
    <cellStyle name="S1" xfId="196"/>
    <cellStyle name="S1 10" xfId="197"/>
    <cellStyle name="S1 100" xfId="198"/>
    <cellStyle name="S1 101" xfId="199"/>
    <cellStyle name="S1 102" xfId="200"/>
    <cellStyle name="S1 103" xfId="201"/>
    <cellStyle name="S1 104" xfId="202"/>
    <cellStyle name="S1 105" xfId="203"/>
    <cellStyle name="S1 106" xfId="204"/>
    <cellStyle name="S1 107" xfId="205"/>
    <cellStyle name="S1 108" xfId="206"/>
    <cellStyle name="S1 109" xfId="207"/>
    <cellStyle name="S1 11" xfId="208"/>
    <cellStyle name="S1 110" xfId="209"/>
    <cellStyle name="S1 111" xfId="210"/>
    <cellStyle name="S1 112" xfId="211"/>
    <cellStyle name="S1 113" xfId="212"/>
    <cellStyle name="S1 114" xfId="213"/>
    <cellStyle name="S1 115" xfId="214"/>
    <cellStyle name="S1 116" xfId="215"/>
    <cellStyle name="S1 117" xfId="216"/>
    <cellStyle name="S1 118" xfId="217"/>
    <cellStyle name="S1 119" xfId="218"/>
    <cellStyle name="S1 12" xfId="219"/>
    <cellStyle name="S1 120" xfId="220"/>
    <cellStyle name="S1 121" xfId="221"/>
    <cellStyle name="S1 122" xfId="222"/>
    <cellStyle name="S1 123" xfId="223"/>
    <cellStyle name="S1 124" xfId="224"/>
    <cellStyle name="S1 125" xfId="225"/>
    <cellStyle name="S1 126" xfId="226"/>
    <cellStyle name="S1 127" xfId="227"/>
    <cellStyle name="S1 128" xfId="228"/>
    <cellStyle name="S1 129" xfId="229"/>
    <cellStyle name="S1 13" xfId="230"/>
    <cellStyle name="S1 130" xfId="231"/>
    <cellStyle name="S1 131" xfId="232"/>
    <cellStyle name="S1 132" xfId="233"/>
    <cellStyle name="S1 133" xfId="234"/>
    <cellStyle name="S1 134" xfId="235"/>
    <cellStyle name="S1 135" xfId="236"/>
    <cellStyle name="S1 136" xfId="237"/>
    <cellStyle name="S1 137" xfId="238"/>
    <cellStyle name="S1 138" xfId="239"/>
    <cellStyle name="S1 139" xfId="240"/>
    <cellStyle name="S1 14" xfId="241"/>
    <cellStyle name="S1 140" xfId="242"/>
    <cellStyle name="S1 141" xfId="243"/>
    <cellStyle name="S1 142" xfId="244"/>
    <cellStyle name="S1 143" xfId="245"/>
    <cellStyle name="S1 144" xfId="246"/>
    <cellStyle name="S1 145" xfId="247"/>
    <cellStyle name="S1 146" xfId="248"/>
    <cellStyle name="S1 147" xfId="249"/>
    <cellStyle name="S1 148" xfId="250"/>
    <cellStyle name="S1 149" xfId="251"/>
    <cellStyle name="S1 15" xfId="252"/>
    <cellStyle name="S1 150" xfId="253"/>
    <cellStyle name="S1 151" xfId="254"/>
    <cellStyle name="S1 152" xfId="255"/>
    <cellStyle name="S1 153" xfId="256"/>
    <cellStyle name="S1 154" xfId="257"/>
    <cellStyle name="S1 155" xfId="258"/>
    <cellStyle name="S1 156" xfId="259"/>
    <cellStyle name="S1 157" xfId="260"/>
    <cellStyle name="S1 158" xfId="261"/>
    <cellStyle name="S1 159" xfId="262"/>
    <cellStyle name="S1 16" xfId="263"/>
    <cellStyle name="S1 160" xfId="264"/>
    <cellStyle name="S1 161" xfId="265"/>
    <cellStyle name="S1 162" xfId="266"/>
    <cellStyle name="S1 17" xfId="267"/>
    <cellStyle name="S1 18" xfId="268"/>
    <cellStyle name="S1 19" xfId="269"/>
    <cellStyle name="S1 2" xfId="270"/>
    <cellStyle name="S1 20" xfId="271"/>
    <cellStyle name="S1 21" xfId="272"/>
    <cellStyle name="S1 22" xfId="273"/>
    <cellStyle name="S1 23" xfId="274"/>
    <cellStyle name="S1 24" xfId="275"/>
    <cellStyle name="S1 25" xfId="276"/>
    <cellStyle name="S1 26" xfId="277"/>
    <cellStyle name="S1 27" xfId="278"/>
    <cellStyle name="S1 28" xfId="279"/>
    <cellStyle name="S1 29" xfId="280"/>
    <cellStyle name="S1 3" xfId="281"/>
    <cellStyle name="S1 30" xfId="282"/>
    <cellStyle name="S1 31" xfId="283"/>
    <cellStyle name="S1 32" xfId="284"/>
    <cellStyle name="S1 33" xfId="285"/>
    <cellStyle name="S1 34" xfId="286"/>
    <cellStyle name="S1 35" xfId="287"/>
    <cellStyle name="S1 36" xfId="288"/>
    <cellStyle name="S1 37" xfId="289"/>
    <cellStyle name="S1 38" xfId="290"/>
    <cellStyle name="S1 39" xfId="291"/>
    <cellStyle name="S1 4" xfId="292"/>
    <cellStyle name="S1 40" xfId="293"/>
    <cellStyle name="S1 41" xfId="294"/>
    <cellStyle name="S1 42" xfId="295"/>
    <cellStyle name="S1 43" xfId="296"/>
    <cellStyle name="S1 44" xfId="297"/>
    <cellStyle name="S1 45" xfId="298"/>
    <cellStyle name="S1 46" xfId="299"/>
    <cellStyle name="S1 47" xfId="300"/>
    <cellStyle name="S1 48" xfId="301"/>
    <cellStyle name="S1 49" xfId="302"/>
    <cellStyle name="S1 5" xfId="303"/>
    <cellStyle name="S1 50" xfId="304"/>
    <cellStyle name="S1 51" xfId="305"/>
    <cellStyle name="S1 52" xfId="306"/>
    <cellStyle name="S1 53" xfId="307"/>
    <cellStyle name="S1 54" xfId="308"/>
    <cellStyle name="S1 55" xfId="309"/>
    <cellStyle name="S1 56" xfId="310"/>
    <cellStyle name="S1 57" xfId="311"/>
    <cellStyle name="S1 58" xfId="312"/>
    <cellStyle name="S1 59" xfId="313"/>
    <cellStyle name="S1 6" xfId="314"/>
    <cellStyle name="S1 60" xfId="315"/>
    <cellStyle name="S1 61" xfId="316"/>
    <cellStyle name="S1 62" xfId="317"/>
    <cellStyle name="S1 63" xfId="318"/>
    <cellStyle name="S1 64" xfId="319"/>
    <cellStyle name="S1 65" xfId="320"/>
    <cellStyle name="S1 66" xfId="321"/>
    <cellStyle name="S1 67" xfId="322"/>
    <cellStyle name="S1 68" xfId="323"/>
    <cellStyle name="S1 69" xfId="324"/>
    <cellStyle name="S1 7" xfId="325"/>
    <cellStyle name="S1 70" xfId="326"/>
    <cellStyle name="S1 71" xfId="327"/>
    <cellStyle name="S1 72" xfId="328"/>
    <cellStyle name="S1 73" xfId="329"/>
    <cellStyle name="S1 74" xfId="330"/>
    <cellStyle name="S1 75" xfId="331"/>
    <cellStyle name="S1 76" xfId="332"/>
    <cellStyle name="S1 77" xfId="333"/>
    <cellStyle name="S1 78" xfId="334"/>
    <cellStyle name="S1 79" xfId="335"/>
    <cellStyle name="S1 8" xfId="336"/>
    <cellStyle name="S1 80" xfId="337"/>
    <cellStyle name="S1 81" xfId="338"/>
    <cellStyle name="S1 82" xfId="339"/>
    <cellStyle name="S1 83" xfId="340"/>
    <cellStyle name="S1 84" xfId="341"/>
    <cellStyle name="S1 85" xfId="342"/>
    <cellStyle name="S1 86" xfId="343"/>
    <cellStyle name="S1 87" xfId="344"/>
    <cellStyle name="S1 88" xfId="345"/>
    <cellStyle name="S1 89" xfId="346"/>
    <cellStyle name="S1 9" xfId="347"/>
    <cellStyle name="S1 90" xfId="348"/>
    <cellStyle name="S1 91" xfId="349"/>
    <cellStyle name="S1 92" xfId="350"/>
    <cellStyle name="S1 93" xfId="351"/>
    <cellStyle name="S1 94" xfId="352"/>
    <cellStyle name="S1 95" xfId="353"/>
    <cellStyle name="S1 96" xfId="354"/>
    <cellStyle name="S1 97" xfId="355"/>
    <cellStyle name="S1 98" xfId="356"/>
    <cellStyle name="S1 99" xfId="357"/>
    <cellStyle name="S10" xfId="358"/>
    <cellStyle name="S10 10" xfId="359"/>
    <cellStyle name="S10 100" xfId="360"/>
    <cellStyle name="S10 101" xfId="361"/>
    <cellStyle name="S10 102" xfId="362"/>
    <cellStyle name="S10 103" xfId="363"/>
    <cellStyle name="S10 104" xfId="364"/>
    <cellStyle name="S10 105" xfId="365"/>
    <cellStyle name="S10 106" xfId="366"/>
    <cellStyle name="S10 107" xfId="367"/>
    <cellStyle name="S10 108" xfId="368"/>
    <cellStyle name="S10 109" xfId="369"/>
    <cellStyle name="S10 11" xfId="370"/>
    <cellStyle name="S10 110" xfId="371"/>
    <cellStyle name="S10 111" xfId="372"/>
    <cellStyle name="S10 112" xfId="373"/>
    <cellStyle name="S10 113" xfId="374"/>
    <cellStyle name="S10 114" xfId="375"/>
    <cellStyle name="S10 115" xfId="376"/>
    <cellStyle name="S10 116" xfId="377"/>
    <cellStyle name="S10 117" xfId="378"/>
    <cellStyle name="S10 118" xfId="379"/>
    <cellStyle name="S10 119" xfId="380"/>
    <cellStyle name="S10 12" xfId="381"/>
    <cellStyle name="S10 120" xfId="382"/>
    <cellStyle name="S10 121" xfId="383"/>
    <cellStyle name="S10 122" xfId="384"/>
    <cellStyle name="S10 123" xfId="385"/>
    <cellStyle name="S10 124" xfId="386"/>
    <cellStyle name="S10 125" xfId="387"/>
    <cellStyle name="S10 126" xfId="388"/>
    <cellStyle name="S10 127" xfId="389"/>
    <cellStyle name="S10 128" xfId="390"/>
    <cellStyle name="S10 129" xfId="391"/>
    <cellStyle name="S10 13" xfId="392"/>
    <cellStyle name="S10 130" xfId="393"/>
    <cellStyle name="S10 131" xfId="394"/>
    <cellStyle name="S10 132" xfId="395"/>
    <cellStyle name="S10 133" xfId="396"/>
    <cellStyle name="S10 134" xfId="397"/>
    <cellStyle name="S10 135" xfId="398"/>
    <cellStyle name="S10 136" xfId="399"/>
    <cellStyle name="S10 137" xfId="400"/>
    <cellStyle name="S10 138" xfId="401"/>
    <cellStyle name="S10 139" xfId="402"/>
    <cellStyle name="S10 14" xfId="403"/>
    <cellStyle name="S10 140" xfId="404"/>
    <cellStyle name="S10 141" xfId="405"/>
    <cellStyle name="S10 142" xfId="406"/>
    <cellStyle name="S10 143" xfId="407"/>
    <cellStyle name="S10 144" xfId="408"/>
    <cellStyle name="S10 145" xfId="409"/>
    <cellStyle name="S10 146" xfId="410"/>
    <cellStyle name="S10 147" xfId="411"/>
    <cellStyle name="S10 148" xfId="412"/>
    <cellStyle name="S10 149" xfId="413"/>
    <cellStyle name="S10 15" xfId="414"/>
    <cellStyle name="S10 150" xfId="415"/>
    <cellStyle name="S10 151" xfId="416"/>
    <cellStyle name="S10 152" xfId="417"/>
    <cellStyle name="S10 153" xfId="418"/>
    <cellStyle name="S10 154" xfId="419"/>
    <cellStyle name="S10 155" xfId="420"/>
    <cellStyle name="S10 156" xfId="421"/>
    <cellStyle name="S10 157" xfId="422"/>
    <cellStyle name="S10 158" xfId="423"/>
    <cellStyle name="S10 159" xfId="424"/>
    <cellStyle name="S10 16" xfId="425"/>
    <cellStyle name="S10 160" xfId="426"/>
    <cellStyle name="S10 161" xfId="427"/>
    <cellStyle name="S10 162" xfId="428"/>
    <cellStyle name="S10 17" xfId="429"/>
    <cellStyle name="S10 18" xfId="430"/>
    <cellStyle name="S10 19" xfId="431"/>
    <cellStyle name="S10 2" xfId="432"/>
    <cellStyle name="S10 20" xfId="433"/>
    <cellStyle name="S10 21" xfId="434"/>
    <cellStyle name="S10 22" xfId="435"/>
    <cellStyle name="S10 23" xfId="436"/>
    <cellStyle name="S10 24" xfId="437"/>
    <cellStyle name="S10 25" xfId="438"/>
    <cellStyle name="S10 26" xfId="439"/>
    <cellStyle name="S10 27" xfId="440"/>
    <cellStyle name="S10 28" xfId="441"/>
    <cellStyle name="S10 29" xfId="442"/>
    <cellStyle name="S10 3" xfId="443"/>
    <cellStyle name="S10 30" xfId="444"/>
    <cellStyle name="S10 31" xfId="445"/>
    <cellStyle name="S10 32" xfId="446"/>
    <cellStyle name="S10 33" xfId="447"/>
    <cellStyle name="S10 34" xfId="448"/>
    <cellStyle name="S10 35" xfId="449"/>
    <cellStyle name="S10 36" xfId="450"/>
    <cellStyle name="S10 37" xfId="451"/>
    <cellStyle name="S10 38" xfId="452"/>
    <cellStyle name="S10 39" xfId="453"/>
    <cellStyle name="S10 4" xfId="454"/>
    <cellStyle name="S10 40" xfId="455"/>
    <cellStyle name="S10 41" xfId="456"/>
    <cellStyle name="S10 42" xfId="457"/>
    <cellStyle name="S10 43" xfId="458"/>
    <cellStyle name="S10 44" xfId="459"/>
    <cellStyle name="S10 45" xfId="460"/>
    <cellStyle name="S10 46" xfId="461"/>
    <cellStyle name="S10 47" xfId="462"/>
    <cellStyle name="S10 48" xfId="463"/>
    <cellStyle name="S10 49" xfId="464"/>
    <cellStyle name="S10 5" xfId="465"/>
    <cellStyle name="S10 50" xfId="466"/>
    <cellStyle name="S10 51" xfId="467"/>
    <cellStyle name="S10 52" xfId="468"/>
    <cellStyle name="S10 53" xfId="469"/>
    <cellStyle name="S10 54" xfId="470"/>
    <cellStyle name="S10 55" xfId="471"/>
    <cellStyle name="S10 56" xfId="472"/>
    <cellStyle name="S10 57" xfId="473"/>
    <cellStyle name="S10 58" xfId="474"/>
    <cellStyle name="S10 59" xfId="475"/>
    <cellStyle name="S10 6" xfId="476"/>
    <cellStyle name="S10 60" xfId="477"/>
    <cellStyle name="S10 61" xfId="478"/>
    <cellStyle name="S10 62" xfId="479"/>
    <cellStyle name="S10 63" xfId="480"/>
    <cellStyle name="S10 64" xfId="481"/>
    <cellStyle name="S10 65" xfId="482"/>
    <cellStyle name="S10 66" xfId="483"/>
    <cellStyle name="S10 67" xfId="484"/>
    <cellStyle name="S10 68" xfId="485"/>
    <cellStyle name="S10 69" xfId="486"/>
    <cellStyle name="S10 7" xfId="487"/>
    <cellStyle name="S10 70" xfId="488"/>
    <cellStyle name="S10 71" xfId="489"/>
    <cellStyle name="S10 72" xfId="490"/>
    <cellStyle name="S10 73" xfId="491"/>
    <cellStyle name="S10 74" xfId="492"/>
    <cellStyle name="S10 75" xfId="493"/>
    <cellStyle name="S10 76" xfId="494"/>
    <cellStyle name="S10 77" xfId="495"/>
    <cellStyle name="S10 78" xfId="496"/>
    <cellStyle name="S10 79" xfId="497"/>
    <cellStyle name="S10 8" xfId="498"/>
    <cellStyle name="S10 80" xfId="499"/>
    <cellStyle name="S10 81" xfId="500"/>
    <cellStyle name="S10 82" xfId="501"/>
    <cellStyle name="S10 83" xfId="502"/>
    <cellStyle name="S10 84" xfId="503"/>
    <cellStyle name="S10 85" xfId="504"/>
    <cellStyle name="S10 86" xfId="505"/>
    <cellStyle name="S10 87" xfId="506"/>
    <cellStyle name="S10 88" xfId="507"/>
    <cellStyle name="S10 89" xfId="508"/>
    <cellStyle name="S10 9" xfId="509"/>
    <cellStyle name="S10 90" xfId="510"/>
    <cellStyle name="S10 91" xfId="511"/>
    <cellStyle name="S10 92" xfId="512"/>
    <cellStyle name="S10 93" xfId="513"/>
    <cellStyle name="S10 94" xfId="514"/>
    <cellStyle name="S10 95" xfId="515"/>
    <cellStyle name="S10 96" xfId="516"/>
    <cellStyle name="S10 97" xfId="517"/>
    <cellStyle name="S10 98" xfId="518"/>
    <cellStyle name="S10 99" xfId="519"/>
    <cellStyle name="S11" xfId="520"/>
    <cellStyle name="S11 10" xfId="521"/>
    <cellStyle name="S11 100" xfId="522"/>
    <cellStyle name="S11 101" xfId="523"/>
    <cellStyle name="S11 102" xfId="524"/>
    <cellStyle name="S11 103" xfId="525"/>
    <cellStyle name="S11 104" xfId="526"/>
    <cellStyle name="S11 105" xfId="527"/>
    <cellStyle name="S11 106" xfId="528"/>
    <cellStyle name="S11 107" xfId="529"/>
    <cellStyle name="S11 108" xfId="530"/>
    <cellStyle name="S11 109" xfId="531"/>
    <cellStyle name="S11 11" xfId="532"/>
    <cellStyle name="S11 110" xfId="533"/>
    <cellStyle name="S11 111" xfId="534"/>
    <cellStyle name="S11 112" xfId="535"/>
    <cellStyle name="S11 113" xfId="536"/>
    <cellStyle name="S11 114" xfId="537"/>
    <cellStyle name="S11 115" xfId="538"/>
    <cellStyle name="S11 116" xfId="539"/>
    <cellStyle name="S11 117" xfId="540"/>
    <cellStyle name="S11 118" xfId="541"/>
    <cellStyle name="S11 119" xfId="542"/>
    <cellStyle name="S11 12" xfId="543"/>
    <cellStyle name="S11 120" xfId="544"/>
    <cellStyle name="S11 121" xfId="545"/>
    <cellStyle name="S11 122" xfId="546"/>
    <cellStyle name="S11 123" xfId="547"/>
    <cellStyle name="S11 124" xfId="548"/>
    <cellStyle name="S11 125" xfId="549"/>
    <cellStyle name="S11 126" xfId="550"/>
    <cellStyle name="S11 127" xfId="551"/>
    <cellStyle name="S11 128" xfId="552"/>
    <cellStyle name="S11 129" xfId="553"/>
    <cellStyle name="S11 13" xfId="554"/>
    <cellStyle name="S11 130" xfId="555"/>
    <cellStyle name="S11 131" xfId="556"/>
    <cellStyle name="S11 132" xfId="557"/>
    <cellStyle name="S11 133" xfId="558"/>
    <cellStyle name="S11 134" xfId="559"/>
    <cellStyle name="S11 135" xfId="560"/>
    <cellStyle name="S11 136" xfId="561"/>
    <cellStyle name="S11 137" xfId="562"/>
    <cellStyle name="S11 138" xfId="563"/>
    <cellStyle name="S11 139" xfId="564"/>
    <cellStyle name="S11 14" xfId="565"/>
    <cellStyle name="S11 140" xfId="566"/>
    <cellStyle name="S11 141" xfId="567"/>
    <cellStyle name="S11 142" xfId="568"/>
    <cellStyle name="S11 143" xfId="569"/>
    <cellStyle name="S11 144" xfId="570"/>
    <cellStyle name="S11 145" xfId="571"/>
    <cellStyle name="S11 146" xfId="572"/>
    <cellStyle name="S11 147" xfId="573"/>
    <cellStyle name="S11 148" xfId="574"/>
    <cellStyle name="S11 149" xfId="575"/>
    <cellStyle name="S11 15" xfId="576"/>
    <cellStyle name="S11 150" xfId="577"/>
    <cellStyle name="S11 151" xfId="578"/>
    <cellStyle name="S11 152" xfId="579"/>
    <cellStyle name="S11 153" xfId="580"/>
    <cellStyle name="S11 154" xfId="581"/>
    <cellStyle name="S11 155" xfId="582"/>
    <cellStyle name="S11 156" xfId="583"/>
    <cellStyle name="S11 157" xfId="584"/>
    <cellStyle name="S11 158" xfId="585"/>
    <cellStyle name="S11 159" xfId="586"/>
    <cellStyle name="S11 16" xfId="587"/>
    <cellStyle name="S11 160" xfId="588"/>
    <cellStyle name="S11 161" xfId="589"/>
    <cellStyle name="S11 162" xfId="590"/>
    <cellStyle name="S11 17" xfId="591"/>
    <cellStyle name="S11 18" xfId="592"/>
    <cellStyle name="S11 19" xfId="593"/>
    <cellStyle name="S11 2" xfId="594"/>
    <cellStyle name="S11 20" xfId="595"/>
    <cellStyle name="S11 21" xfId="596"/>
    <cellStyle name="S11 22" xfId="597"/>
    <cellStyle name="S11 23" xfId="598"/>
    <cellStyle name="S11 24" xfId="599"/>
    <cellStyle name="S11 25" xfId="600"/>
    <cellStyle name="S11 26" xfId="601"/>
    <cellStyle name="S11 27" xfId="602"/>
    <cellStyle name="S11 28" xfId="603"/>
    <cellStyle name="S11 29" xfId="604"/>
    <cellStyle name="S11 3" xfId="605"/>
    <cellStyle name="S11 30" xfId="606"/>
    <cellStyle name="S11 31" xfId="607"/>
    <cellStyle name="S11 32" xfId="608"/>
    <cellStyle name="S11 33" xfId="609"/>
    <cellStyle name="S11 34" xfId="610"/>
    <cellStyle name="S11 35" xfId="611"/>
    <cellStyle name="S11 36" xfId="612"/>
    <cellStyle name="S11 37" xfId="613"/>
    <cellStyle name="S11 38" xfId="614"/>
    <cellStyle name="S11 39" xfId="615"/>
    <cellStyle name="S11 4" xfId="616"/>
    <cellStyle name="S11 40" xfId="617"/>
    <cellStyle name="S11 41" xfId="618"/>
    <cellStyle name="S11 42" xfId="619"/>
    <cellStyle name="S11 43" xfId="620"/>
    <cellStyle name="S11 44" xfId="621"/>
    <cellStyle name="S11 45" xfId="622"/>
    <cellStyle name="S11 46" xfId="623"/>
    <cellStyle name="S11 47" xfId="624"/>
    <cellStyle name="S11 48" xfId="625"/>
    <cellStyle name="S11 49" xfId="626"/>
    <cellStyle name="S11 5" xfId="627"/>
    <cellStyle name="S11 50" xfId="628"/>
    <cellStyle name="S11 51" xfId="629"/>
    <cellStyle name="S11 52" xfId="630"/>
    <cellStyle name="S11 53" xfId="631"/>
    <cellStyle name="S11 54" xfId="632"/>
    <cellStyle name="S11 55" xfId="633"/>
    <cellStyle name="S11 56" xfId="634"/>
    <cellStyle name="S11 57" xfId="635"/>
    <cellStyle name="S11 58" xfId="636"/>
    <cellStyle name="S11 59" xfId="637"/>
    <cellStyle name="S11 6" xfId="638"/>
    <cellStyle name="S11 60" xfId="639"/>
    <cellStyle name="S11 61" xfId="640"/>
    <cellStyle name="S11 62" xfId="641"/>
    <cellStyle name="S11 63" xfId="642"/>
    <cellStyle name="S11 64" xfId="643"/>
    <cellStyle name="S11 65" xfId="644"/>
    <cellStyle name="S11 66" xfId="645"/>
    <cellStyle name="S11 67" xfId="646"/>
    <cellStyle name="S11 68" xfId="647"/>
    <cellStyle name="S11 69" xfId="648"/>
    <cellStyle name="S11 7" xfId="649"/>
    <cellStyle name="S11 70" xfId="650"/>
    <cellStyle name="S11 71" xfId="651"/>
    <cellStyle name="S11 72" xfId="652"/>
    <cellStyle name="S11 73" xfId="653"/>
    <cellStyle name="S11 74" xfId="654"/>
    <cellStyle name="S11 75" xfId="655"/>
    <cellStyle name="S11 76" xfId="656"/>
    <cellStyle name="S11 77" xfId="657"/>
    <cellStyle name="S11 78" xfId="658"/>
    <cellStyle name="S11 79" xfId="659"/>
    <cellStyle name="S11 8" xfId="660"/>
    <cellStyle name="S11 80" xfId="661"/>
    <cellStyle name="S11 81" xfId="662"/>
    <cellStyle name="S11 82" xfId="663"/>
    <cellStyle name="S11 83" xfId="664"/>
    <cellStyle name="S11 84" xfId="665"/>
    <cellStyle name="S11 85" xfId="666"/>
    <cellStyle name="S11 86" xfId="667"/>
    <cellStyle name="S11 87" xfId="668"/>
    <cellStyle name="S11 88" xfId="669"/>
    <cellStyle name="S11 89" xfId="670"/>
    <cellStyle name="S11 9" xfId="671"/>
    <cellStyle name="S11 90" xfId="672"/>
    <cellStyle name="S11 91" xfId="673"/>
    <cellStyle name="S11 92" xfId="674"/>
    <cellStyle name="S11 93" xfId="675"/>
    <cellStyle name="S11 94" xfId="676"/>
    <cellStyle name="S11 95" xfId="677"/>
    <cellStyle name="S11 96" xfId="678"/>
    <cellStyle name="S11 97" xfId="679"/>
    <cellStyle name="S11 98" xfId="680"/>
    <cellStyle name="S11 99" xfId="681"/>
    <cellStyle name="S12" xfId="682"/>
    <cellStyle name="S12 10" xfId="683"/>
    <cellStyle name="S12 100" xfId="684"/>
    <cellStyle name="S12 101" xfId="685"/>
    <cellStyle name="S12 102" xfId="686"/>
    <cellStyle name="S12 103" xfId="687"/>
    <cellStyle name="S12 104" xfId="688"/>
    <cellStyle name="S12 105" xfId="689"/>
    <cellStyle name="S12 106" xfId="690"/>
    <cellStyle name="S12 107" xfId="691"/>
    <cellStyle name="S12 108" xfId="692"/>
    <cellStyle name="S12 109" xfId="693"/>
    <cellStyle name="S12 11" xfId="694"/>
    <cellStyle name="S12 110" xfId="695"/>
    <cellStyle name="S12 111" xfId="696"/>
    <cellStyle name="S12 112" xfId="697"/>
    <cellStyle name="S12 113" xfId="698"/>
    <cellStyle name="S12 114" xfId="699"/>
    <cellStyle name="S12 115" xfId="700"/>
    <cellStyle name="S12 116" xfId="701"/>
    <cellStyle name="S12 117" xfId="702"/>
    <cellStyle name="S12 118" xfId="703"/>
    <cellStyle name="S12 119" xfId="704"/>
    <cellStyle name="S12 12" xfId="705"/>
    <cellStyle name="S12 120" xfId="706"/>
    <cellStyle name="S12 121" xfId="707"/>
    <cellStyle name="S12 122" xfId="708"/>
    <cellStyle name="S12 123" xfId="709"/>
    <cellStyle name="S12 124" xfId="710"/>
    <cellStyle name="S12 125" xfId="711"/>
    <cellStyle name="S12 126" xfId="712"/>
    <cellStyle name="S12 127" xfId="713"/>
    <cellStyle name="S12 128" xfId="714"/>
    <cellStyle name="S12 129" xfId="715"/>
    <cellStyle name="S12 13" xfId="716"/>
    <cellStyle name="S12 130" xfId="717"/>
    <cellStyle name="S12 131" xfId="718"/>
    <cellStyle name="S12 132" xfId="719"/>
    <cellStyle name="S12 133" xfId="720"/>
    <cellStyle name="S12 134" xfId="721"/>
    <cellStyle name="S12 135" xfId="722"/>
    <cellStyle name="S12 136" xfId="723"/>
    <cellStyle name="S12 137" xfId="724"/>
    <cellStyle name="S12 138" xfId="725"/>
    <cellStyle name="S12 139" xfId="726"/>
    <cellStyle name="S12 14" xfId="727"/>
    <cellStyle name="S12 140" xfId="728"/>
    <cellStyle name="S12 141" xfId="729"/>
    <cellStyle name="S12 142" xfId="730"/>
    <cellStyle name="S12 143" xfId="731"/>
    <cellStyle name="S12 144" xfId="732"/>
    <cellStyle name="S12 145" xfId="733"/>
    <cellStyle name="S12 146" xfId="734"/>
    <cellStyle name="S12 147" xfId="735"/>
    <cellStyle name="S12 148" xfId="736"/>
    <cellStyle name="S12 149" xfId="737"/>
    <cellStyle name="S12 15" xfId="738"/>
    <cellStyle name="S12 150" xfId="739"/>
    <cellStyle name="S12 151" xfId="740"/>
    <cellStyle name="S12 152" xfId="741"/>
    <cellStyle name="S12 153" xfId="742"/>
    <cellStyle name="S12 154" xfId="743"/>
    <cellStyle name="S12 155" xfId="744"/>
    <cellStyle name="S12 156" xfId="745"/>
    <cellStyle name="S12 157" xfId="746"/>
    <cellStyle name="S12 158" xfId="747"/>
    <cellStyle name="S12 159" xfId="748"/>
    <cellStyle name="S12 16" xfId="749"/>
    <cellStyle name="S12 160" xfId="750"/>
    <cellStyle name="S12 161" xfId="751"/>
    <cellStyle name="S12 162" xfId="752"/>
    <cellStyle name="S12 17" xfId="753"/>
    <cellStyle name="S12 18" xfId="754"/>
    <cellStyle name="S12 19" xfId="755"/>
    <cellStyle name="S12 2" xfId="756"/>
    <cellStyle name="S12 20" xfId="757"/>
    <cellStyle name="S12 21" xfId="758"/>
    <cellStyle name="S12 22" xfId="759"/>
    <cellStyle name="S12 23" xfId="760"/>
    <cellStyle name="S12 24" xfId="761"/>
    <cellStyle name="S12 25" xfId="762"/>
    <cellStyle name="S12 26" xfId="763"/>
    <cellStyle name="S12 27" xfId="764"/>
    <cellStyle name="S12 28" xfId="765"/>
    <cellStyle name="S12 29" xfId="766"/>
    <cellStyle name="S12 3" xfId="767"/>
    <cellStyle name="S12 30" xfId="768"/>
    <cellStyle name="S12 31" xfId="769"/>
    <cellStyle name="S12 32" xfId="770"/>
    <cellStyle name="S12 33" xfId="771"/>
    <cellStyle name="S12 34" xfId="772"/>
    <cellStyle name="S12 35" xfId="773"/>
    <cellStyle name="S12 36" xfId="774"/>
    <cellStyle name="S12 37" xfId="775"/>
    <cellStyle name="S12 38" xfId="776"/>
    <cellStyle name="S12 39" xfId="777"/>
    <cellStyle name="S12 4" xfId="778"/>
    <cellStyle name="S12 40" xfId="779"/>
    <cellStyle name="S12 41" xfId="780"/>
    <cellStyle name="S12 42" xfId="781"/>
    <cellStyle name="S12 43" xfId="782"/>
    <cellStyle name="S12 44" xfId="783"/>
    <cellStyle name="S12 45" xfId="784"/>
    <cellStyle name="S12 46" xfId="785"/>
    <cellStyle name="S12 47" xfId="786"/>
    <cellStyle name="S12 48" xfId="787"/>
    <cellStyle name="S12 49" xfId="788"/>
    <cellStyle name="S12 5" xfId="789"/>
    <cellStyle name="S12 50" xfId="790"/>
    <cellStyle name="S12 51" xfId="791"/>
    <cellStyle name="S12 52" xfId="792"/>
    <cellStyle name="S12 53" xfId="793"/>
    <cellStyle name="S12 54" xfId="794"/>
    <cellStyle name="S12 55" xfId="795"/>
    <cellStyle name="S12 56" xfId="796"/>
    <cellStyle name="S12 57" xfId="797"/>
    <cellStyle name="S12 58" xfId="798"/>
    <cellStyle name="S12 59" xfId="799"/>
    <cellStyle name="S12 6" xfId="800"/>
    <cellStyle name="S12 60" xfId="801"/>
    <cellStyle name="S12 61" xfId="802"/>
    <cellStyle name="S12 62" xfId="803"/>
    <cellStyle name="S12 63" xfId="804"/>
    <cellStyle name="S12 64" xfId="805"/>
    <cellStyle name="S12 65" xfId="806"/>
    <cellStyle name="S12 66" xfId="807"/>
    <cellStyle name="S12 67" xfId="808"/>
    <cellStyle name="S12 68" xfId="809"/>
    <cellStyle name="S12 69" xfId="810"/>
    <cellStyle name="S12 7" xfId="811"/>
    <cellStyle name="S12 70" xfId="812"/>
    <cellStyle name="S12 71" xfId="813"/>
    <cellStyle name="S12 72" xfId="814"/>
    <cellStyle name="S12 73" xfId="815"/>
    <cellStyle name="S12 74" xfId="816"/>
    <cellStyle name="S12 75" xfId="817"/>
    <cellStyle name="S12 76" xfId="818"/>
    <cellStyle name="S12 77" xfId="819"/>
    <cellStyle name="S12 78" xfId="820"/>
    <cellStyle name="S12 79" xfId="821"/>
    <cellStyle name="S12 8" xfId="822"/>
    <cellStyle name="S12 80" xfId="823"/>
    <cellStyle name="S12 81" xfId="824"/>
    <cellStyle name="S12 82" xfId="825"/>
    <cellStyle name="S12 83" xfId="826"/>
    <cellStyle name="S12 84" xfId="827"/>
    <cellStyle name="S12 85" xfId="828"/>
    <cellStyle name="S12 86" xfId="829"/>
    <cellStyle name="S12 87" xfId="830"/>
    <cellStyle name="S12 88" xfId="831"/>
    <cellStyle name="S12 89" xfId="832"/>
    <cellStyle name="S12 9" xfId="833"/>
    <cellStyle name="S12 90" xfId="834"/>
    <cellStyle name="S12 91" xfId="835"/>
    <cellStyle name="S12 92" xfId="836"/>
    <cellStyle name="S12 93" xfId="837"/>
    <cellStyle name="S12 94" xfId="838"/>
    <cellStyle name="S12 95" xfId="839"/>
    <cellStyle name="S12 96" xfId="840"/>
    <cellStyle name="S12 97" xfId="841"/>
    <cellStyle name="S12 98" xfId="842"/>
    <cellStyle name="S12 99" xfId="843"/>
    <cellStyle name="S13" xfId="844"/>
    <cellStyle name="S13 10" xfId="845"/>
    <cellStyle name="S13 100" xfId="846"/>
    <cellStyle name="S13 101" xfId="847"/>
    <cellStyle name="S13 102" xfId="848"/>
    <cellStyle name="S13 103" xfId="849"/>
    <cellStyle name="S13 104" xfId="850"/>
    <cellStyle name="S13 105" xfId="851"/>
    <cellStyle name="S13 106" xfId="852"/>
    <cellStyle name="S13 107" xfId="853"/>
    <cellStyle name="S13 108" xfId="854"/>
    <cellStyle name="S13 109" xfId="855"/>
    <cellStyle name="S13 11" xfId="856"/>
    <cellStyle name="S13 110" xfId="857"/>
    <cellStyle name="S13 111" xfId="858"/>
    <cellStyle name="S13 112" xfId="859"/>
    <cellStyle name="S13 113" xfId="860"/>
    <cellStyle name="S13 114" xfId="861"/>
    <cellStyle name="S13 115" xfId="862"/>
    <cellStyle name="S13 116" xfId="863"/>
    <cellStyle name="S13 117" xfId="864"/>
    <cellStyle name="S13 118" xfId="865"/>
    <cellStyle name="S13 119" xfId="866"/>
    <cellStyle name="S13 12" xfId="867"/>
    <cellStyle name="S13 120" xfId="868"/>
    <cellStyle name="S13 121" xfId="869"/>
    <cellStyle name="S13 122" xfId="870"/>
    <cellStyle name="S13 123" xfId="871"/>
    <cellStyle name="S13 124" xfId="872"/>
    <cellStyle name="S13 125" xfId="873"/>
    <cellStyle name="S13 126" xfId="874"/>
    <cellStyle name="S13 127" xfId="875"/>
    <cellStyle name="S13 128" xfId="876"/>
    <cellStyle name="S13 129" xfId="877"/>
    <cellStyle name="S13 13" xfId="878"/>
    <cellStyle name="S13 130" xfId="879"/>
    <cellStyle name="S13 131" xfId="880"/>
    <cellStyle name="S13 132" xfId="881"/>
    <cellStyle name="S13 133" xfId="882"/>
    <cellStyle name="S13 134" xfId="883"/>
    <cellStyle name="S13 135" xfId="884"/>
    <cellStyle name="S13 136" xfId="885"/>
    <cellStyle name="S13 137" xfId="886"/>
    <cellStyle name="S13 138" xfId="887"/>
    <cellStyle name="S13 139" xfId="888"/>
    <cellStyle name="S13 14" xfId="889"/>
    <cellStyle name="S13 140" xfId="890"/>
    <cellStyle name="S13 141" xfId="891"/>
    <cellStyle name="S13 142" xfId="892"/>
    <cellStyle name="S13 143" xfId="893"/>
    <cellStyle name="S13 144" xfId="894"/>
    <cellStyle name="S13 145" xfId="895"/>
    <cellStyle name="S13 146" xfId="896"/>
    <cellStyle name="S13 147" xfId="897"/>
    <cellStyle name="S13 148" xfId="898"/>
    <cellStyle name="S13 149" xfId="899"/>
    <cellStyle name="S13 15" xfId="900"/>
    <cellStyle name="S13 150" xfId="901"/>
    <cellStyle name="S13 151" xfId="902"/>
    <cellStyle name="S13 152" xfId="903"/>
    <cellStyle name="S13 153" xfId="904"/>
    <cellStyle name="S13 154" xfId="905"/>
    <cellStyle name="S13 155" xfId="906"/>
    <cellStyle name="S13 156" xfId="907"/>
    <cellStyle name="S13 157" xfId="908"/>
    <cellStyle name="S13 158" xfId="909"/>
    <cellStyle name="S13 159" xfId="910"/>
    <cellStyle name="S13 16" xfId="911"/>
    <cellStyle name="S13 160" xfId="912"/>
    <cellStyle name="S13 161" xfId="913"/>
    <cellStyle name="S13 162" xfId="914"/>
    <cellStyle name="S13 17" xfId="915"/>
    <cellStyle name="S13 18" xfId="916"/>
    <cellStyle name="S13 19" xfId="917"/>
    <cellStyle name="S13 2" xfId="918"/>
    <cellStyle name="S13 20" xfId="919"/>
    <cellStyle name="S13 21" xfId="920"/>
    <cellStyle name="S13 22" xfId="921"/>
    <cellStyle name="S13 23" xfId="922"/>
    <cellStyle name="S13 24" xfId="923"/>
    <cellStyle name="S13 25" xfId="924"/>
    <cellStyle name="S13 26" xfId="925"/>
    <cellStyle name="S13 27" xfId="926"/>
    <cellStyle name="S13 28" xfId="927"/>
    <cellStyle name="S13 29" xfId="928"/>
    <cellStyle name="S13 3" xfId="929"/>
    <cellStyle name="S13 30" xfId="930"/>
    <cellStyle name="S13 31" xfId="931"/>
    <cellStyle name="S13 32" xfId="932"/>
    <cellStyle name="S13 33" xfId="933"/>
    <cellStyle name="S13 34" xfId="934"/>
    <cellStyle name="S13 35" xfId="935"/>
    <cellStyle name="S13 36" xfId="936"/>
    <cellStyle name="S13 37" xfId="937"/>
    <cellStyle name="S13 38" xfId="938"/>
    <cellStyle name="S13 39" xfId="939"/>
    <cellStyle name="S13 4" xfId="940"/>
    <cellStyle name="S13 40" xfId="941"/>
    <cellStyle name="S13 41" xfId="942"/>
    <cellStyle name="S13 42" xfId="943"/>
    <cellStyle name="S13 43" xfId="944"/>
    <cellStyle name="S13 44" xfId="945"/>
    <cellStyle name="S13 45" xfId="946"/>
    <cellStyle name="S13 46" xfId="947"/>
    <cellStyle name="S13 47" xfId="948"/>
    <cellStyle name="S13 48" xfId="949"/>
    <cellStyle name="S13 49" xfId="950"/>
    <cellStyle name="S13 5" xfId="951"/>
    <cellStyle name="S13 50" xfId="952"/>
    <cellStyle name="S13 51" xfId="953"/>
    <cellStyle name="S13 52" xfId="954"/>
    <cellStyle name="S13 53" xfId="955"/>
    <cellStyle name="S13 54" xfId="956"/>
    <cellStyle name="S13 55" xfId="957"/>
    <cellStyle name="S13 56" xfId="958"/>
    <cellStyle name="S13 57" xfId="959"/>
    <cellStyle name="S13 58" xfId="960"/>
    <cellStyle name="S13 59" xfId="961"/>
    <cellStyle name="S13 6" xfId="962"/>
    <cellStyle name="S13 60" xfId="963"/>
    <cellStyle name="S13 61" xfId="964"/>
    <cellStyle name="S13 62" xfId="965"/>
    <cellStyle name="S13 63" xfId="966"/>
    <cellStyle name="S13 64" xfId="967"/>
    <cellStyle name="S13 65" xfId="968"/>
    <cellStyle name="S13 66" xfId="969"/>
    <cellStyle name="S13 67" xfId="970"/>
    <cellStyle name="S13 68" xfId="971"/>
    <cellStyle name="S13 69" xfId="972"/>
    <cellStyle name="S13 7" xfId="973"/>
    <cellStyle name="S13 70" xfId="974"/>
    <cellStyle name="S13 71" xfId="975"/>
    <cellStyle name="S13 72" xfId="976"/>
    <cellStyle name="S13 73" xfId="977"/>
    <cellStyle name="S13 74" xfId="978"/>
    <cellStyle name="S13 75" xfId="979"/>
    <cellStyle name="S13 76" xfId="980"/>
    <cellStyle name="S13 77" xfId="981"/>
    <cellStyle name="S13 78" xfId="982"/>
    <cellStyle name="S13 79" xfId="983"/>
    <cellStyle name="S13 8" xfId="984"/>
    <cellStyle name="S13 80" xfId="985"/>
    <cellStyle name="S13 81" xfId="986"/>
    <cellStyle name="S13 82" xfId="987"/>
    <cellStyle name="S13 83" xfId="988"/>
    <cellStyle name="S13 84" xfId="989"/>
    <cellStyle name="S13 85" xfId="990"/>
    <cellStyle name="S13 86" xfId="991"/>
    <cellStyle name="S13 87" xfId="992"/>
    <cellStyle name="S13 88" xfId="993"/>
    <cellStyle name="S13 89" xfId="994"/>
    <cellStyle name="S13 9" xfId="995"/>
    <cellStyle name="S13 90" xfId="996"/>
    <cellStyle name="S13 91" xfId="997"/>
    <cellStyle name="S13 92" xfId="998"/>
    <cellStyle name="S13 93" xfId="999"/>
    <cellStyle name="S13 94" xfId="1000"/>
    <cellStyle name="S13 95" xfId="1001"/>
    <cellStyle name="S13 96" xfId="1002"/>
    <cellStyle name="S13 97" xfId="1003"/>
    <cellStyle name="S13 98" xfId="1004"/>
    <cellStyle name="S13 99" xfId="1005"/>
    <cellStyle name="S14" xfId="1006"/>
    <cellStyle name="S14 10" xfId="1007"/>
    <cellStyle name="S14 100" xfId="1008"/>
    <cellStyle name="S14 101" xfId="1009"/>
    <cellStyle name="S14 102" xfId="1010"/>
    <cellStyle name="S14 103" xfId="1011"/>
    <cellStyle name="S14 104" xfId="1012"/>
    <cellStyle name="S14 105" xfId="1013"/>
    <cellStyle name="S14 106" xfId="1014"/>
    <cellStyle name="S14 107" xfId="1015"/>
    <cellStyle name="S14 108" xfId="1016"/>
    <cellStyle name="S14 109" xfId="1017"/>
    <cellStyle name="S14 11" xfId="1018"/>
    <cellStyle name="S14 110" xfId="1019"/>
    <cellStyle name="S14 111" xfId="1020"/>
    <cellStyle name="S14 112" xfId="1021"/>
    <cellStyle name="S14 113" xfId="1022"/>
    <cellStyle name="S14 114" xfId="1023"/>
    <cellStyle name="S14 115" xfId="1024"/>
    <cellStyle name="S14 116" xfId="1025"/>
    <cellStyle name="S14 117" xfId="1026"/>
    <cellStyle name="S14 118" xfId="1027"/>
    <cellStyle name="S14 119" xfId="1028"/>
    <cellStyle name="S14 12" xfId="1029"/>
    <cellStyle name="S14 120" xfId="1030"/>
    <cellStyle name="S14 121" xfId="1031"/>
    <cellStyle name="S14 122" xfId="1032"/>
    <cellStyle name="S14 123" xfId="1033"/>
    <cellStyle name="S14 124" xfId="1034"/>
    <cellStyle name="S14 125" xfId="1035"/>
    <cellStyle name="S14 126" xfId="1036"/>
    <cellStyle name="S14 127" xfId="1037"/>
    <cellStyle name="S14 128" xfId="1038"/>
    <cellStyle name="S14 129" xfId="1039"/>
    <cellStyle name="S14 13" xfId="1040"/>
    <cellStyle name="S14 130" xfId="1041"/>
    <cellStyle name="S14 131" xfId="1042"/>
    <cellStyle name="S14 132" xfId="1043"/>
    <cellStyle name="S14 133" xfId="1044"/>
    <cellStyle name="S14 134" xfId="1045"/>
    <cellStyle name="S14 135" xfId="1046"/>
    <cellStyle name="S14 136" xfId="1047"/>
    <cellStyle name="S14 137" xfId="1048"/>
    <cellStyle name="S14 138" xfId="1049"/>
    <cellStyle name="S14 139" xfId="1050"/>
    <cellStyle name="S14 14" xfId="1051"/>
    <cellStyle name="S14 140" xfId="1052"/>
    <cellStyle name="S14 141" xfId="1053"/>
    <cellStyle name="S14 142" xfId="1054"/>
    <cellStyle name="S14 143" xfId="1055"/>
    <cellStyle name="S14 144" xfId="1056"/>
    <cellStyle name="S14 145" xfId="1057"/>
    <cellStyle name="S14 146" xfId="1058"/>
    <cellStyle name="S14 147" xfId="1059"/>
    <cellStyle name="S14 148" xfId="1060"/>
    <cellStyle name="S14 149" xfId="1061"/>
    <cellStyle name="S14 15" xfId="1062"/>
    <cellStyle name="S14 150" xfId="1063"/>
    <cellStyle name="S14 151" xfId="1064"/>
    <cellStyle name="S14 152" xfId="1065"/>
    <cellStyle name="S14 153" xfId="1066"/>
    <cellStyle name="S14 154" xfId="1067"/>
    <cellStyle name="S14 155" xfId="1068"/>
    <cellStyle name="S14 156" xfId="1069"/>
    <cellStyle name="S14 157" xfId="1070"/>
    <cellStyle name="S14 158" xfId="1071"/>
    <cellStyle name="S14 159" xfId="1072"/>
    <cellStyle name="S14 16" xfId="1073"/>
    <cellStyle name="S14 160" xfId="1074"/>
    <cellStyle name="S14 161" xfId="1075"/>
    <cellStyle name="S14 162" xfId="1076"/>
    <cellStyle name="S14 17" xfId="1077"/>
    <cellStyle name="S14 18" xfId="1078"/>
    <cellStyle name="S14 19" xfId="1079"/>
    <cellStyle name="S14 2" xfId="1080"/>
    <cellStyle name="S14 20" xfId="1081"/>
    <cellStyle name="S14 21" xfId="1082"/>
    <cellStyle name="S14 22" xfId="1083"/>
    <cellStyle name="S14 23" xfId="1084"/>
    <cellStyle name="S14 24" xfId="1085"/>
    <cellStyle name="S14 25" xfId="1086"/>
    <cellStyle name="S14 26" xfId="1087"/>
    <cellStyle name="S14 27" xfId="1088"/>
    <cellStyle name="S14 28" xfId="1089"/>
    <cellStyle name="S14 29" xfId="1090"/>
    <cellStyle name="S14 3" xfId="1091"/>
    <cellStyle name="S14 30" xfId="1092"/>
    <cellStyle name="S14 31" xfId="1093"/>
    <cellStyle name="S14 32" xfId="1094"/>
    <cellStyle name="S14 33" xfId="1095"/>
    <cellStyle name="S14 34" xfId="1096"/>
    <cellStyle name="S14 35" xfId="1097"/>
    <cellStyle name="S14 36" xfId="1098"/>
    <cellStyle name="S14 37" xfId="1099"/>
    <cellStyle name="S14 38" xfId="1100"/>
    <cellStyle name="S14 39" xfId="1101"/>
    <cellStyle name="S14 4" xfId="1102"/>
    <cellStyle name="S14 40" xfId="1103"/>
    <cellStyle name="S14 41" xfId="1104"/>
    <cellStyle name="S14 42" xfId="1105"/>
    <cellStyle name="S14 43" xfId="1106"/>
    <cellStyle name="S14 44" xfId="1107"/>
    <cellStyle name="S14 45" xfId="1108"/>
    <cellStyle name="S14 46" xfId="1109"/>
    <cellStyle name="S14 47" xfId="1110"/>
    <cellStyle name="S14 48" xfId="1111"/>
    <cellStyle name="S14 49" xfId="1112"/>
    <cellStyle name="S14 5" xfId="1113"/>
    <cellStyle name="S14 50" xfId="1114"/>
    <cellStyle name="S14 51" xfId="1115"/>
    <cellStyle name="S14 52" xfId="1116"/>
    <cellStyle name="S14 53" xfId="1117"/>
    <cellStyle name="S14 54" xfId="1118"/>
    <cellStyle name="S14 55" xfId="1119"/>
    <cellStyle name="S14 56" xfId="1120"/>
    <cellStyle name="S14 57" xfId="1121"/>
    <cellStyle name="S14 58" xfId="1122"/>
    <cellStyle name="S14 59" xfId="1123"/>
    <cellStyle name="S14 6" xfId="1124"/>
    <cellStyle name="S14 60" xfId="1125"/>
    <cellStyle name="S14 61" xfId="1126"/>
    <cellStyle name="S14 62" xfId="1127"/>
    <cellStyle name="S14 63" xfId="1128"/>
    <cellStyle name="S14 64" xfId="1129"/>
    <cellStyle name="S14 65" xfId="1130"/>
    <cellStyle name="S14 66" xfId="1131"/>
    <cellStyle name="S14 67" xfId="1132"/>
    <cellStyle name="S14 68" xfId="1133"/>
    <cellStyle name="S14 69" xfId="1134"/>
    <cellStyle name="S14 7" xfId="1135"/>
    <cellStyle name="S14 70" xfId="1136"/>
    <cellStyle name="S14 71" xfId="1137"/>
    <cellStyle name="S14 72" xfId="1138"/>
    <cellStyle name="S14 73" xfId="1139"/>
    <cellStyle name="S14 74" xfId="1140"/>
    <cellStyle name="S14 75" xfId="1141"/>
    <cellStyle name="S14 76" xfId="1142"/>
    <cellStyle name="S14 77" xfId="1143"/>
    <cellStyle name="S14 78" xfId="1144"/>
    <cellStyle name="S14 79" xfId="1145"/>
    <cellStyle name="S14 8" xfId="1146"/>
    <cellStyle name="S14 80" xfId="1147"/>
    <cellStyle name="S14 81" xfId="1148"/>
    <cellStyle name="S14 82" xfId="1149"/>
    <cellStyle name="S14 83" xfId="1150"/>
    <cellStyle name="S14 84" xfId="1151"/>
    <cellStyle name="S14 85" xfId="1152"/>
    <cellStyle name="S14 86" xfId="1153"/>
    <cellStyle name="S14 87" xfId="1154"/>
    <cellStyle name="S14 88" xfId="1155"/>
    <cellStyle name="S14 89" xfId="1156"/>
    <cellStyle name="S14 9" xfId="1157"/>
    <cellStyle name="S14 90" xfId="1158"/>
    <cellStyle name="S14 91" xfId="1159"/>
    <cellStyle name="S14 92" xfId="1160"/>
    <cellStyle name="S14 93" xfId="1161"/>
    <cellStyle name="S14 94" xfId="1162"/>
    <cellStyle name="S14 95" xfId="1163"/>
    <cellStyle name="S14 96" xfId="1164"/>
    <cellStyle name="S14 97" xfId="1165"/>
    <cellStyle name="S14 98" xfId="1166"/>
    <cellStyle name="S14 99" xfId="1167"/>
    <cellStyle name="S15" xfId="1168"/>
    <cellStyle name="S15 10" xfId="1169"/>
    <cellStyle name="S15 100" xfId="1170"/>
    <cellStyle name="S15 101" xfId="1171"/>
    <cellStyle name="S15 102" xfId="1172"/>
    <cellStyle name="S15 103" xfId="1173"/>
    <cellStyle name="S15 104" xfId="1174"/>
    <cellStyle name="S15 105" xfId="1175"/>
    <cellStyle name="S15 106" xfId="1176"/>
    <cellStyle name="S15 107" xfId="1177"/>
    <cellStyle name="S15 108" xfId="1178"/>
    <cellStyle name="S15 109" xfId="1179"/>
    <cellStyle name="S15 11" xfId="1180"/>
    <cellStyle name="S15 110" xfId="1181"/>
    <cellStyle name="S15 111" xfId="1182"/>
    <cellStyle name="S15 112" xfId="1183"/>
    <cellStyle name="S15 113" xfId="1184"/>
    <cellStyle name="S15 114" xfId="1185"/>
    <cellStyle name="S15 115" xfId="1186"/>
    <cellStyle name="S15 116" xfId="1187"/>
    <cellStyle name="S15 117" xfId="1188"/>
    <cellStyle name="S15 118" xfId="1189"/>
    <cellStyle name="S15 119" xfId="1190"/>
    <cellStyle name="S15 12" xfId="1191"/>
    <cellStyle name="S15 120" xfId="1192"/>
    <cellStyle name="S15 121" xfId="1193"/>
    <cellStyle name="S15 122" xfId="1194"/>
    <cellStyle name="S15 123" xfId="1195"/>
    <cellStyle name="S15 124" xfId="1196"/>
    <cellStyle name="S15 125" xfId="1197"/>
    <cellStyle name="S15 126" xfId="1198"/>
    <cellStyle name="S15 127" xfId="1199"/>
    <cellStyle name="S15 128" xfId="1200"/>
    <cellStyle name="S15 129" xfId="1201"/>
    <cellStyle name="S15 13" xfId="1202"/>
    <cellStyle name="S15 130" xfId="1203"/>
    <cellStyle name="S15 131" xfId="1204"/>
    <cellStyle name="S15 132" xfId="1205"/>
    <cellStyle name="S15 133" xfId="1206"/>
    <cellStyle name="S15 134" xfId="1207"/>
    <cellStyle name="S15 135" xfId="1208"/>
    <cellStyle name="S15 136" xfId="1209"/>
    <cellStyle name="S15 137" xfId="1210"/>
    <cellStyle name="S15 138" xfId="1211"/>
    <cellStyle name="S15 139" xfId="1212"/>
    <cellStyle name="S15 14" xfId="1213"/>
    <cellStyle name="S15 140" xfId="1214"/>
    <cellStyle name="S15 141" xfId="1215"/>
    <cellStyle name="S15 142" xfId="1216"/>
    <cellStyle name="S15 143" xfId="1217"/>
    <cellStyle name="S15 144" xfId="1218"/>
    <cellStyle name="S15 145" xfId="1219"/>
    <cellStyle name="S15 146" xfId="1220"/>
    <cellStyle name="S15 147" xfId="1221"/>
    <cellStyle name="S15 148" xfId="1222"/>
    <cellStyle name="S15 149" xfId="1223"/>
    <cellStyle name="S15 15" xfId="1224"/>
    <cellStyle name="S15 150" xfId="1225"/>
    <cellStyle name="S15 151" xfId="1226"/>
    <cellStyle name="S15 152" xfId="1227"/>
    <cellStyle name="S15 153" xfId="1228"/>
    <cellStyle name="S15 154" xfId="1229"/>
    <cellStyle name="S15 155" xfId="1230"/>
    <cellStyle name="S15 156" xfId="1231"/>
    <cellStyle name="S15 157" xfId="1232"/>
    <cellStyle name="S15 158" xfId="1233"/>
    <cellStyle name="S15 159" xfId="1234"/>
    <cellStyle name="S15 16" xfId="1235"/>
    <cellStyle name="S15 160" xfId="1236"/>
    <cellStyle name="S15 161" xfId="1237"/>
    <cellStyle name="S15 162" xfId="1238"/>
    <cellStyle name="S15 17" xfId="1239"/>
    <cellStyle name="S15 18" xfId="1240"/>
    <cellStyle name="S15 19" xfId="1241"/>
    <cellStyle name="S15 2" xfId="1242"/>
    <cellStyle name="S15 20" xfId="1243"/>
    <cellStyle name="S15 21" xfId="1244"/>
    <cellStyle name="S15 22" xfId="1245"/>
    <cellStyle name="S15 23" xfId="1246"/>
    <cellStyle name="S15 24" xfId="1247"/>
    <cellStyle name="S15 25" xfId="1248"/>
    <cellStyle name="S15 26" xfId="1249"/>
    <cellStyle name="S15 27" xfId="1250"/>
    <cellStyle name="S15 28" xfId="1251"/>
    <cellStyle name="S15 29" xfId="1252"/>
    <cellStyle name="S15 3" xfId="1253"/>
    <cellStyle name="S15 30" xfId="1254"/>
    <cellStyle name="S15 31" xfId="1255"/>
    <cellStyle name="S15 32" xfId="1256"/>
    <cellStyle name="S15 33" xfId="1257"/>
    <cellStyle name="S15 34" xfId="1258"/>
    <cellStyle name="S15 35" xfId="1259"/>
    <cellStyle name="S15 36" xfId="1260"/>
    <cellStyle name="S15 37" xfId="1261"/>
    <cellStyle name="S15 38" xfId="1262"/>
    <cellStyle name="S15 39" xfId="1263"/>
    <cellStyle name="S15 4" xfId="1264"/>
    <cellStyle name="S15 40" xfId="1265"/>
    <cellStyle name="S15 41" xfId="1266"/>
    <cellStyle name="S15 42" xfId="1267"/>
    <cellStyle name="S15 43" xfId="1268"/>
    <cellStyle name="S15 44" xfId="1269"/>
    <cellStyle name="S15 45" xfId="1270"/>
    <cellStyle name="S15 46" xfId="1271"/>
    <cellStyle name="S15 47" xfId="1272"/>
    <cellStyle name="S15 48" xfId="1273"/>
    <cellStyle name="S15 49" xfId="1274"/>
    <cellStyle name="S15 5" xfId="1275"/>
    <cellStyle name="S15 50" xfId="1276"/>
    <cellStyle name="S15 51" xfId="1277"/>
    <cellStyle name="S15 52" xfId="1278"/>
    <cellStyle name="S15 53" xfId="1279"/>
    <cellStyle name="S15 54" xfId="1280"/>
    <cellStyle name="S15 55" xfId="1281"/>
    <cellStyle name="S15 56" xfId="1282"/>
    <cellStyle name="S15 57" xfId="1283"/>
    <cellStyle name="S15 58" xfId="1284"/>
    <cellStyle name="S15 59" xfId="1285"/>
    <cellStyle name="S15 6" xfId="1286"/>
    <cellStyle name="S15 60" xfId="1287"/>
    <cellStyle name="S15 61" xfId="1288"/>
    <cellStyle name="S15 62" xfId="1289"/>
    <cellStyle name="S15 63" xfId="1290"/>
    <cellStyle name="S15 64" xfId="1291"/>
    <cellStyle name="S15 65" xfId="1292"/>
    <cellStyle name="S15 66" xfId="1293"/>
    <cellStyle name="S15 67" xfId="1294"/>
    <cellStyle name="S15 68" xfId="1295"/>
    <cellStyle name="S15 69" xfId="1296"/>
    <cellStyle name="S15 7" xfId="1297"/>
    <cellStyle name="S15 70" xfId="1298"/>
    <cellStyle name="S15 71" xfId="1299"/>
    <cellStyle name="S15 72" xfId="1300"/>
    <cellStyle name="S15 73" xfId="1301"/>
    <cellStyle name="S15 74" xfId="1302"/>
    <cellStyle name="S15 75" xfId="1303"/>
    <cellStyle name="S15 76" xfId="1304"/>
    <cellStyle name="S15 77" xfId="1305"/>
    <cellStyle name="S15 78" xfId="1306"/>
    <cellStyle name="S15 79" xfId="1307"/>
    <cellStyle name="S15 8" xfId="1308"/>
    <cellStyle name="S15 80" xfId="1309"/>
    <cellStyle name="S15 81" xfId="1310"/>
    <cellStyle name="S15 82" xfId="1311"/>
    <cellStyle name="S15 83" xfId="1312"/>
    <cellStyle name="S15 84" xfId="1313"/>
    <cellStyle name="S15 85" xfId="1314"/>
    <cellStyle name="S15 86" xfId="1315"/>
    <cellStyle name="S15 87" xfId="1316"/>
    <cellStyle name="S15 88" xfId="1317"/>
    <cellStyle name="S15 89" xfId="1318"/>
    <cellStyle name="S15 9" xfId="1319"/>
    <cellStyle name="S15 90" xfId="1320"/>
    <cellStyle name="S15 91" xfId="1321"/>
    <cellStyle name="S15 92" xfId="1322"/>
    <cellStyle name="S15 93" xfId="1323"/>
    <cellStyle name="S15 94" xfId="1324"/>
    <cellStyle name="S15 95" xfId="1325"/>
    <cellStyle name="S15 96" xfId="1326"/>
    <cellStyle name="S15 97" xfId="1327"/>
    <cellStyle name="S15 98" xfId="1328"/>
    <cellStyle name="S15 99" xfId="1329"/>
    <cellStyle name="S16" xfId="1330"/>
    <cellStyle name="S16 10" xfId="1331"/>
    <cellStyle name="S16 100" xfId="1332"/>
    <cellStyle name="S16 101" xfId="1333"/>
    <cellStyle name="S16 102" xfId="1334"/>
    <cellStyle name="S16 103" xfId="1335"/>
    <cellStyle name="S16 104" xfId="1336"/>
    <cellStyle name="S16 105" xfId="1337"/>
    <cellStyle name="S16 106" xfId="1338"/>
    <cellStyle name="S16 107" xfId="1339"/>
    <cellStyle name="S16 108" xfId="1340"/>
    <cellStyle name="S16 109" xfId="1341"/>
    <cellStyle name="S16 11" xfId="1342"/>
    <cellStyle name="S16 110" xfId="1343"/>
    <cellStyle name="S16 111" xfId="1344"/>
    <cellStyle name="S16 112" xfId="1345"/>
    <cellStyle name="S16 113" xfId="1346"/>
    <cellStyle name="S16 114" xfId="1347"/>
    <cellStyle name="S16 115" xfId="1348"/>
    <cellStyle name="S16 116" xfId="1349"/>
    <cellStyle name="S16 117" xfId="1350"/>
    <cellStyle name="S16 118" xfId="1351"/>
    <cellStyle name="S16 119" xfId="1352"/>
    <cellStyle name="S16 12" xfId="1353"/>
    <cellStyle name="S16 120" xfId="1354"/>
    <cellStyle name="S16 121" xfId="1355"/>
    <cellStyle name="S16 122" xfId="1356"/>
    <cellStyle name="S16 123" xfId="1357"/>
    <cellStyle name="S16 124" xfId="1358"/>
    <cellStyle name="S16 125" xfId="1359"/>
    <cellStyle name="S16 126" xfId="1360"/>
    <cellStyle name="S16 127" xfId="1361"/>
    <cellStyle name="S16 128" xfId="1362"/>
    <cellStyle name="S16 129" xfId="1363"/>
    <cellStyle name="S16 13" xfId="1364"/>
    <cellStyle name="S16 130" xfId="1365"/>
    <cellStyle name="S16 131" xfId="1366"/>
    <cellStyle name="S16 132" xfId="1367"/>
    <cellStyle name="S16 133" xfId="1368"/>
    <cellStyle name="S16 134" xfId="1369"/>
    <cellStyle name="S16 135" xfId="1370"/>
    <cellStyle name="S16 136" xfId="1371"/>
    <cellStyle name="S16 137" xfId="1372"/>
    <cellStyle name="S16 138" xfId="1373"/>
    <cellStyle name="S16 139" xfId="1374"/>
    <cellStyle name="S16 14" xfId="1375"/>
    <cellStyle name="S16 140" xfId="1376"/>
    <cellStyle name="S16 141" xfId="1377"/>
    <cellStyle name="S16 142" xfId="1378"/>
    <cellStyle name="S16 143" xfId="1379"/>
    <cellStyle name="S16 144" xfId="1380"/>
    <cellStyle name="S16 145" xfId="1381"/>
    <cellStyle name="S16 146" xfId="1382"/>
    <cellStyle name="S16 147" xfId="1383"/>
    <cellStyle name="S16 148" xfId="1384"/>
    <cellStyle name="S16 149" xfId="1385"/>
    <cellStyle name="S16 15" xfId="1386"/>
    <cellStyle name="S16 150" xfId="1387"/>
    <cellStyle name="S16 151" xfId="1388"/>
    <cellStyle name="S16 152" xfId="1389"/>
    <cellStyle name="S16 153" xfId="1390"/>
    <cellStyle name="S16 154" xfId="1391"/>
    <cellStyle name="S16 155" xfId="1392"/>
    <cellStyle name="S16 156" xfId="1393"/>
    <cellStyle name="S16 157" xfId="1394"/>
    <cellStyle name="S16 158" xfId="1395"/>
    <cellStyle name="S16 159" xfId="1396"/>
    <cellStyle name="S16 16" xfId="1397"/>
    <cellStyle name="S16 160" xfId="1398"/>
    <cellStyle name="S16 161" xfId="1399"/>
    <cellStyle name="S16 162" xfId="1400"/>
    <cellStyle name="S16 17" xfId="1401"/>
    <cellStyle name="S16 18" xfId="1402"/>
    <cellStyle name="S16 19" xfId="1403"/>
    <cellStyle name="S16 2" xfId="1404"/>
    <cellStyle name="S16 20" xfId="1405"/>
    <cellStyle name="S16 21" xfId="1406"/>
    <cellStyle name="S16 22" xfId="1407"/>
    <cellStyle name="S16 23" xfId="1408"/>
    <cellStyle name="S16 24" xfId="1409"/>
    <cellStyle name="S16 25" xfId="1410"/>
    <cellStyle name="S16 26" xfId="1411"/>
    <cellStyle name="S16 27" xfId="1412"/>
    <cellStyle name="S16 28" xfId="1413"/>
    <cellStyle name="S16 29" xfId="1414"/>
    <cellStyle name="S16 3" xfId="1415"/>
    <cellStyle name="S16 30" xfId="1416"/>
    <cellStyle name="S16 31" xfId="1417"/>
    <cellStyle name="S16 32" xfId="1418"/>
    <cellStyle name="S16 33" xfId="1419"/>
    <cellStyle name="S16 34" xfId="1420"/>
    <cellStyle name="S16 35" xfId="1421"/>
    <cellStyle name="S16 36" xfId="1422"/>
    <cellStyle name="S16 37" xfId="1423"/>
    <cellStyle name="S16 38" xfId="1424"/>
    <cellStyle name="S16 39" xfId="1425"/>
    <cellStyle name="S16 4" xfId="1426"/>
    <cellStyle name="S16 40" xfId="1427"/>
    <cellStyle name="S16 41" xfId="1428"/>
    <cellStyle name="S16 42" xfId="1429"/>
    <cellStyle name="S16 43" xfId="1430"/>
    <cellStyle name="S16 44" xfId="1431"/>
    <cellStyle name="S16 45" xfId="1432"/>
    <cellStyle name="S16 46" xfId="1433"/>
    <cellStyle name="S16 47" xfId="1434"/>
    <cellStyle name="S16 48" xfId="1435"/>
    <cellStyle name="S16 49" xfId="1436"/>
    <cellStyle name="S16 5" xfId="1437"/>
    <cellStyle name="S16 50" xfId="1438"/>
    <cellStyle name="S16 51" xfId="1439"/>
    <cellStyle name="S16 52" xfId="1440"/>
    <cellStyle name="S16 53" xfId="1441"/>
    <cellStyle name="S16 54" xfId="1442"/>
    <cellStyle name="S16 55" xfId="1443"/>
    <cellStyle name="S16 56" xfId="1444"/>
    <cellStyle name="S16 57" xfId="1445"/>
    <cellStyle name="S16 58" xfId="1446"/>
    <cellStyle name="S16 59" xfId="1447"/>
    <cellStyle name="S16 6" xfId="1448"/>
    <cellStyle name="S16 60" xfId="1449"/>
    <cellStyle name="S16 61" xfId="1450"/>
    <cellStyle name="S16 62" xfId="1451"/>
    <cellStyle name="S16 63" xfId="1452"/>
    <cellStyle name="S16 64" xfId="1453"/>
    <cellStyle name="S16 65" xfId="1454"/>
    <cellStyle name="S16 66" xfId="1455"/>
    <cellStyle name="S16 67" xfId="1456"/>
    <cellStyle name="S16 68" xfId="1457"/>
    <cellStyle name="S16 69" xfId="1458"/>
    <cellStyle name="S16 7" xfId="1459"/>
    <cellStyle name="S16 70" xfId="1460"/>
    <cellStyle name="S16 71" xfId="1461"/>
    <cellStyle name="S16 72" xfId="1462"/>
    <cellStyle name="S16 73" xfId="1463"/>
    <cellStyle name="S16 74" xfId="1464"/>
    <cellStyle name="S16 75" xfId="1465"/>
    <cellStyle name="S16 76" xfId="1466"/>
    <cellStyle name="S16 77" xfId="1467"/>
    <cellStyle name="S16 78" xfId="1468"/>
    <cellStyle name="S16 79" xfId="1469"/>
    <cellStyle name="S16 8" xfId="1470"/>
    <cellStyle name="S16 80" xfId="1471"/>
    <cellStyle name="S16 81" xfId="1472"/>
    <cellStyle name="S16 82" xfId="1473"/>
    <cellStyle name="S16 83" xfId="1474"/>
    <cellStyle name="S16 84" xfId="1475"/>
    <cellStyle name="S16 85" xfId="1476"/>
    <cellStyle name="S16 86" xfId="1477"/>
    <cellStyle name="S16 87" xfId="1478"/>
    <cellStyle name="S16 88" xfId="1479"/>
    <cellStyle name="S16 89" xfId="1480"/>
    <cellStyle name="S16 9" xfId="1481"/>
    <cellStyle name="S16 90" xfId="1482"/>
    <cellStyle name="S16 91" xfId="1483"/>
    <cellStyle name="S16 92" xfId="1484"/>
    <cellStyle name="S16 93" xfId="1485"/>
    <cellStyle name="S16 94" xfId="1486"/>
    <cellStyle name="S16 95" xfId="1487"/>
    <cellStyle name="S16 96" xfId="1488"/>
    <cellStyle name="S16 97" xfId="1489"/>
    <cellStyle name="S16 98" xfId="1490"/>
    <cellStyle name="S16 99" xfId="1491"/>
    <cellStyle name="S17" xfId="1492"/>
    <cellStyle name="S17 10" xfId="1493"/>
    <cellStyle name="S17 100" xfId="1494"/>
    <cellStyle name="S17 101" xfId="1495"/>
    <cellStyle name="S17 102" xfId="1496"/>
    <cellStyle name="S17 103" xfId="1497"/>
    <cellStyle name="S17 104" xfId="1498"/>
    <cellStyle name="S17 105" xfId="1499"/>
    <cellStyle name="S17 106" xfId="1500"/>
    <cellStyle name="S17 107" xfId="1501"/>
    <cellStyle name="S17 108" xfId="1502"/>
    <cellStyle name="S17 109" xfId="1503"/>
    <cellStyle name="S17 11" xfId="1504"/>
    <cellStyle name="S17 110" xfId="1505"/>
    <cellStyle name="S17 111" xfId="1506"/>
    <cellStyle name="S17 112" xfId="1507"/>
    <cellStyle name="S17 113" xfId="1508"/>
    <cellStyle name="S17 114" xfId="1509"/>
    <cellStyle name="S17 115" xfId="1510"/>
    <cellStyle name="S17 116" xfId="1511"/>
    <cellStyle name="S17 117" xfId="1512"/>
    <cellStyle name="S17 118" xfId="1513"/>
    <cellStyle name="S17 119" xfId="1514"/>
    <cellStyle name="S17 12" xfId="1515"/>
    <cellStyle name="S17 120" xfId="1516"/>
    <cellStyle name="S17 121" xfId="1517"/>
    <cellStyle name="S17 122" xfId="1518"/>
    <cellStyle name="S17 123" xfId="1519"/>
    <cellStyle name="S17 124" xfId="1520"/>
    <cellStyle name="S17 125" xfId="1521"/>
    <cellStyle name="S17 126" xfId="1522"/>
    <cellStyle name="S17 127" xfId="1523"/>
    <cellStyle name="S17 128" xfId="1524"/>
    <cellStyle name="S17 129" xfId="1525"/>
    <cellStyle name="S17 13" xfId="1526"/>
    <cellStyle name="S17 130" xfId="1527"/>
    <cellStyle name="S17 131" xfId="1528"/>
    <cellStyle name="S17 132" xfId="1529"/>
    <cellStyle name="S17 133" xfId="1530"/>
    <cellStyle name="S17 134" xfId="1531"/>
    <cellStyle name="S17 135" xfId="1532"/>
    <cellStyle name="S17 136" xfId="1533"/>
    <cellStyle name="S17 137" xfId="1534"/>
    <cellStyle name="S17 138" xfId="1535"/>
    <cellStyle name="S17 139" xfId="1536"/>
    <cellStyle name="S17 14" xfId="1537"/>
    <cellStyle name="S17 140" xfId="1538"/>
    <cellStyle name="S17 141" xfId="1539"/>
    <cellStyle name="S17 142" xfId="1540"/>
    <cellStyle name="S17 143" xfId="1541"/>
    <cellStyle name="S17 144" xfId="1542"/>
    <cellStyle name="S17 145" xfId="1543"/>
    <cellStyle name="S17 146" xfId="1544"/>
    <cellStyle name="S17 147" xfId="1545"/>
    <cellStyle name="S17 148" xfId="1546"/>
    <cellStyle name="S17 149" xfId="1547"/>
    <cellStyle name="S17 15" xfId="1548"/>
    <cellStyle name="S17 150" xfId="1549"/>
    <cellStyle name="S17 151" xfId="1550"/>
    <cellStyle name="S17 152" xfId="1551"/>
    <cellStyle name="S17 153" xfId="1552"/>
    <cellStyle name="S17 154" xfId="1553"/>
    <cellStyle name="S17 155" xfId="1554"/>
    <cellStyle name="S17 156" xfId="1555"/>
    <cellStyle name="S17 157" xfId="1556"/>
    <cellStyle name="S17 158" xfId="1557"/>
    <cellStyle name="S17 159" xfId="1558"/>
    <cellStyle name="S17 16" xfId="1559"/>
    <cellStyle name="S17 160" xfId="1560"/>
    <cellStyle name="S17 161" xfId="1561"/>
    <cellStyle name="S17 162" xfId="1562"/>
    <cellStyle name="S17 17" xfId="1563"/>
    <cellStyle name="S17 18" xfId="1564"/>
    <cellStyle name="S17 19" xfId="1565"/>
    <cellStyle name="S17 2" xfId="1566"/>
    <cellStyle name="S17 20" xfId="1567"/>
    <cellStyle name="S17 21" xfId="1568"/>
    <cellStyle name="S17 22" xfId="1569"/>
    <cellStyle name="S17 23" xfId="1570"/>
    <cellStyle name="S17 24" xfId="1571"/>
    <cellStyle name="S17 25" xfId="1572"/>
    <cellStyle name="S17 26" xfId="1573"/>
    <cellStyle name="S17 27" xfId="1574"/>
    <cellStyle name="S17 28" xfId="1575"/>
    <cellStyle name="S17 29" xfId="1576"/>
    <cellStyle name="S17 3" xfId="1577"/>
    <cellStyle name="S17 30" xfId="1578"/>
    <cellStyle name="S17 31" xfId="1579"/>
    <cellStyle name="S17 32" xfId="1580"/>
    <cellStyle name="S17 33" xfId="1581"/>
    <cellStyle name="S17 34" xfId="1582"/>
    <cellStyle name="S17 35" xfId="1583"/>
    <cellStyle name="S17 36" xfId="1584"/>
    <cellStyle name="S17 37" xfId="1585"/>
    <cellStyle name="S17 38" xfId="1586"/>
    <cellStyle name="S17 39" xfId="1587"/>
    <cellStyle name="S17 4" xfId="1588"/>
    <cellStyle name="S17 40" xfId="1589"/>
    <cellStyle name="S17 41" xfId="1590"/>
    <cellStyle name="S17 42" xfId="1591"/>
    <cellStyle name="S17 43" xfId="1592"/>
    <cellStyle name="S17 44" xfId="1593"/>
    <cellStyle name="S17 45" xfId="1594"/>
    <cellStyle name="S17 46" xfId="1595"/>
    <cellStyle name="S17 47" xfId="1596"/>
    <cellStyle name="S17 48" xfId="1597"/>
    <cellStyle name="S17 49" xfId="1598"/>
    <cellStyle name="S17 5" xfId="1599"/>
    <cellStyle name="S17 50" xfId="1600"/>
    <cellStyle name="S17 51" xfId="1601"/>
    <cellStyle name="S17 52" xfId="1602"/>
    <cellStyle name="S17 53" xfId="1603"/>
    <cellStyle name="S17 54" xfId="1604"/>
    <cellStyle name="S17 55" xfId="1605"/>
    <cellStyle name="S17 56" xfId="1606"/>
    <cellStyle name="S17 57" xfId="1607"/>
    <cellStyle name="S17 58" xfId="1608"/>
    <cellStyle name="S17 59" xfId="1609"/>
    <cellStyle name="S17 6" xfId="1610"/>
    <cellStyle name="S17 60" xfId="1611"/>
    <cellStyle name="S17 61" xfId="1612"/>
    <cellStyle name="S17 62" xfId="1613"/>
    <cellStyle name="S17 63" xfId="1614"/>
    <cellStyle name="S17 64" xfId="1615"/>
    <cellStyle name="S17 65" xfId="1616"/>
    <cellStyle name="S17 66" xfId="1617"/>
    <cellStyle name="S17 67" xfId="1618"/>
    <cellStyle name="S17 68" xfId="1619"/>
    <cellStyle name="S17 69" xfId="1620"/>
    <cellStyle name="S17 7" xfId="1621"/>
    <cellStyle name="S17 70" xfId="1622"/>
    <cellStyle name="S17 71" xfId="1623"/>
    <cellStyle name="S17 72" xfId="1624"/>
    <cellStyle name="S17 73" xfId="1625"/>
    <cellStyle name="S17 74" xfId="1626"/>
    <cellStyle name="S17 75" xfId="1627"/>
    <cellStyle name="S17 76" xfId="1628"/>
    <cellStyle name="S17 77" xfId="1629"/>
    <cellStyle name="S17 78" xfId="1630"/>
    <cellStyle name="S17 79" xfId="1631"/>
    <cellStyle name="S17 8" xfId="1632"/>
    <cellStyle name="S17 80" xfId="1633"/>
    <cellStyle name="S17 81" xfId="1634"/>
    <cellStyle name="S17 82" xfId="1635"/>
    <cellStyle name="S17 83" xfId="1636"/>
    <cellStyle name="S17 84" xfId="1637"/>
    <cellStyle name="S17 85" xfId="1638"/>
    <cellStyle name="S17 86" xfId="1639"/>
    <cellStyle name="S17 87" xfId="1640"/>
    <cellStyle name="S17 88" xfId="1641"/>
    <cellStyle name="S17 89" xfId="1642"/>
    <cellStyle name="S17 9" xfId="1643"/>
    <cellStyle name="S17 90" xfId="1644"/>
    <cellStyle name="S17 91" xfId="1645"/>
    <cellStyle name="S17 92" xfId="1646"/>
    <cellStyle name="S17 93" xfId="1647"/>
    <cellStyle name="S17 94" xfId="1648"/>
    <cellStyle name="S17 95" xfId="1649"/>
    <cellStyle name="S17 96" xfId="1650"/>
    <cellStyle name="S17 97" xfId="1651"/>
    <cellStyle name="S17 98" xfId="1652"/>
    <cellStyle name="S17 99" xfId="1653"/>
    <cellStyle name="S18" xfId="1654"/>
    <cellStyle name="S18 10" xfId="1655"/>
    <cellStyle name="S18 100" xfId="1656"/>
    <cellStyle name="S18 101" xfId="1657"/>
    <cellStyle name="S18 102" xfId="1658"/>
    <cellStyle name="S18 103" xfId="1659"/>
    <cellStyle name="S18 104" xfId="1660"/>
    <cellStyle name="S18 105" xfId="1661"/>
    <cellStyle name="S18 106" xfId="1662"/>
    <cellStyle name="S18 107" xfId="1663"/>
    <cellStyle name="S18 108" xfId="1664"/>
    <cellStyle name="S18 109" xfId="1665"/>
    <cellStyle name="S18 11" xfId="1666"/>
    <cellStyle name="S18 110" xfId="1667"/>
    <cellStyle name="S18 111" xfId="1668"/>
    <cellStyle name="S18 112" xfId="1669"/>
    <cellStyle name="S18 113" xfId="1670"/>
    <cellStyle name="S18 114" xfId="1671"/>
    <cellStyle name="S18 115" xfId="1672"/>
    <cellStyle name="S18 116" xfId="1673"/>
    <cellStyle name="S18 117" xfId="1674"/>
    <cellStyle name="S18 118" xfId="1675"/>
    <cellStyle name="S18 119" xfId="1676"/>
    <cellStyle name="S18 12" xfId="1677"/>
    <cellStyle name="S18 120" xfId="1678"/>
    <cellStyle name="S18 121" xfId="1679"/>
    <cellStyle name="S18 122" xfId="1680"/>
    <cellStyle name="S18 123" xfId="1681"/>
    <cellStyle name="S18 124" xfId="1682"/>
    <cellStyle name="S18 125" xfId="1683"/>
    <cellStyle name="S18 126" xfId="1684"/>
    <cellStyle name="S18 127" xfId="1685"/>
    <cellStyle name="S18 128" xfId="1686"/>
    <cellStyle name="S18 129" xfId="1687"/>
    <cellStyle name="S18 13" xfId="1688"/>
    <cellStyle name="S18 130" xfId="1689"/>
    <cellStyle name="S18 131" xfId="1690"/>
    <cellStyle name="S18 132" xfId="1691"/>
    <cellStyle name="S18 133" xfId="1692"/>
    <cellStyle name="S18 134" xfId="1693"/>
    <cellStyle name="S18 135" xfId="1694"/>
    <cellStyle name="S18 136" xfId="1695"/>
    <cellStyle name="S18 137" xfId="1696"/>
    <cellStyle name="S18 138" xfId="1697"/>
    <cellStyle name="S18 139" xfId="1698"/>
    <cellStyle name="S18 14" xfId="1699"/>
    <cellStyle name="S18 140" xfId="1700"/>
    <cellStyle name="S18 141" xfId="1701"/>
    <cellStyle name="S18 142" xfId="1702"/>
    <cellStyle name="S18 143" xfId="1703"/>
    <cellStyle name="S18 144" xfId="1704"/>
    <cellStyle name="S18 145" xfId="1705"/>
    <cellStyle name="S18 146" xfId="1706"/>
    <cellStyle name="S18 147" xfId="1707"/>
    <cellStyle name="S18 148" xfId="1708"/>
    <cellStyle name="S18 149" xfId="1709"/>
    <cellStyle name="S18 15" xfId="1710"/>
    <cellStyle name="S18 150" xfId="1711"/>
    <cellStyle name="S18 151" xfId="1712"/>
    <cellStyle name="S18 152" xfId="1713"/>
    <cellStyle name="S18 153" xfId="1714"/>
    <cellStyle name="S18 154" xfId="1715"/>
    <cellStyle name="S18 155" xfId="1716"/>
    <cellStyle name="S18 156" xfId="1717"/>
    <cellStyle name="S18 157" xfId="1718"/>
    <cellStyle name="S18 158" xfId="1719"/>
    <cellStyle name="S18 159" xfId="1720"/>
    <cellStyle name="S18 16" xfId="1721"/>
    <cellStyle name="S18 160" xfId="1722"/>
    <cellStyle name="S18 161" xfId="1723"/>
    <cellStyle name="S18 162" xfId="1724"/>
    <cellStyle name="S18 17" xfId="1725"/>
    <cellStyle name="S18 18" xfId="1726"/>
    <cellStyle name="S18 19" xfId="1727"/>
    <cellStyle name="S18 2" xfId="1728"/>
    <cellStyle name="S18 20" xfId="1729"/>
    <cellStyle name="S18 21" xfId="1730"/>
    <cellStyle name="S18 22" xfId="1731"/>
    <cellStyle name="S18 23" xfId="1732"/>
    <cellStyle name="S18 24" xfId="1733"/>
    <cellStyle name="S18 25" xfId="1734"/>
    <cellStyle name="S18 26" xfId="1735"/>
    <cellStyle name="S18 27" xfId="1736"/>
    <cellStyle name="S18 28" xfId="1737"/>
    <cellStyle name="S18 29" xfId="1738"/>
    <cellStyle name="S18 3" xfId="1739"/>
    <cellStyle name="S18 30" xfId="1740"/>
    <cellStyle name="S18 31" xfId="1741"/>
    <cellStyle name="S18 32" xfId="1742"/>
    <cellStyle name="S18 33" xfId="1743"/>
    <cellStyle name="S18 34" xfId="1744"/>
    <cellStyle name="S18 35" xfId="1745"/>
    <cellStyle name="S18 36" xfId="1746"/>
    <cellStyle name="S18 37" xfId="1747"/>
    <cellStyle name="S18 38" xfId="1748"/>
    <cellStyle name="S18 39" xfId="1749"/>
    <cellStyle name="S18 4" xfId="1750"/>
    <cellStyle name="S18 40" xfId="1751"/>
    <cellStyle name="S18 41" xfId="1752"/>
    <cellStyle name="S18 42" xfId="1753"/>
    <cellStyle name="S18 43" xfId="1754"/>
    <cellStyle name="S18 44" xfId="1755"/>
    <cellStyle name="S18 45" xfId="1756"/>
    <cellStyle name="S18 46" xfId="1757"/>
    <cellStyle name="S18 47" xfId="1758"/>
    <cellStyle name="S18 48" xfId="1759"/>
    <cellStyle name="S18 49" xfId="1760"/>
    <cellStyle name="S18 5" xfId="1761"/>
    <cellStyle name="S18 50" xfId="1762"/>
    <cellStyle name="S18 51" xfId="1763"/>
    <cellStyle name="S18 52" xfId="1764"/>
    <cellStyle name="S18 53" xfId="1765"/>
    <cellStyle name="S18 54" xfId="1766"/>
    <cellStyle name="S18 55" xfId="1767"/>
    <cellStyle name="S18 56" xfId="1768"/>
    <cellStyle name="S18 57" xfId="1769"/>
    <cellStyle name="S18 58" xfId="1770"/>
    <cellStyle name="S18 59" xfId="1771"/>
    <cellStyle name="S18 6" xfId="1772"/>
    <cellStyle name="S18 60" xfId="1773"/>
    <cellStyle name="S18 61" xfId="1774"/>
    <cellStyle name="S18 62" xfId="1775"/>
    <cellStyle name="S18 63" xfId="1776"/>
    <cellStyle name="S18 64" xfId="1777"/>
    <cellStyle name="S18 65" xfId="1778"/>
    <cellStyle name="S18 66" xfId="1779"/>
    <cellStyle name="S18 67" xfId="1780"/>
    <cellStyle name="S18 68" xfId="1781"/>
    <cellStyle name="S18 69" xfId="1782"/>
    <cellStyle name="S18 7" xfId="1783"/>
    <cellStyle name="S18 70" xfId="1784"/>
    <cellStyle name="S18 71" xfId="1785"/>
    <cellStyle name="S18 72" xfId="1786"/>
    <cellStyle name="S18 73" xfId="1787"/>
    <cellStyle name="S18 74" xfId="1788"/>
    <cellStyle name="S18 75" xfId="1789"/>
    <cellStyle name="S18 76" xfId="1790"/>
    <cellStyle name="S18 77" xfId="1791"/>
    <cellStyle name="S18 78" xfId="1792"/>
    <cellStyle name="S18 79" xfId="1793"/>
    <cellStyle name="S18 8" xfId="1794"/>
    <cellStyle name="S18 80" xfId="1795"/>
    <cellStyle name="S18 81" xfId="1796"/>
    <cellStyle name="S18 82" xfId="1797"/>
    <cellStyle name="S18 83" xfId="1798"/>
    <cellStyle name="S18 84" xfId="1799"/>
    <cellStyle name="S18 85" xfId="1800"/>
    <cellStyle name="S18 86" xfId="1801"/>
    <cellStyle name="S18 87" xfId="1802"/>
    <cellStyle name="S18 88" xfId="1803"/>
    <cellStyle name="S18 89" xfId="1804"/>
    <cellStyle name="S18 9" xfId="1805"/>
    <cellStyle name="S18 90" xfId="1806"/>
    <cellStyle name="S18 91" xfId="1807"/>
    <cellStyle name="S18 92" xfId="1808"/>
    <cellStyle name="S18 93" xfId="1809"/>
    <cellStyle name="S18 94" xfId="1810"/>
    <cellStyle name="S18 95" xfId="1811"/>
    <cellStyle name="S18 96" xfId="1812"/>
    <cellStyle name="S18 97" xfId="1813"/>
    <cellStyle name="S18 98" xfId="1814"/>
    <cellStyle name="S18 99" xfId="1815"/>
    <cellStyle name="S19" xfId="1816"/>
    <cellStyle name="S19 10" xfId="1817"/>
    <cellStyle name="S19 100" xfId="1818"/>
    <cellStyle name="S19 101" xfId="1819"/>
    <cellStyle name="S19 102" xfId="1820"/>
    <cellStyle name="S19 103" xfId="1821"/>
    <cellStyle name="S19 104" xfId="1822"/>
    <cellStyle name="S19 105" xfId="1823"/>
    <cellStyle name="S19 106" xfId="1824"/>
    <cellStyle name="S19 107" xfId="1825"/>
    <cellStyle name="S19 108" xfId="1826"/>
    <cellStyle name="S19 109" xfId="1827"/>
    <cellStyle name="S19 11" xfId="1828"/>
    <cellStyle name="S19 110" xfId="1829"/>
    <cellStyle name="S19 111" xfId="1830"/>
    <cellStyle name="S19 112" xfId="1831"/>
    <cellStyle name="S19 113" xfId="1832"/>
    <cellStyle name="S19 114" xfId="1833"/>
    <cellStyle name="S19 115" xfId="1834"/>
    <cellStyle name="S19 116" xfId="1835"/>
    <cellStyle name="S19 117" xfId="1836"/>
    <cellStyle name="S19 118" xfId="1837"/>
    <cellStyle name="S19 119" xfId="1838"/>
    <cellStyle name="S19 12" xfId="1839"/>
    <cellStyle name="S19 120" xfId="1840"/>
    <cellStyle name="S19 121" xfId="1841"/>
    <cellStyle name="S19 122" xfId="1842"/>
    <cellStyle name="S19 123" xfId="1843"/>
    <cellStyle name="S19 124" xfId="1844"/>
    <cellStyle name="S19 125" xfId="1845"/>
    <cellStyle name="S19 126" xfId="1846"/>
    <cellStyle name="S19 127" xfId="1847"/>
    <cellStyle name="S19 128" xfId="1848"/>
    <cellStyle name="S19 129" xfId="1849"/>
    <cellStyle name="S19 13" xfId="1850"/>
    <cellStyle name="S19 130" xfId="1851"/>
    <cellStyle name="S19 131" xfId="1852"/>
    <cellStyle name="S19 132" xfId="1853"/>
    <cellStyle name="S19 133" xfId="1854"/>
    <cellStyle name="S19 134" xfId="1855"/>
    <cellStyle name="S19 135" xfId="1856"/>
    <cellStyle name="S19 136" xfId="1857"/>
    <cellStyle name="S19 137" xfId="1858"/>
    <cellStyle name="S19 138" xfId="1859"/>
    <cellStyle name="S19 139" xfId="1860"/>
    <cellStyle name="S19 14" xfId="1861"/>
    <cellStyle name="S19 140" xfId="1862"/>
    <cellStyle name="S19 141" xfId="1863"/>
    <cellStyle name="S19 142" xfId="1864"/>
    <cellStyle name="S19 143" xfId="1865"/>
    <cellStyle name="S19 144" xfId="1866"/>
    <cellStyle name="S19 145" xfId="1867"/>
    <cellStyle name="S19 146" xfId="1868"/>
    <cellStyle name="S19 147" xfId="1869"/>
    <cellStyle name="S19 148" xfId="1870"/>
    <cellStyle name="S19 149" xfId="1871"/>
    <cellStyle name="S19 15" xfId="1872"/>
    <cellStyle name="S19 150" xfId="1873"/>
    <cellStyle name="S19 151" xfId="1874"/>
    <cellStyle name="S19 152" xfId="1875"/>
    <cellStyle name="S19 153" xfId="1876"/>
    <cellStyle name="S19 154" xfId="1877"/>
    <cellStyle name="S19 155" xfId="1878"/>
    <cellStyle name="S19 156" xfId="1879"/>
    <cellStyle name="S19 157" xfId="1880"/>
    <cellStyle name="S19 158" xfId="1881"/>
    <cellStyle name="S19 159" xfId="1882"/>
    <cellStyle name="S19 16" xfId="1883"/>
    <cellStyle name="S19 160" xfId="1884"/>
    <cellStyle name="S19 161" xfId="1885"/>
    <cellStyle name="S19 162" xfId="1886"/>
    <cellStyle name="S19 17" xfId="1887"/>
    <cellStyle name="S19 18" xfId="1888"/>
    <cellStyle name="S19 19" xfId="1889"/>
    <cellStyle name="S19 2" xfId="1890"/>
    <cellStyle name="S19 20" xfId="1891"/>
    <cellStyle name="S19 21" xfId="1892"/>
    <cellStyle name="S19 22" xfId="1893"/>
    <cellStyle name="S19 23" xfId="1894"/>
    <cellStyle name="S19 24" xfId="1895"/>
    <cellStyle name="S19 25" xfId="1896"/>
    <cellStyle name="S19 26" xfId="1897"/>
    <cellStyle name="S19 27" xfId="1898"/>
    <cellStyle name="S19 28" xfId="1899"/>
    <cellStyle name="S19 29" xfId="1900"/>
    <cellStyle name="S19 3" xfId="1901"/>
    <cellStyle name="S19 30" xfId="1902"/>
    <cellStyle name="S19 31" xfId="1903"/>
    <cellStyle name="S19 32" xfId="1904"/>
    <cellStyle name="S19 33" xfId="1905"/>
    <cellStyle name="S19 34" xfId="1906"/>
    <cellStyle name="S19 35" xfId="1907"/>
    <cellStyle name="S19 36" xfId="1908"/>
    <cellStyle name="S19 37" xfId="1909"/>
    <cellStyle name="S19 38" xfId="1910"/>
    <cellStyle name="S19 39" xfId="1911"/>
    <cellStyle name="S19 4" xfId="1912"/>
    <cellStyle name="S19 40" xfId="1913"/>
    <cellStyle name="S19 41" xfId="1914"/>
    <cellStyle name="S19 42" xfId="1915"/>
    <cellStyle name="S19 43" xfId="1916"/>
    <cellStyle name="S19 44" xfId="1917"/>
    <cellStyle name="S19 45" xfId="1918"/>
    <cellStyle name="S19 46" xfId="1919"/>
    <cellStyle name="S19 47" xfId="1920"/>
    <cellStyle name="S19 48" xfId="1921"/>
    <cellStyle name="S19 49" xfId="1922"/>
    <cellStyle name="S19 5" xfId="1923"/>
    <cellStyle name="S19 50" xfId="1924"/>
    <cellStyle name="S19 51" xfId="1925"/>
    <cellStyle name="S19 52" xfId="1926"/>
    <cellStyle name="S19 53" xfId="1927"/>
    <cellStyle name="S19 54" xfId="1928"/>
    <cellStyle name="S19 55" xfId="1929"/>
    <cellStyle name="S19 56" xfId="1930"/>
    <cellStyle name="S19 57" xfId="1931"/>
    <cellStyle name="S19 58" xfId="1932"/>
    <cellStyle name="S19 59" xfId="1933"/>
    <cellStyle name="S19 6" xfId="1934"/>
    <cellStyle name="S19 60" xfId="1935"/>
    <cellStyle name="S19 61" xfId="1936"/>
    <cellStyle name="S19 62" xfId="1937"/>
    <cellStyle name="S19 63" xfId="1938"/>
    <cellStyle name="S19 64" xfId="1939"/>
    <cellStyle name="S19 65" xfId="1940"/>
    <cellStyle name="S19 66" xfId="1941"/>
    <cellStyle name="S19 67" xfId="1942"/>
    <cellStyle name="S19 68" xfId="1943"/>
    <cellStyle name="S19 69" xfId="1944"/>
    <cellStyle name="S19 7" xfId="1945"/>
    <cellStyle name="S19 70" xfId="1946"/>
    <cellStyle name="S19 71" xfId="1947"/>
    <cellStyle name="S19 72" xfId="1948"/>
    <cellStyle name="S19 73" xfId="1949"/>
    <cellStyle name="S19 74" xfId="1950"/>
    <cellStyle name="S19 75" xfId="1951"/>
    <cellStyle name="S19 76" xfId="1952"/>
    <cellStyle name="S19 77" xfId="1953"/>
    <cellStyle name="S19 78" xfId="1954"/>
    <cellStyle name="S19 79" xfId="1955"/>
    <cellStyle name="S19 8" xfId="1956"/>
    <cellStyle name="S19 80" xfId="1957"/>
    <cellStyle name="S19 81" xfId="1958"/>
    <cellStyle name="S19 82" xfId="1959"/>
    <cellStyle name="S19 83" xfId="1960"/>
    <cellStyle name="S19 84" xfId="1961"/>
    <cellStyle name="S19 85" xfId="1962"/>
    <cellStyle name="S19 86" xfId="1963"/>
    <cellStyle name="S19 87" xfId="1964"/>
    <cellStyle name="S19 88" xfId="1965"/>
    <cellStyle name="S19 89" xfId="1966"/>
    <cellStyle name="S19 9" xfId="1967"/>
    <cellStyle name="S19 90" xfId="1968"/>
    <cellStyle name="S19 91" xfId="1969"/>
    <cellStyle name="S19 92" xfId="1970"/>
    <cellStyle name="S19 93" xfId="1971"/>
    <cellStyle name="S19 94" xfId="1972"/>
    <cellStyle name="S19 95" xfId="1973"/>
    <cellStyle name="S19 96" xfId="1974"/>
    <cellStyle name="S19 97" xfId="1975"/>
    <cellStyle name="S19 98" xfId="1976"/>
    <cellStyle name="S19 99" xfId="1977"/>
    <cellStyle name="S19_Отчет АИП  2011" xfId="1978"/>
    <cellStyle name="S2" xfId="1979"/>
    <cellStyle name="S2 10" xfId="1980"/>
    <cellStyle name="S2 100" xfId="1981"/>
    <cellStyle name="S2 101" xfId="1982"/>
    <cellStyle name="S2 102" xfId="1983"/>
    <cellStyle name="S2 103" xfId="1984"/>
    <cellStyle name="S2 104" xfId="1985"/>
    <cellStyle name="S2 105" xfId="1986"/>
    <cellStyle name="S2 106" xfId="1987"/>
    <cellStyle name="S2 107" xfId="1988"/>
    <cellStyle name="S2 108" xfId="1989"/>
    <cellStyle name="S2 109" xfId="1990"/>
    <cellStyle name="S2 11" xfId="1991"/>
    <cellStyle name="S2 110" xfId="1992"/>
    <cellStyle name="S2 111" xfId="1993"/>
    <cellStyle name="S2 112" xfId="1994"/>
    <cellStyle name="S2 113" xfId="1995"/>
    <cellStyle name="S2 114" xfId="1996"/>
    <cellStyle name="S2 115" xfId="1997"/>
    <cellStyle name="S2 116" xfId="1998"/>
    <cellStyle name="S2 117" xfId="1999"/>
    <cellStyle name="S2 118" xfId="2000"/>
    <cellStyle name="S2 119" xfId="2001"/>
    <cellStyle name="S2 12" xfId="2002"/>
    <cellStyle name="S2 120" xfId="2003"/>
    <cellStyle name="S2 121" xfId="2004"/>
    <cellStyle name="S2 122" xfId="2005"/>
    <cellStyle name="S2 123" xfId="2006"/>
    <cellStyle name="S2 124" xfId="2007"/>
    <cellStyle name="S2 125" xfId="2008"/>
    <cellStyle name="S2 126" xfId="2009"/>
    <cellStyle name="S2 127" xfId="2010"/>
    <cellStyle name="S2 128" xfId="2011"/>
    <cellStyle name="S2 129" xfId="2012"/>
    <cellStyle name="S2 13" xfId="2013"/>
    <cellStyle name="S2 130" xfId="2014"/>
    <cellStyle name="S2 131" xfId="2015"/>
    <cellStyle name="S2 132" xfId="2016"/>
    <cellStyle name="S2 133" xfId="2017"/>
    <cellStyle name="S2 134" xfId="2018"/>
    <cellStyle name="S2 135" xfId="2019"/>
    <cellStyle name="S2 136" xfId="2020"/>
    <cellStyle name="S2 137" xfId="2021"/>
    <cellStyle name="S2 138" xfId="2022"/>
    <cellStyle name="S2 139" xfId="2023"/>
    <cellStyle name="S2 14" xfId="2024"/>
    <cellStyle name="S2 140" xfId="2025"/>
    <cellStyle name="S2 141" xfId="2026"/>
    <cellStyle name="S2 142" xfId="2027"/>
    <cellStyle name="S2 143" xfId="2028"/>
    <cellStyle name="S2 144" xfId="2029"/>
    <cellStyle name="S2 145" xfId="2030"/>
    <cellStyle name="S2 146" xfId="2031"/>
    <cellStyle name="S2 147" xfId="2032"/>
    <cellStyle name="S2 148" xfId="2033"/>
    <cellStyle name="S2 149" xfId="2034"/>
    <cellStyle name="S2 15" xfId="2035"/>
    <cellStyle name="S2 150" xfId="2036"/>
    <cellStyle name="S2 151" xfId="2037"/>
    <cellStyle name="S2 152" xfId="2038"/>
    <cellStyle name="S2 153" xfId="2039"/>
    <cellStyle name="S2 154" xfId="2040"/>
    <cellStyle name="S2 155" xfId="2041"/>
    <cellStyle name="S2 156" xfId="2042"/>
    <cellStyle name="S2 157" xfId="2043"/>
    <cellStyle name="S2 158" xfId="2044"/>
    <cellStyle name="S2 159" xfId="2045"/>
    <cellStyle name="S2 16" xfId="2046"/>
    <cellStyle name="S2 160" xfId="2047"/>
    <cellStyle name="S2 161" xfId="2048"/>
    <cellStyle name="S2 162" xfId="2049"/>
    <cellStyle name="S2 17" xfId="2050"/>
    <cellStyle name="S2 18" xfId="2051"/>
    <cellStyle name="S2 19" xfId="2052"/>
    <cellStyle name="S2 2" xfId="2053"/>
    <cellStyle name="S2 20" xfId="2054"/>
    <cellStyle name="S2 21" xfId="2055"/>
    <cellStyle name="S2 22" xfId="2056"/>
    <cellStyle name="S2 23" xfId="2057"/>
    <cellStyle name="S2 24" xfId="2058"/>
    <cellStyle name="S2 25" xfId="2059"/>
    <cellStyle name="S2 26" xfId="2060"/>
    <cellStyle name="S2 27" xfId="2061"/>
    <cellStyle name="S2 28" xfId="2062"/>
    <cellStyle name="S2 29" xfId="2063"/>
    <cellStyle name="S2 3" xfId="2064"/>
    <cellStyle name="S2 30" xfId="2065"/>
    <cellStyle name="S2 31" xfId="2066"/>
    <cellStyle name="S2 32" xfId="2067"/>
    <cellStyle name="S2 33" xfId="2068"/>
    <cellStyle name="S2 34" xfId="2069"/>
    <cellStyle name="S2 35" xfId="2070"/>
    <cellStyle name="S2 36" xfId="2071"/>
    <cellStyle name="S2 37" xfId="2072"/>
    <cellStyle name="S2 38" xfId="2073"/>
    <cellStyle name="S2 39" xfId="2074"/>
    <cellStyle name="S2 4" xfId="2075"/>
    <cellStyle name="S2 40" xfId="2076"/>
    <cellStyle name="S2 41" xfId="2077"/>
    <cellStyle name="S2 42" xfId="2078"/>
    <cellStyle name="S2 43" xfId="2079"/>
    <cellStyle name="S2 44" xfId="2080"/>
    <cellStyle name="S2 45" xfId="2081"/>
    <cellStyle name="S2 46" xfId="2082"/>
    <cellStyle name="S2 47" xfId="2083"/>
    <cellStyle name="S2 48" xfId="2084"/>
    <cellStyle name="S2 49" xfId="2085"/>
    <cellStyle name="S2 5" xfId="2086"/>
    <cellStyle name="S2 50" xfId="2087"/>
    <cellStyle name="S2 51" xfId="2088"/>
    <cellStyle name="S2 52" xfId="2089"/>
    <cellStyle name="S2 53" xfId="2090"/>
    <cellStyle name="S2 54" xfId="2091"/>
    <cellStyle name="S2 55" xfId="2092"/>
    <cellStyle name="S2 56" xfId="2093"/>
    <cellStyle name="S2 57" xfId="2094"/>
    <cellStyle name="S2 58" xfId="2095"/>
    <cellStyle name="S2 59" xfId="2096"/>
    <cellStyle name="S2 6" xfId="2097"/>
    <cellStyle name="S2 60" xfId="2098"/>
    <cellStyle name="S2 61" xfId="2099"/>
    <cellStyle name="S2 62" xfId="2100"/>
    <cellStyle name="S2 63" xfId="2101"/>
    <cellStyle name="S2 64" xfId="2102"/>
    <cellStyle name="S2 65" xfId="2103"/>
    <cellStyle name="S2 66" xfId="2104"/>
    <cellStyle name="S2 67" xfId="2105"/>
    <cellStyle name="S2 68" xfId="2106"/>
    <cellStyle name="S2 69" xfId="2107"/>
    <cellStyle name="S2 7" xfId="2108"/>
    <cellStyle name="S2 70" xfId="2109"/>
    <cellStyle name="S2 71" xfId="2110"/>
    <cellStyle name="S2 72" xfId="2111"/>
    <cellStyle name="S2 73" xfId="2112"/>
    <cellStyle name="S2 74" xfId="2113"/>
    <cellStyle name="S2 75" xfId="2114"/>
    <cellStyle name="S2 76" xfId="2115"/>
    <cellStyle name="S2 77" xfId="2116"/>
    <cellStyle name="S2 78" xfId="2117"/>
    <cellStyle name="S2 79" xfId="2118"/>
    <cellStyle name="S2 8" xfId="2119"/>
    <cellStyle name="S2 80" xfId="2120"/>
    <cellStyle name="S2 81" xfId="2121"/>
    <cellStyle name="S2 82" xfId="2122"/>
    <cellStyle name="S2 83" xfId="2123"/>
    <cellStyle name="S2 84" xfId="2124"/>
    <cellStyle name="S2 85" xfId="2125"/>
    <cellStyle name="S2 86" xfId="2126"/>
    <cellStyle name="S2 87" xfId="2127"/>
    <cellStyle name="S2 88" xfId="2128"/>
    <cellStyle name="S2 89" xfId="2129"/>
    <cellStyle name="S2 9" xfId="2130"/>
    <cellStyle name="S2 90" xfId="2131"/>
    <cellStyle name="S2 91" xfId="2132"/>
    <cellStyle name="S2 92" xfId="2133"/>
    <cellStyle name="S2 93" xfId="2134"/>
    <cellStyle name="S2 94" xfId="2135"/>
    <cellStyle name="S2 95" xfId="2136"/>
    <cellStyle name="S2 96" xfId="2137"/>
    <cellStyle name="S2 97" xfId="2138"/>
    <cellStyle name="S2 98" xfId="2139"/>
    <cellStyle name="S2 99" xfId="2140"/>
    <cellStyle name="S20" xfId="2141"/>
    <cellStyle name="S20 10" xfId="2142"/>
    <cellStyle name="S20 100" xfId="2143"/>
    <cellStyle name="S20 101" xfId="2144"/>
    <cellStyle name="S20 102" xfId="2145"/>
    <cellStyle name="S20 103" xfId="2146"/>
    <cellStyle name="S20 104" xfId="2147"/>
    <cellStyle name="S20 105" xfId="2148"/>
    <cellStyle name="S20 106" xfId="2149"/>
    <cellStyle name="S20 107" xfId="2150"/>
    <cellStyle name="S20 108" xfId="2151"/>
    <cellStyle name="S20 109" xfId="2152"/>
    <cellStyle name="S20 11" xfId="2153"/>
    <cellStyle name="S20 110" xfId="2154"/>
    <cellStyle name="S20 111" xfId="2155"/>
    <cellStyle name="S20 112" xfId="2156"/>
    <cellStyle name="S20 113" xfId="2157"/>
    <cellStyle name="S20 114" xfId="2158"/>
    <cellStyle name="S20 115" xfId="2159"/>
    <cellStyle name="S20 116" xfId="2160"/>
    <cellStyle name="S20 117" xfId="2161"/>
    <cellStyle name="S20 118" xfId="2162"/>
    <cellStyle name="S20 119" xfId="2163"/>
    <cellStyle name="S20 12" xfId="2164"/>
    <cellStyle name="S20 120" xfId="2165"/>
    <cellStyle name="S20 121" xfId="2166"/>
    <cellStyle name="S20 122" xfId="2167"/>
    <cellStyle name="S20 123" xfId="2168"/>
    <cellStyle name="S20 124" xfId="2169"/>
    <cellStyle name="S20 125" xfId="2170"/>
    <cellStyle name="S20 126" xfId="2171"/>
    <cellStyle name="S20 127" xfId="2172"/>
    <cellStyle name="S20 128" xfId="2173"/>
    <cellStyle name="S20 129" xfId="2174"/>
    <cellStyle name="S20 13" xfId="2175"/>
    <cellStyle name="S20 130" xfId="2176"/>
    <cellStyle name="S20 131" xfId="2177"/>
    <cellStyle name="S20 132" xfId="2178"/>
    <cellStyle name="S20 133" xfId="2179"/>
    <cellStyle name="S20 134" xfId="2180"/>
    <cellStyle name="S20 135" xfId="2181"/>
    <cellStyle name="S20 136" xfId="2182"/>
    <cellStyle name="S20 137" xfId="2183"/>
    <cellStyle name="S20 138" xfId="2184"/>
    <cellStyle name="S20 139" xfId="2185"/>
    <cellStyle name="S20 14" xfId="2186"/>
    <cellStyle name="S20 140" xfId="2187"/>
    <cellStyle name="S20 141" xfId="2188"/>
    <cellStyle name="S20 142" xfId="2189"/>
    <cellStyle name="S20 143" xfId="2190"/>
    <cellStyle name="S20 144" xfId="2191"/>
    <cellStyle name="S20 145" xfId="2192"/>
    <cellStyle name="S20 146" xfId="2193"/>
    <cellStyle name="S20 147" xfId="2194"/>
    <cellStyle name="S20 148" xfId="2195"/>
    <cellStyle name="S20 149" xfId="2196"/>
    <cellStyle name="S20 15" xfId="2197"/>
    <cellStyle name="S20 150" xfId="2198"/>
    <cellStyle name="S20 151" xfId="2199"/>
    <cellStyle name="S20 152" xfId="2200"/>
    <cellStyle name="S20 153" xfId="2201"/>
    <cellStyle name="S20 154" xfId="2202"/>
    <cellStyle name="S20 155" xfId="2203"/>
    <cellStyle name="S20 156" xfId="2204"/>
    <cellStyle name="S20 157" xfId="2205"/>
    <cellStyle name="S20 158" xfId="2206"/>
    <cellStyle name="S20 159" xfId="2207"/>
    <cellStyle name="S20 16" xfId="2208"/>
    <cellStyle name="S20 160" xfId="2209"/>
    <cellStyle name="S20 161" xfId="2210"/>
    <cellStyle name="S20 162" xfId="2211"/>
    <cellStyle name="S20 17" xfId="2212"/>
    <cellStyle name="S20 18" xfId="2213"/>
    <cellStyle name="S20 19" xfId="2214"/>
    <cellStyle name="S20 2" xfId="2215"/>
    <cellStyle name="S20 20" xfId="2216"/>
    <cellStyle name="S20 21" xfId="2217"/>
    <cellStyle name="S20 22" xfId="2218"/>
    <cellStyle name="S20 23" xfId="2219"/>
    <cellStyle name="S20 24" xfId="2220"/>
    <cellStyle name="S20 25" xfId="2221"/>
    <cellStyle name="S20 26" xfId="2222"/>
    <cellStyle name="S20 27" xfId="2223"/>
    <cellStyle name="S20 28" xfId="2224"/>
    <cellStyle name="S20 29" xfId="2225"/>
    <cellStyle name="S20 3" xfId="2226"/>
    <cellStyle name="S20 30" xfId="2227"/>
    <cellStyle name="S20 31" xfId="2228"/>
    <cellStyle name="S20 32" xfId="2229"/>
    <cellStyle name="S20 33" xfId="2230"/>
    <cellStyle name="S20 34" xfId="2231"/>
    <cellStyle name="S20 35" xfId="2232"/>
    <cellStyle name="S20 36" xfId="2233"/>
    <cellStyle name="S20 37" xfId="2234"/>
    <cellStyle name="S20 38" xfId="2235"/>
    <cellStyle name="S20 39" xfId="2236"/>
    <cellStyle name="S20 4" xfId="2237"/>
    <cellStyle name="S20 40" xfId="2238"/>
    <cellStyle name="S20 41" xfId="2239"/>
    <cellStyle name="S20 42" xfId="2240"/>
    <cellStyle name="S20 43" xfId="2241"/>
    <cellStyle name="S20 44" xfId="2242"/>
    <cellStyle name="S20 45" xfId="2243"/>
    <cellStyle name="S20 46" xfId="2244"/>
    <cellStyle name="S20 47" xfId="2245"/>
    <cellStyle name="S20 48" xfId="2246"/>
    <cellStyle name="S20 49" xfId="2247"/>
    <cellStyle name="S20 5" xfId="2248"/>
    <cellStyle name="S20 50" xfId="2249"/>
    <cellStyle name="S20 51" xfId="2250"/>
    <cellStyle name="S20 52" xfId="2251"/>
    <cellStyle name="S20 53" xfId="2252"/>
    <cellStyle name="S20 54" xfId="2253"/>
    <cellStyle name="S20 55" xfId="2254"/>
    <cellStyle name="S20 56" xfId="2255"/>
    <cellStyle name="S20 57" xfId="2256"/>
    <cellStyle name="S20 58" xfId="2257"/>
    <cellStyle name="S20 59" xfId="2258"/>
    <cellStyle name="S20 6" xfId="2259"/>
    <cellStyle name="S20 60" xfId="2260"/>
    <cellStyle name="S20 61" xfId="2261"/>
    <cellStyle name="S20 62" xfId="2262"/>
    <cellStyle name="S20 63" xfId="2263"/>
    <cellStyle name="S20 64" xfId="2264"/>
    <cellStyle name="S20 65" xfId="2265"/>
    <cellStyle name="S20 66" xfId="2266"/>
    <cellStyle name="S20 67" xfId="2267"/>
    <cellStyle name="S20 68" xfId="2268"/>
    <cellStyle name="S20 69" xfId="2269"/>
    <cellStyle name="S20 7" xfId="2270"/>
    <cellStyle name="S20 70" xfId="2271"/>
    <cellStyle name="S20 71" xfId="2272"/>
    <cellStyle name="S20 72" xfId="2273"/>
    <cellStyle name="S20 73" xfId="2274"/>
    <cellStyle name="S20 74" xfId="2275"/>
    <cellStyle name="S20 75" xfId="2276"/>
    <cellStyle name="S20 76" xfId="2277"/>
    <cellStyle name="S20 77" xfId="2278"/>
    <cellStyle name="S20 78" xfId="2279"/>
    <cellStyle name="S20 79" xfId="2280"/>
    <cellStyle name="S20 8" xfId="2281"/>
    <cellStyle name="S20 80" xfId="2282"/>
    <cellStyle name="S20 81" xfId="2283"/>
    <cellStyle name="S20 82" xfId="2284"/>
    <cellStyle name="S20 83" xfId="2285"/>
    <cellStyle name="S20 84" xfId="2286"/>
    <cellStyle name="S20 85" xfId="2287"/>
    <cellStyle name="S20 86" xfId="2288"/>
    <cellStyle name="S20 87" xfId="2289"/>
    <cellStyle name="S20 88" xfId="2290"/>
    <cellStyle name="S20 89" xfId="2291"/>
    <cellStyle name="S20 9" xfId="2292"/>
    <cellStyle name="S20 90" xfId="2293"/>
    <cellStyle name="S20 91" xfId="2294"/>
    <cellStyle name="S20 92" xfId="2295"/>
    <cellStyle name="S20 93" xfId="2296"/>
    <cellStyle name="S20 94" xfId="2297"/>
    <cellStyle name="S20 95" xfId="2298"/>
    <cellStyle name="S20 96" xfId="2299"/>
    <cellStyle name="S20 97" xfId="2300"/>
    <cellStyle name="S20 98" xfId="2301"/>
    <cellStyle name="S20 99" xfId="2302"/>
    <cellStyle name="S21" xfId="2303"/>
    <cellStyle name="S22" xfId="2304"/>
    <cellStyle name="S23" xfId="2305"/>
    <cellStyle name="S24" xfId="2306"/>
    <cellStyle name="S25" xfId="2307"/>
    <cellStyle name="S26" xfId="2308"/>
    <cellStyle name="S3" xfId="2309"/>
    <cellStyle name="S3 10" xfId="2310"/>
    <cellStyle name="S3 100" xfId="2311"/>
    <cellStyle name="S3 101" xfId="2312"/>
    <cellStyle name="S3 102" xfId="2313"/>
    <cellStyle name="S3 103" xfId="2314"/>
    <cellStyle name="S3 104" xfId="2315"/>
    <cellStyle name="S3 105" xfId="2316"/>
    <cellStyle name="S3 106" xfId="2317"/>
    <cellStyle name="S3 107" xfId="2318"/>
    <cellStyle name="S3 108" xfId="2319"/>
    <cellStyle name="S3 109" xfId="2320"/>
    <cellStyle name="S3 11" xfId="2321"/>
    <cellStyle name="S3 110" xfId="2322"/>
    <cellStyle name="S3 111" xfId="2323"/>
    <cellStyle name="S3 112" xfId="2324"/>
    <cellStyle name="S3 113" xfId="2325"/>
    <cellStyle name="S3 114" xfId="2326"/>
    <cellStyle name="S3 115" xfId="2327"/>
    <cellStyle name="S3 116" xfId="2328"/>
    <cellStyle name="S3 117" xfId="2329"/>
    <cellStyle name="S3 118" xfId="2330"/>
    <cellStyle name="S3 119" xfId="2331"/>
    <cellStyle name="S3 12" xfId="2332"/>
    <cellStyle name="S3 120" xfId="2333"/>
    <cellStyle name="S3 121" xfId="2334"/>
    <cellStyle name="S3 122" xfId="2335"/>
    <cellStyle name="S3 123" xfId="2336"/>
    <cellStyle name="S3 124" xfId="2337"/>
    <cellStyle name="S3 125" xfId="2338"/>
    <cellStyle name="S3 126" xfId="2339"/>
    <cellStyle name="S3 127" xfId="2340"/>
    <cellStyle name="S3 128" xfId="2341"/>
    <cellStyle name="S3 129" xfId="2342"/>
    <cellStyle name="S3 13" xfId="2343"/>
    <cellStyle name="S3 130" xfId="2344"/>
    <cellStyle name="S3 131" xfId="2345"/>
    <cellStyle name="S3 132" xfId="2346"/>
    <cellStyle name="S3 133" xfId="2347"/>
    <cellStyle name="S3 134" xfId="2348"/>
    <cellStyle name="S3 135" xfId="2349"/>
    <cellStyle name="S3 136" xfId="2350"/>
    <cellStyle name="S3 137" xfId="2351"/>
    <cellStyle name="S3 138" xfId="2352"/>
    <cellStyle name="S3 139" xfId="2353"/>
    <cellStyle name="S3 14" xfId="2354"/>
    <cellStyle name="S3 140" xfId="2355"/>
    <cellStyle name="S3 141" xfId="2356"/>
    <cellStyle name="S3 142" xfId="2357"/>
    <cellStyle name="S3 143" xfId="2358"/>
    <cellStyle name="S3 144" xfId="2359"/>
    <cellStyle name="S3 145" xfId="2360"/>
    <cellStyle name="S3 146" xfId="2361"/>
    <cellStyle name="S3 147" xfId="2362"/>
    <cellStyle name="S3 148" xfId="2363"/>
    <cellStyle name="S3 149" xfId="2364"/>
    <cellStyle name="S3 15" xfId="2365"/>
    <cellStyle name="S3 150" xfId="2366"/>
    <cellStyle name="S3 151" xfId="2367"/>
    <cellStyle name="S3 152" xfId="2368"/>
    <cellStyle name="S3 153" xfId="2369"/>
    <cellStyle name="S3 154" xfId="2370"/>
    <cellStyle name="S3 155" xfId="2371"/>
    <cellStyle name="S3 156" xfId="2372"/>
    <cellStyle name="S3 157" xfId="2373"/>
    <cellStyle name="S3 158" xfId="2374"/>
    <cellStyle name="S3 159" xfId="2375"/>
    <cellStyle name="S3 16" xfId="2376"/>
    <cellStyle name="S3 160" xfId="2377"/>
    <cellStyle name="S3 161" xfId="2378"/>
    <cellStyle name="S3 162" xfId="2379"/>
    <cellStyle name="S3 17" xfId="2380"/>
    <cellStyle name="S3 18" xfId="2381"/>
    <cellStyle name="S3 19" xfId="2382"/>
    <cellStyle name="S3 2" xfId="2383"/>
    <cellStyle name="S3 20" xfId="2384"/>
    <cellStyle name="S3 21" xfId="2385"/>
    <cellStyle name="S3 22" xfId="2386"/>
    <cellStyle name="S3 23" xfId="2387"/>
    <cellStyle name="S3 24" xfId="2388"/>
    <cellStyle name="S3 25" xfId="2389"/>
    <cellStyle name="S3 26" xfId="2390"/>
    <cellStyle name="S3 27" xfId="2391"/>
    <cellStyle name="S3 28" xfId="2392"/>
    <cellStyle name="S3 29" xfId="2393"/>
    <cellStyle name="S3 3" xfId="2394"/>
    <cellStyle name="S3 30" xfId="2395"/>
    <cellStyle name="S3 31" xfId="2396"/>
    <cellStyle name="S3 32" xfId="2397"/>
    <cellStyle name="S3 33" xfId="2398"/>
    <cellStyle name="S3 34" xfId="2399"/>
    <cellStyle name="S3 35" xfId="2400"/>
    <cellStyle name="S3 36" xfId="2401"/>
    <cellStyle name="S3 37" xfId="2402"/>
    <cellStyle name="S3 38" xfId="2403"/>
    <cellStyle name="S3 39" xfId="2404"/>
    <cellStyle name="S3 4" xfId="2405"/>
    <cellStyle name="S3 40" xfId="2406"/>
    <cellStyle name="S3 41" xfId="2407"/>
    <cellStyle name="S3 42" xfId="2408"/>
    <cellStyle name="S3 43" xfId="2409"/>
    <cellStyle name="S3 44" xfId="2410"/>
    <cellStyle name="S3 45" xfId="2411"/>
    <cellStyle name="S3 46" xfId="2412"/>
    <cellStyle name="S3 47" xfId="2413"/>
    <cellStyle name="S3 48" xfId="2414"/>
    <cellStyle name="S3 49" xfId="2415"/>
    <cellStyle name="S3 5" xfId="2416"/>
    <cellStyle name="S3 50" xfId="2417"/>
    <cellStyle name="S3 51" xfId="2418"/>
    <cellStyle name="S3 52" xfId="2419"/>
    <cellStyle name="S3 53" xfId="2420"/>
    <cellStyle name="S3 54" xfId="2421"/>
    <cellStyle name="S3 55" xfId="2422"/>
    <cellStyle name="S3 56" xfId="2423"/>
    <cellStyle name="S3 57" xfId="2424"/>
    <cellStyle name="S3 58" xfId="2425"/>
    <cellStyle name="S3 59" xfId="2426"/>
    <cellStyle name="S3 6" xfId="2427"/>
    <cellStyle name="S3 60" xfId="2428"/>
    <cellStyle name="S3 61" xfId="2429"/>
    <cellStyle name="S3 62" xfId="2430"/>
    <cellStyle name="S3 63" xfId="2431"/>
    <cellStyle name="S3 64" xfId="2432"/>
    <cellStyle name="S3 65" xfId="2433"/>
    <cellStyle name="S3 66" xfId="2434"/>
    <cellStyle name="S3 67" xfId="2435"/>
    <cellStyle name="S3 68" xfId="2436"/>
    <cellStyle name="S3 69" xfId="2437"/>
    <cellStyle name="S3 7" xfId="2438"/>
    <cellStyle name="S3 70" xfId="2439"/>
    <cellStyle name="S3 71" xfId="2440"/>
    <cellStyle name="S3 72" xfId="2441"/>
    <cellStyle name="S3 73" xfId="2442"/>
    <cellStyle name="S3 74" xfId="2443"/>
    <cellStyle name="S3 75" xfId="2444"/>
    <cellStyle name="S3 76" xfId="2445"/>
    <cellStyle name="S3 77" xfId="2446"/>
    <cellStyle name="S3 78" xfId="2447"/>
    <cellStyle name="S3 79" xfId="2448"/>
    <cellStyle name="S3 8" xfId="2449"/>
    <cellStyle name="S3 80" xfId="2450"/>
    <cellStyle name="S3 81" xfId="2451"/>
    <cellStyle name="S3 82" xfId="2452"/>
    <cellStyle name="S3 83" xfId="2453"/>
    <cellStyle name="S3 84" xfId="2454"/>
    <cellStyle name="S3 85" xfId="2455"/>
    <cellStyle name="S3 86" xfId="2456"/>
    <cellStyle name="S3 87" xfId="2457"/>
    <cellStyle name="S3 88" xfId="2458"/>
    <cellStyle name="S3 89" xfId="2459"/>
    <cellStyle name="S3 9" xfId="2460"/>
    <cellStyle name="S3 90" xfId="2461"/>
    <cellStyle name="S3 91" xfId="2462"/>
    <cellStyle name="S3 92" xfId="2463"/>
    <cellStyle name="S3 93" xfId="2464"/>
    <cellStyle name="S3 94" xfId="2465"/>
    <cellStyle name="S3 95" xfId="2466"/>
    <cellStyle name="S3 96" xfId="2467"/>
    <cellStyle name="S3 97" xfId="2468"/>
    <cellStyle name="S3 98" xfId="2469"/>
    <cellStyle name="S3 99" xfId="2470"/>
    <cellStyle name="S4" xfId="2471"/>
    <cellStyle name="S4 10" xfId="2472"/>
    <cellStyle name="S4 100" xfId="2473"/>
    <cellStyle name="S4 101" xfId="2474"/>
    <cellStyle name="S4 102" xfId="2475"/>
    <cellStyle name="S4 103" xfId="2476"/>
    <cellStyle name="S4 104" xfId="2477"/>
    <cellStyle name="S4 105" xfId="2478"/>
    <cellStyle name="S4 106" xfId="2479"/>
    <cellStyle name="S4 107" xfId="2480"/>
    <cellStyle name="S4 108" xfId="2481"/>
    <cellStyle name="S4 109" xfId="2482"/>
    <cellStyle name="S4 11" xfId="2483"/>
    <cellStyle name="S4 110" xfId="2484"/>
    <cellStyle name="S4 111" xfId="2485"/>
    <cellStyle name="S4 112" xfId="2486"/>
    <cellStyle name="S4 113" xfId="2487"/>
    <cellStyle name="S4 114" xfId="2488"/>
    <cellStyle name="S4 115" xfId="2489"/>
    <cellStyle name="S4 116" xfId="2490"/>
    <cellStyle name="S4 117" xfId="2491"/>
    <cellStyle name="S4 118" xfId="2492"/>
    <cellStyle name="S4 119" xfId="2493"/>
    <cellStyle name="S4 12" xfId="2494"/>
    <cellStyle name="S4 120" xfId="2495"/>
    <cellStyle name="S4 121" xfId="2496"/>
    <cellStyle name="S4 122" xfId="2497"/>
    <cellStyle name="S4 123" xfId="2498"/>
    <cellStyle name="S4 124" xfId="2499"/>
    <cellStyle name="S4 125" xfId="2500"/>
    <cellStyle name="S4 126" xfId="2501"/>
    <cellStyle name="S4 127" xfId="2502"/>
    <cellStyle name="S4 128" xfId="2503"/>
    <cellStyle name="S4 129" xfId="2504"/>
    <cellStyle name="S4 13" xfId="2505"/>
    <cellStyle name="S4 130" xfId="2506"/>
    <cellStyle name="S4 131" xfId="2507"/>
    <cellStyle name="S4 132" xfId="2508"/>
    <cellStyle name="S4 133" xfId="2509"/>
    <cellStyle name="S4 134" xfId="2510"/>
    <cellStyle name="S4 135" xfId="2511"/>
    <cellStyle name="S4 136" xfId="2512"/>
    <cellStyle name="S4 137" xfId="2513"/>
    <cellStyle name="S4 138" xfId="2514"/>
    <cellStyle name="S4 139" xfId="2515"/>
    <cellStyle name="S4 14" xfId="2516"/>
    <cellStyle name="S4 140" xfId="2517"/>
    <cellStyle name="S4 141" xfId="2518"/>
    <cellStyle name="S4 142" xfId="2519"/>
    <cellStyle name="S4 143" xfId="2520"/>
    <cellStyle name="S4 144" xfId="2521"/>
    <cellStyle name="S4 145" xfId="2522"/>
    <cellStyle name="S4 146" xfId="2523"/>
    <cellStyle name="S4 147" xfId="2524"/>
    <cellStyle name="S4 148" xfId="2525"/>
    <cellStyle name="S4 149" xfId="2526"/>
    <cellStyle name="S4 15" xfId="2527"/>
    <cellStyle name="S4 150" xfId="2528"/>
    <cellStyle name="S4 151" xfId="2529"/>
    <cellStyle name="S4 152" xfId="2530"/>
    <cellStyle name="S4 153" xfId="2531"/>
    <cellStyle name="S4 154" xfId="2532"/>
    <cellStyle name="S4 155" xfId="2533"/>
    <cellStyle name="S4 156" xfId="2534"/>
    <cellStyle name="S4 157" xfId="2535"/>
    <cellStyle name="S4 158" xfId="2536"/>
    <cellStyle name="S4 159" xfId="2537"/>
    <cellStyle name="S4 16" xfId="2538"/>
    <cellStyle name="S4 160" xfId="2539"/>
    <cellStyle name="S4 161" xfId="2540"/>
    <cellStyle name="S4 162" xfId="2541"/>
    <cellStyle name="S4 17" xfId="2542"/>
    <cellStyle name="S4 18" xfId="2543"/>
    <cellStyle name="S4 19" xfId="2544"/>
    <cellStyle name="S4 2" xfId="2545"/>
    <cellStyle name="S4 20" xfId="2546"/>
    <cellStyle name="S4 21" xfId="2547"/>
    <cellStyle name="S4 22" xfId="2548"/>
    <cellStyle name="S4 23" xfId="2549"/>
    <cellStyle name="S4 24" xfId="2550"/>
    <cellStyle name="S4 25" xfId="2551"/>
    <cellStyle name="S4 26" xfId="2552"/>
    <cellStyle name="S4 27" xfId="2553"/>
    <cellStyle name="S4 28" xfId="2554"/>
    <cellStyle name="S4 29" xfId="2555"/>
    <cellStyle name="S4 3" xfId="2556"/>
    <cellStyle name="S4 30" xfId="2557"/>
    <cellStyle name="S4 31" xfId="2558"/>
    <cellStyle name="S4 32" xfId="2559"/>
    <cellStyle name="S4 33" xfId="2560"/>
    <cellStyle name="S4 34" xfId="2561"/>
    <cellStyle name="S4 35" xfId="2562"/>
    <cellStyle name="S4 36" xfId="2563"/>
    <cellStyle name="S4 37" xfId="2564"/>
    <cellStyle name="S4 38" xfId="2565"/>
    <cellStyle name="S4 39" xfId="2566"/>
    <cellStyle name="S4 4" xfId="2567"/>
    <cellStyle name="S4 40" xfId="2568"/>
    <cellStyle name="S4 41" xfId="2569"/>
    <cellStyle name="S4 42" xfId="2570"/>
    <cellStyle name="S4 43" xfId="2571"/>
    <cellStyle name="S4 44" xfId="2572"/>
    <cellStyle name="S4 45" xfId="2573"/>
    <cellStyle name="S4 46" xfId="2574"/>
    <cellStyle name="S4 47" xfId="2575"/>
    <cellStyle name="S4 48" xfId="2576"/>
    <cellStyle name="S4 49" xfId="2577"/>
    <cellStyle name="S4 5" xfId="2578"/>
    <cellStyle name="S4 50" xfId="2579"/>
    <cellStyle name="S4 51" xfId="2580"/>
    <cellStyle name="S4 52" xfId="2581"/>
    <cellStyle name="S4 53" xfId="2582"/>
    <cellStyle name="S4 54" xfId="2583"/>
    <cellStyle name="S4 55" xfId="2584"/>
    <cellStyle name="S4 56" xfId="2585"/>
    <cellStyle name="S4 57" xfId="2586"/>
    <cellStyle name="S4 58" xfId="2587"/>
    <cellStyle name="S4 59" xfId="2588"/>
    <cellStyle name="S4 6" xfId="2589"/>
    <cellStyle name="S4 60" xfId="2590"/>
    <cellStyle name="S4 61" xfId="2591"/>
    <cellStyle name="S4 62" xfId="2592"/>
    <cellStyle name="S4 63" xfId="2593"/>
    <cellStyle name="S4 64" xfId="2594"/>
    <cellStyle name="S4 65" xfId="2595"/>
    <cellStyle name="S4 66" xfId="2596"/>
    <cellStyle name="S4 67" xfId="2597"/>
    <cellStyle name="S4 68" xfId="2598"/>
    <cellStyle name="S4 69" xfId="2599"/>
    <cellStyle name="S4 7" xfId="2600"/>
    <cellStyle name="S4 70" xfId="2601"/>
    <cellStyle name="S4 71" xfId="2602"/>
    <cellStyle name="S4 72" xfId="2603"/>
    <cellStyle name="S4 73" xfId="2604"/>
    <cellStyle name="S4 74" xfId="2605"/>
    <cellStyle name="S4 75" xfId="2606"/>
    <cellStyle name="S4 76" xfId="2607"/>
    <cellStyle name="S4 77" xfId="2608"/>
    <cellStyle name="S4 78" xfId="2609"/>
    <cellStyle name="S4 79" xfId="2610"/>
    <cellStyle name="S4 8" xfId="2611"/>
    <cellStyle name="S4 80" xfId="2612"/>
    <cellStyle name="S4 81" xfId="2613"/>
    <cellStyle name="S4 82" xfId="2614"/>
    <cellStyle name="S4 83" xfId="2615"/>
    <cellStyle name="S4 84" xfId="2616"/>
    <cellStyle name="S4 85" xfId="2617"/>
    <cellStyle name="S4 86" xfId="2618"/>
    <cellStyle name="S4 87" xfId="2619"/>
    <cellStyle name="S4 88" xfId="2620"/>
    <cellStyle name="S4 89" xfId="2621"/>
    <cellStyle name="S4 9" xfId="2622"/>
    <cellStyle name="S4 90" xfId="2623"/>
    <cellStyle name="S4 91" xfId="2624"/>
    <cellStyle name="S4 92" xfId="2625"/>
    <cellStyle name="S4 93" xfId="2626"/>
    <cellStyle name="S4 94" xfId="2627"/>
    <cellStyle name="S4 95" xfId="2628"/>
    <cellStyle name="S4 96" xfId="2629"/>
    <cellStyle name="S4 97" xfId="2630"/>
    <cellStyle name="S4 98" xfId="2631"/>
    <cellStyle name="S4 99" xfId="2632"/>
    <cellStyle name="S5" xfId="2633"/>
    <cellStyle name="S5 10" xfId="2634"/>
    <cellStyle name="S5 100" xfId="2635"/>
    <cellStyle name="S5 101" xfId="2636"/>
    <cellStyle name="S5 102" xfId="2637"/>
    <cellStyle name="S5 103" xfId="2638"/>
    <cellStyle name="S5 104" xfId="2639"/>
    <cellStyle name="S5 105" xfId="2640"/>
    <cellStyle name="S5 106" xfId="2641"/>
    <cellStyle name="S5 107" xfId="2642"/>
    <cellStyle name="S5 108" xfId="2643"/>
    <cellStyle name="S5 109" xfId="2644"/>
    <cellStyle name="S5 11" xfId="2645"/>
    <cellStyle name="S5 110" xfId="2646"/>
    <cellStyle name="S5 111" xfId="2647"/>
    <cellStyle name="S5 112" xfId="2648"/>
    <cellStyle name="S5 113" xfId="2649"/>
    <cellStyle name="S5 114" xfId="2650"/>
    <cellStyle name="S5 115" xfId="2651"/>
    <cellStyle name="S5 116" xfId="2652"/>
    <cellStyle name="S5 117" xfId="2653"/>
    <cellStyle name="S5 118" xfId="2654"/>
    <cellStyle name="S5 119" xfId="2655"/>
    <cellStyle name="S5 12" xfId="2656"/>
    <cellStyle name="S5 120" xfId="2657"/>
    <cellStyle name="S5 121" xfId="2658"/>
    <cellStyle name="S5 122" xfId="2659"/>
    <cellStyle name="S5 123" xfId="2660"/>
    <cellStyle name="S5 124" xfId="2661"/>
    <cellStyle name="S5 125" xfId="2662"/>
    <cellStyle name="S5 126" xfId="2663"/>
    <cellStyle name="S5 127" xfId="2664"/>
    <cellStyle name="S5 128" xfId="2665"/>
    <cellStyle name="S5 129" xfId="2666"/>
    <cellStyle name="S5 13" xfId="2667"/>
    <cellStyle name="S5 130" xfId="2668"/>
    <cellStyle name="S5 131" xfId="2669"/>
    <cellStyle name="S5 132" xfId="2670"/>
    <cellStyle name="S5 133" xfId="2671"/>
    <cellStyle name="S5 134" xfId="2672"/>
    <cellStyle name="S5 135" xfId="2673"/>
    <cellStyle name="S5 136" xfId="2674"/>
    <cellStyle name="S5 137" xfId="2675"/>
    <cellStyle name="S5 138" xfId="2676"/>
    <cellStyle name="S5 139" xfId="2677"/>
    <cellStyle name="S5 14" xfId="2678"/>
    <cellStyle name="S5 140" xfId="2679"/>
    <cellStyle name="S5 141" xfId="2680"/>
    <cellStyle name="S5 142" xfId="2681"/>
    <cellStyle name="S5 143" xfId="2682"/>
    <cellStyle name="S5 144" xfId="2683"/>
    <cellStyle name="S5 145" xfId="2684"/>
    <cellStyle name="S5 146" xfId="2685"/>
    <cellStyle name="S5 147" xfId="2686"/>
    <cellStyle name="S5 148" xfId="2687"/>
    <cellStyle name="S5 149" xfId="2688"/>
    <cellStyle name="S5 15" xfId="2689"/>
    <cellStyle name="S5 150" xfId="2690"/>
    <cellStyle name="S5 151" xfId="2691"/>
    <cellStyle name="S5 152" xfId="2692"/>
    <cellStyle name="S5 153" xfId="2693"/>
    <cellStyle name="S5 154" xfId="2694"/>
    <cellStyle name="S5 155" xfId="2695"/>
    <cellStyle name="S5 156" xfId="2696"/>
    <cellStyle name="S5 157" xfId="2697"/>
    <cellStyle name="S5 158" xfId="2698"/>
    <cellStyle name="S5 159" xfId="2699"/>
    <cellStyle name="S5 16" xfId="2700"/>
    <cellStyle name="S5 160" xfId="2701"/>
    <cellStyle name="S5 161" xfId="2702"/>
    <cellStyle name="S5 162" xfId="2703"/>
    <cellStyle name="S5 17" xfId="2704"/>
    <cellStyle name="S5 18" xfId="2705"/>
    <cellStyle name="S5 19" xfId="2706"/>
    <cellStyle name="S5 2" xfId="2707"/>
    <cellStyle name="S5 20" xfId="2708"/>
    <cellStyle name="S5 21" xfId="2709"/>
    <cellStyle name="S5 22" xfId="2710"/>
    <cellStyle name="S5 23" xfId="2711"/>
    <cellStyle name="S5 24" xfId="2712"/>
    <cellStyle name="S5 25" xfId="2713"/>
    <cellStyle name="S5 26" xfId="2714"/>
    <cellStyle name="S5 27" xfId="2715"/>
    <cellStyle name="S5 28" xfId="2716"/>
    <cellStyle name="S5 29" xfId="2717"/>
    <cellStyle name="S5 3" xfId="2718"/>
    <cellStyle name="S5 30" xfId="2719"/>
    <cellStyle name="S5 31" xfId="2720"/>
    <cellStyle name="S5 32" xfId="2721"/>
    <cellStyle name="S5 33" xfId="2722"/>
    <cellStyle name="S5 34" xfId="2723"/>
    <cellStyle name="S5 35" xfId="2724"/>
    <cellStyle name="S5 36" xfId="2725"/>
    <cellStyle name="S5 37" xfId="2726"/>
    <cellStyle name="S5 38" xfId="2727"/>
    <cellStyle name="S5 39" xfId="2728"/>
    <cellStyle name="S5 4" xfId="2729"/>
    <cellStyle name="S5 40" xfId="2730"/>
    <cellStyle name="S5 41" xfId="2731"/>
    <cellStyle name="S5 42" xfId="2732"/>
    <cellStyle name="S5 43" xfId="2733"/>
    <cellStyle name="S5 44" xfId="2734"/>
    <cellStyle name="S5 45" xfId="2735"/>
    <cellStyle name="S5 46" xfId="2736"/>
    <cellStyle name="S5 47" xfId="2737"/>
    <cellStyle name="S5 48" xfId="2738"/>
    <cellStyle name="S5 49" xfId="2739"/>
    <cellStyle name="S5 5" xfId="2740"/>
    <cellStyle name="S5 50" xfId="2741"/>
    <cellStyle name="S5 51" xfId="2742"/>
    <cellStyle name="S5 52" xfId="2743"/>
    <cellStyle name="S5 53" xfId="2744"/>
    <cellStyle name="S5 54" xfId="2745"/>
    <cellStyle name="S5 55" xfId="2746"/>
    <cellStyle name="S5 56" xfId="2747"/>
    <cellStyle name="S5 57" xfId="2748"/>
    <cellStyle name="S5 58" xfId="2749"/>
    <cellStyle name="S5 59" xfId="2750"/>
    <cellStyle name="S5 6" xfId="2751"/>
    <cellStyle name="S5 60" xfId="2752"/>
    <cellStyle name="S5 61" xfId="2753"/>
    <cellStyle name="S5 62" xfId="2754"/>
    <cellStyle name="S5 63" xfId="2755"/>
    <cellStyle name="S5 64" xfId="2756"/>
    <cellStyle name="S5 65" xfId="2757"/>
    <cellStyle name="S5 66" xfId="2758"/>
    <cellStyle name="S5 67" xfId="2759"/>
    <cellStyle name="S5 68" xfId="2760"/>
    <cellStyle name="S5 69" xfId="2761"/>
    <cellStyle name="S5 7" xfId="2762"/>
    <cellStyle name="S5 70" xfId="2763"/>
    <cellStyle name="S5 71" xfId="2764"/>
    <cellStyle name="S5 72" xfId="2765"/>
    <cellStyle name="S5 73" xfId="2766"/>
    <cellStyle name="S5 74" xfId="2767"/>
    <cellStyle name="S5 75" xfId="2768"/>
    <cellStyle name="S5 76" xfId="2769"/>
    <cellStyle name="S5 77" xfId="2770"/>
    <cellStyle name="S5 78" xfId="2771"/>
    <cellStyle name="S5 79" xfId="2772"/>
    <cellStyle name="S5 8" xfId="2773"/>
    <cellStyle name="S5 80" xfId="2774"/>
    <cellStyle name="S5 81" xfId="2775"/>
    <cellStyle name="S5 82" xfId="2776"/>
    <cellStyle name="S5 83" xfId="2777"/>
    <cellStyle name="S5 84" xfId="2778"/>
    <cellStyle name="S5 85" xfId="2779"/>
    <cellStyle name="S5 86" xfId="2780"/>
    <cellStyle name="S5 87" xfId="2781"/>
    <cellStyle name="S5 88" xfId="2782"/>
    <cellStyle name="S5 89" xfId="2783"/>
    <cellStyle name="S5 9" xfId="2784"/>
    <cellStyle name="S5 90" xfId="2785"/>
    <cellStyle name="S5 91" xfId="2786"/>
    <cellStyle name="S5 92" xfId="2787"/>
    <cellStyle name="S5 93" xfId="2788"/>
    <cellStyle name="S5 94" xfId="2789"/>
    <cellStyle name="S5 95" xfId="2790"/>
    <cellStyle name="S5 96" xfId="2791"/>
    <cellStyle name="S5 97" xfId="2792"/>
    <cellStyle name="S5 98" xfId="2793"/>
    <cellStyle name="S5 99" xfId="2794"/>
    <cellStyle name="S6" xfId="2795"/>
    <cellStyle name="S6 10" xfId="2796"/>
    <cellStyle name="S6 100" xfId="2797"/>
    <cellStyle name="S6 101" xfId="2798"/>
    <cellStyle name="S6 102" xfId="2799"/>
    <cellStyle name="S6 103" xfId="2800"/>
    <cellStyle name="S6 104" xfId="2801"/>
    <cellStyle name="S6 105" xfId="2802"/>
    <cellStyle name="S6 106" xfId="2803"/>
    <cellStyle name="S6 107" xfId="2804"/>
    <cellStyle name="S6 108" xfId="2805"/>
    <cellStyle name="S6 109" xfId="2806"/>
    <cellStyle name="S6 11" xfId="2807"/>
    <cellStyle name="S6 110" xfId="2808"/>
    <cellStyle name="S6 111" xfId="2809"/>
    <cellStyle name="S6 112" xfId="2810"/>
    <cellStyle name="S6 113" xfId="2811"/>
    <cellStyle name="S6 114" xfId="2812"/>
    <cellStyle name="S6 115" xfId="2813"/>
    <cellStyle name="S6 116" xfId="2814"/>
    <cellStyle name="S6 117" xfId="2815"/>
    <cellStyle name="S6 118" xfId="2816"/>
    <cellStyle name="S6 119" xfId="2817"/>
    <cellStyle name="S6 12" xfId="2818"/>
    <cellStyle name="S6 120" xfId="2819"/>
    <cellStyle name="S6 121" xfId="2820"/>
    <cellStyle name="S6 122" xfId="2821"/>
    <cellStyle name="S6 123" xfId="2822"/>
    <cellStyle name="S6 124" xfId="2823"/>
    <cellStyle name="S6 125" xfId="2824"/>
    <cellStyle name="S6 126" xfId="2825"/>
    <cellStyle name="S6 127" xfId="2826"/>
    <cellStyle name="S6 128" xfId="2827"/>
    <cellStyle name="S6 129" xfId="2828"/>
    <cellStyle name="S6 13" xfId="2829"/>
    <cellStyle name="S6 130" xfId="2830"/>
    <cellStyle name="S6 131" xfId="2831"/>
    <cellStyle name="S6 132" xfId="2832"/>
    <cellStyle name="S6 133" xfId="2833"/>
    <cellStyle name="S6 134" xfId="2834"/>
    <cellStyle name="S6 135" xfId="2835"/>
    <cellStyle name="S6 136" xfId="2836"/>
    <cellStyle name="S6 137" xfId="2837"/>
    <cellStyle name="S6 138" xfId="2838"/>
    <cellStyle name="S6 139" xfId="2839"/>
    <cellStyle name="S6 14" xfId="2840"/>
    <cellStyle name="S6 140" xfId="2841"/>
    <cellStyle name="S6 141" xfId="2842"/>
    <cellStyle name="S6 142" xfId="2843"/>
    <cellStyle name="S6 143" xfId="2844"/>
    <cellStyle name="S6 144" xfId="2845"/>
    <cellStyle name="S6 145" xfId="2846"/>
    <cellStyle name="S6 146" xfId="2847"/>
    <cellStyle name="S6 147" xfId="2848"/>
    <cellStyle name="S6 148" xfId="2849"/>
    <cellStyle name="S6 149" xfId="2850"/>
    <cellStyle name="S6 15" xfId="2851"/>
    <cellStyle name="S6 150" xfId="2852"/>
    <cellStyle name="S6 151" xfId="2853"/>
    <cellStyle name="S6 152" xfId="2854"/>
    <cellStyle name="S6 153" xfId="2855"/>
    <cellStyle name="S6 154" xfId="2856"/>
    <cellStyle name="S6 155" xfId="2857"/>
    <cellStyle name="S6 156" xfId="2858"/>
    <cellStyle name="S6 157" xfId="2859"/>
    <cellStyle name="S6 158" xfId="2860"/>
    <cellStyle name="S6 159" xfId="2861"/>
    <cellStyle name="S6 16" xfId="2862"/>
    <cellStyle name="S6 160" xfId="2863"/>
    <cellStyle name="S6 161" xfId="2864"/>
    <cellStyle name="S6 162" xfId="2865"/>
    <cellStyle name="S6 17" xfId="2866"/>
    <cellStyle name="S6 18" xfId="2867"/>
    <cellStyle name="S6 19" xfId="2868"/>
    <cellStyle name="S6 2" xfId="2869"/>
    <cellStyle name="S6 20" xfId="2870"/>
    <cellStyle name="S6 21" xfId="2871"/>
    <cellStyle name="S6 22" xfId="2872"/>
    <cellStyle name="S6 23" xfId="2873"/>
    <cellStyle name="S6 24" xfId="2874"/>
    <cellStyle name="S6 25" xfId="2875"/>
    <cellStyle name="S6 26" xfId="2876"/>
    <cellStyle name="S6 27" xfId="2877"/>
    <cellStyle name="S6 28" xfId="2878"/>
    <cellStyle name="S6 29" xfId="2879"/>
    <cellStyle name="S6 3" xfId="2880"/>
    <cellStyle name="S6 30" xfId="2881"/>
    <cellStyle name="S6 31" xfId="2882"/>
    <cellStyle name="S6 32" xfId="2883"/>
    <cellStyle name="S6 33" xfId="2884"/>
    <cellStyle name="S6 34" xfId="2885"/>
    <cellStyle name="S6 35" xfId="2886"/>
    <cellStyle name="S6 36" xfId="2887"/>
    <cellStyle name="S6 37" xfId="2888"/>
    <cellStyle name="S6 38" xfId="2889"/>
    <cellStyle name="S6 39" xfId="2890"/>
    <cellStyle name="S6 4" xfId="2891"/>
    <cellStyle name="S6 40" xfId="2892"/>
    <cellStyle name="S6 41" xfId="2893"/>
    <cellStyle name="S6 42" xfId="2894"/>
    <cellStyle name="S6 43" xfId="2895"/>
    <cellStyle name="S6 44" xfId="2896"/>
    <cellStyle name="S6 45" xfId="2897"/>
    <cellStyle name="S6 46" xfId="2898"/>
    <cellStyle name="S6 47" xfId="2899"/>
    <cellStyle name="S6 48" xfId="2900"/>
    <cellStyle name="S6 49" xfId="2901"/>
    <cellStyle name="S6 5" xfId="2902"/>
    <cellStyle name="S6 50" xfId="2903"/>
    <cellStyle name="S6 51" xfId="2904"/>
    <cellStyle name="S6 52" xfId="2905"/>
    <cellStyle name="S6 53" xfId="2906"/>
    <cellStyle name="S6 54" xfId="2907"/>
    <cellStyle name="S6 55" xfId="2908"/>
    <cellStyle name="S6 56" xfId="2909"/>
    <cellStyle name="S6 57" xfId="2910"/>
    <cellStyle name="S6 58" xfId="2911"/>
    <cellStyle name="S6 59" xfId="2912"/>
    <cellStyle name="S6 6" xfId="2913"/>
    <cellStyle name="S6 60" xfId="2914"/>
    <cellStyle name="S6 61" xfId="2915"/>
    <cellStyle name="S6 62" xfId="2916"/>
    <cellStyle name="S6 63" xfId="2917"/>
    <cellStyle name="S6 64" xfId="2918"/>
    <cellStyle name="S6 65" xfId="2919"/>
    <cellStyle name="S6 66" xfId="2920"/>
    <cellStyle name="S6 67" xfId="2921"/>
    <cellStyle name="S6 68" xfId="2922"/>
    <cellStyle name="S6 69" xfId="2923"/>
    <cellStyle name="S6 7" xfId="2924"/>
    <cellStyle name="S6 70" xfId="2925"/>
    <cellStyle name="S6 71" xfId="2926"/>
    <cellStyle name="S6 72" xfId="2927"/>
    <cellStyle name="S6 73" xfId="2928"/>
    <cellStyle name="S6 74" xfId="2929"/>
    <cellStyle name="S6 75" xfId="2930"/>
    <cellStyle name="S6 76" xfId="2931"/>
    <cellStyle name="S6 77" xfId="2932"/>
    <cellStyle name="S6 78" xfId="2933"/>
    <cellStyle name="S6 79" xfId="2934"/>
    <cellStyle name="S6 8" xfId="2935"/>
    <cellStyle name="S6 80" xfId="2936"/>
    <cellStyle name="S6 81" xfId="2937"/>
    <cellStyle name="S6 82" xfId="2938"/>
    <cellStyle name="S6 83" xfId="2939"/>
    <cellStyle name="S6 84" xfId="2940"/>
    <cellStyle name="S6 85" xfId="2941"/>
    <cellStyle name="S6 86" xfId="2942"/>
    <cellStyle name="S6 87" xfId="2943"/>
    <cellStyle name="S6 88" xfId="2944"/>
    <cellStyle name="S6 89" xfId="2945"/>
    <cellStyle name="S6 9" xfId="2946"/>
    <cellStyle name="S6 90" xfId="2947"/>
    <cellStyle name="S6 91" xfId="2948"/>
    <cellStyle name="S6 92" xfId="2949"/>
    <cellStyle name="S6 93" xfId="2950"/>
    <cellStyle name="S6 94" xfId="2951"/>
    <cellStyle name="S6 95" xfId="2952"/>
    <cellStyle name="S6 96" xfId="2953"/>
    <cellStyle name="S6 97" xfId="2954"/>
    <cellStyle name="S6 98" xfId="2955"/>
    <cellStyle name="S6 99" xfId="2956"/>
    <cellStyle name="S7" xfId="2957"/>
    <cellStyle name="S7 10" xfId="2958"/>
    <cellStyle name="S7 100" xfId="2959"/>
    <cellStyle name="S7 101" xfId="2960"/>
    <cellStyle name="S7 102" xfId="2961"/>
    <cellStyle name="S7 103" xfId="2962"/>
    <cellStyle name="S7 104" xfId="2963"/>
    <cellStyle name="S7 105" xfId="2964"/>
    <cellStyle name="S7 106" xfId="2965"/>
    <cellStyle name="S7 107" xfId="2966"/>
    <cellStyle name="S7 108" xfId="2967"/>
    <cellStyle name="S7 109" xfId="2968"/>
    <cellStyle name="S7 11" xfId="2969"/>
    <cellStyle name="S7 110" xfId="2970"/>
    <cellStyle name="S7 111" xfId="2971"/>
    <cellStyle name="S7 112" xfId="2972"/>
    <cellStyle name="S7 113" xfId="2973"/>
    <cellStyle name="S7 114" xfId="2974"/>
    <cellStyle name="S7 115" xfId="2975"/>
    <cellStyle name="S7 116" xfId="2976"/>
    <cellStyle name="S7 117" xfId="2977"/>
    <cellStyle name="S7 118" xfId="2978"/>
    <cellStyle name="S7 119" xfId="2979"/>
    <cellStyle name="S7 12" xfId="2980"/>
    <cellStyle name="S7 120" xfId="2981"/>
    <cellStyle name="S7 121" xfId="2982"/>
    <cellStyle name="S7 122" xfId="2983"/>
    <cellStyle name="S7 123" xfId="2984"/>
    <cellStyle name="S7 124" xfId="2985"/>
    <cellStyle name="S7 125" xfId="2986"/>
    <cellStyle name="S7 126" xfId="2987"/>
    <cellStyle name="S7 127" xfId="2988"/>
    <cellStyle name="S7 128" xfId="2989"/>
    <cellStyle name="S7 129" xfId="2990"/>
    <cellStyle name="S7 13" xfId="2991"/>
    <cellStyle name="S7 130" xfId="2992"/>
    <cellStyle name="S7 131" xfId="2993"/>
    <cellStyle name="S7 132" xfId="2994"/>
    <cellStyle name="S7 133" xfId="2995"/>
    <cellStyle name="S7 134" xfId="2996"/>
    <cellStyle name="S7 135" xfId="2997"/>
    <cellStyle name="S7 136" xfId="2998"/>
    <cellStyle name="S7 137" xfId="2999"/>
    <cellStyle name="S7 138" xfId="3000"/>
    <cellStyle name="S7 139" xfId="3001"/>
    <cellStyle name="S7 14" xfId="3002"/>
    <cellStyle name="S7 140" xfId="3003"/>
    <cellStyle name="S7 141" xfId="3004"/>
    <cellStyle name="S7 142" xfId="3005"/>
    <cellStyle name="S7 143" xfId="3006"/>
    <cellStyle name="S7 144" xfId="3007"/>
    <cellStyle name="S7 145" xfId="3008"/>
    <cellStyle name="S7 146" xfId="3009"/>
    <cellStyle name="S7 147" xfId="3010"/>
    <cellStyle name="S7 148" xfId="3011"/>
    <cellStyle name="S7 149" xfId="3012"/>
    <cellStyle name="S7 15" xfId="3013"/>
    <cellStyle name="S7 150" xfId="3014"/>
    <cellStyle name="S7 151" xfId="3015"/>
    <cellStyle name="S7 152" xfId="3016"/>
    <cellStyle name="S7 153" xfId="3017"/>
    <cellStyle name="S7 154" xfId="3018"/>
    <cellStyle name="S7 155" xfId="3019"/>
    <cellStyle name="S7 156" xfId="3020"/>
    <cellStyle name="S7 157" xfId="3021"/>
    <cellStyle name="S7 158" xfId="3022"/>
    <cellStyle name="S7 159" xfId="3023"/>
    <cellStyle name="S7 16" xfId="3024"/>
    <cellStyle name="S7 160" xfId="3025"/>
    <cellStyle name="S7 161" xfId="3026"/>
    <cellStyle name="S7 162" xfId="3027"/>
    <cellStyle name="S7 17" xfId="3028"/>
    <cellStyle name="S7 18" xfId="3029"/>
    <cellStyle name="S7 19" xfId="3030"/>
    <cellStyle name="S7 2" xfId="3031"/>
    <cellStyle name="S7 20" xfId="3032"/>
    <cellStyle name="S7 21" xfId="3033"/>
    <cellStyle name="S7 22" xfId="3034"/>
    <cellStyle name="S7 23" xfId="3035"/>
    <cellStyle name="S7 24" xfId="3036"/>
    <cellStyle name="S7 25" xfId="3037"/>
    <cellStyle name="S7 26" xfId="3038"/>
    <cellStyle name="S7 27" xfId="3039"/>
    <cellStyle name="S7 28" xfId="3040"/>
    <cellStyle name="S7 29" xfId="3041"/>
    <cellStyle name="S7 3" xfId="3042"/>
    <cellStyle name="S7 30" xfId="3043"/>
    <cellStyle name="S7 31" xfId="3044"/>
    <cellStyle name="S7 32" xfId="3045"/>
    <cellStyle name="S7 33" xfId="3046"/>
    <cellStyle name="S7 34" xfId="3047"/>
    <cellStyle name="S7 35" xfId="3048"/>
    <cellStyle name="S7 36" xfId="3049"/>
    <cellStyle name="S7 37" xfId="3050"/>
    <cellStyle name="S7 38" xfId="3051"/>
    <cellStyle name="S7 39" xfId="3052"/>
    <cellStyle name="S7 4" xfId="3053"/>
    <cellStyle name="S7 40" xfId="3054"/>
    <cellStyle name="S7 41" xfId="3055"/>
    <cellStyle name="S7 42" xfId="3056"/>
    <cellStyle name="S7 43" xfId="3057"/>
    <cellStyle name="S7 44" xfId="3058"/>
    <cellStyle name="S7 45" xfId="3059"/>
    <cellStyle name="S7 46" xfId="3060"/>
    <cellStyle name="S7 47" xfId="3061"/>
    <cellStyle name="S7 48" xfId="3062"/>
    <cellStyle name="S7 49" xfId="3063"/>
    <cellStyle name="S7 5" xfId="3064"/>
    <cellStyle name="S7 50" xfId="3065"/>
    <cellStyle name="S7 51" xfId="3066"/>
    <cellStyle name="S7 52" xfId="3067"/>
    <cellStyle name="S7 53" xfId="3068"/>
    <cellStyle name="S7 54" xfId="3069"/>
    <cellStyle name="S7 55" xfId="3070"/>
    <cellStyle name="S7 56" xfId="3071"/>
    <cellStyle name="S7 57" xfId="3072"/>
    <cellStyle name="S7 58" xfId="3073"/>
    <cellStyle name="S7 59" xfId="3074"/>
    <cellStyle name="S7 6" xfId="3075"/>
    <cellStyle name="S7 60" xfId="3076"/>
    <cellStyle name="S7 61" xfId="3077"/>
    <cellStyle name="S7 62" xfId="3078"/>
    <cellStyle name="S7 63" xfId="3079"/>
    <cellStyle name="S7 64" xfId="3080"/>
    <cellStyle name="S7 65" xfId="3081"/>
    <cellStyle name="S7 66" xfId="3082"/>
    <cellStyle name="S7 67" xfId="3083"/>
    <cellStyle name="S7 68" xfId="3084"/>
    <cellStyle name="S7 69" xfId="3085"/>
    <cellStyle name="S7 7" xfId="3086"/>
    <cellStyle name="S7 70" xfId="3087"/>
    <cellStyle name="S7 71" xfId="3088"/>
    <cellStyle name="S7 72" xfId="3089"/>
    <cellStyle name="S7 73" xfId="3090"/>
    <cellStyle name="S7 74" xfId="3091"/>
    <cellStyle name="S7 75" xfId="3092"/>
    <cellStyle name="S7 76" xfId="3093"/>
    <cellStyle name="S7 77" xfId="3094"/>
    <cellStyle name="S7 78" xfId="3095"/>
    <cellStyle name="S7 79" xfId="3096"/>
    <cellStyle name="S7 8" xfId="3097"/>
    <cellStyle name="S7 80" xfId="3098"/>
    <cellStyle name="S7 81" xfId="3099"/>
    <cellStyle name="S7 82" xfId="3100"/>
    <cellStyle name="S7 83" xfId="3101"/>
    <cellStyle name="S7 84" xfId="3102"/>
    <cellStyle name="S7 85" xfId="3103"/>
    <cellStyle name="S7 86" xfId="3104"/>
    <cellStyle name="S7 87" xfId="3105"/>
    <cellStyle name="S7 88" xfId="3106"/>
    <cellStyle name="S7 89" xfId="3107"/>
    <cellStyle name="S7 9" xfId="3108"/>
    <cellStyle name="S7 90" xfId="3109"/>
    <cellStyle name="S7 91" xfId="3110"/>
    <cellStyle name="S7 92" xfId="3111"/>
    <cellStyle name="S7 93" xfId="3112"/>
    <cellStyle name="S7 94" xfId="3113"/>
    <cellStyle name="S7 95" xfId="3114"/>
    <cellStyle name="S7 96" xfId="3115"/>
    <cellStyle name="S7 97" xfId="3116"/>
    <cellStyle name="S7 98" xfId="3117"/>
    <cellStyle name="S7 99" xfId="3118"/>
    <cellStyle name="S8" xfId="3119"/>
    <cellStyle name="S8 10" xfId="3120"/>
    <cellStyle name="S8 100" xfId="3121"/>
    <cellStyle name="S8 101" xfId="3122"/>
    <cellStyle name="S8 102" xfId="3123"/>
    <cellStyle name="S8 103" xfId="3124"/>
    <cellStyle name="S8 104" xfId="3125"/>
    <cellStyle name="S8 105" xfId="3126"/>
    <cellStyle name="S8 106" xfId="3127"/>
    <cellStyle name="S8 107" xfId="3128"/>
    <cellStyle name="S8 108" xfId="3129"/>
    <cellStyle name="S8 109" xfId="3130"/>
    <cellStyle name="S8 11" xfId="3131"/>
    <cellStyle name="S8 110" xfId="3132"/>
    <cellStyle name="S8 111" xfId="3133"/>
    <cellStyle name="S8 112" xfId="3134"/>
    <cellStyle name="S8 113" xfId="3135"/>
    <cellStyle name="S8 114" xfId="3136"/>
    <cellStyle name="S8 115" xfId="3137"/>
    <cellStyle name="S8 116" xfId="3138"/>
    <cellStyle name="S8 117" xfId="3139"/>
    <cellStyle name="S8 118" xfId="3140"/>
    <cellStyle name="S8 119" xfId="3141"/>
    <cellStyle name="S8 12" xfId="3142"/>
    <cellStyle name="S8 120" xfId="3143"/>
    <cellStyle name="S8 121" xfId="3144"/>
    <cellStyle name="S8 122" xfId="3145"/>
    <cellStyle name="S8 123" xfId="3146"/>
    <cellStyle name="S8 124" xfId="3147"/>
    <cellStyle name="S8 125" xfId="3148"/>
    <cellStyle name="S8 126" xfId="3149"/>
    <cellStyle name="S8 127" xfId="3150"/>
    <cellStyle name="S8 128" xfId="3151"/>
    <cellStyle name="S8 129" xfId="3152"/>
    <cellStyle name="S8 13" xfId="3153"/>
    <cellStyle name="S8 130" xfId="3154"/>
    <cellStyle name="S8 131" xfId="3155"/>
    <cellStyle name="S8 132" xfId="3156"/>
    <cellStyle name="S8 133" xfId="3157"/>
    <cellStyle name="S8 134" xfId="3158"/>
    <cellStyle name="S8 135" xfId="3159"/>
    <cellStyle name="S8 136" xfId="3160"/>
    <cellStyle name="S8 137" xfId="3161"/>
    <cellStyle name="S8 138" xfId="3162"/>
    <cellStyle name="S8 139" xfId="3163"/>
    <cellStyle name="S8 14" xfId="3164"/>
    <cellStyle name="S8 140" xfId="3165"/>
    <cellStyle name="S8 141" xfId="3166"/>
    <cellStyle name="S8 142" xfId="3167"/>
    <cellStyle name="S8 143" xfId="3168"/>
    <cellStyle name="S8 144" xfId="3169"/>
    <cellStyle name="S8 145" xfId="3170"/>
    <cellStyle name="S8 146" xfId="3171"/>
    <cellStyle name="S8 147" xfId="3172"/>
    <cellStyle name="S8 148" xfId="3173"/>
    <cellStyle name="S8 149" xfId="3174"/>
    <cellStyle name="S8 15" xfId="3175"/>
    <cellStyle name="S8 150" xfId="3176"/>
    <cellStyle name="S8 151" xfId="3177"/>
    <cellStyle name="S8 152" xfId="3178"/>
    <cellStyle name="S8 153" xfId="3179"/>
    <cellStyle name="S8 154" xfId="3180"/>
    <cellStyle name="S8 155" xfId="3181"/>
    <cellStyle name="S8 156" xfId="3182"/>
    <cellStyle name="S8 157" xfId="3183"/>
    <cellStyle name="S8 158" xfId="3184"/>
    <cellStyle name="S8 159" xfId="3185"/>
    <cellStyle name="S8 16" xfId="3186"/>
    <cellStyle name="S8 160" xfId="3187"/>
    <cellStyle name="S8 161" xfId="3188"/>
    <cellStyle name="S8 162" xfId="3189"/>
    <cellStyle name="S8 17" xfId="3190"/>
    <cellStyle name="S8 18" xfId="3191"/>
    <cellStyle name="S8 19" xfId="3192"/>
    <cellStyle name="S8 2" xfId="3193"/>
    <cellStyle name="S8 20" xfId="3194"/>
    <cellStyle name="S8 21" xfId="3195"/>
    <cellStyle name="S8 22" xfId="3196"/>
    <cellStyle name="S8 23" xfId="3197"/>
    <cellStyle name="S8 24" xfId="3198"/>
    <cellStyle name="S8 25" xfId="3199"/>
    <cellStyle name="S8 26" xfId="3200"/>
    <cellStyle name="S8 27" xfId="3201"/>
    <cellStyle name="S8 28" xfId="3202"/>
    <cellStyle name="S8 29" xfId="3203"/>
    <cellStyle name="S8 3" xfId="3204"/>
    <cellStyle name="S8 30" xfId="3205"/>
    <cellStyle name="S8 31" xfId="3206"/>
    <cellStyle name="S8 32" xfId="3207"/>
    <cellStyle name="S8 33" xfId="3208"/>
    <cellStyle name="S8 34" xfId="3209"/>
    <cellStyle name="S8 35" xfId="3210"/>
    <cellStyle name="S8 36" xfId="3211"/>
    <cellStyle name="S8 37" xfId="3212"/>
    <cellStyle name="S8 38" xfId="3213"/>
    <cellStyle name="S8 39" xfId="3214"/>
    <cellStyle name="S8 4" xfId="3215"/>
    <cellStyle name="S8 40" xfId="3216"/>
    <cellStyle name="S8 41" xfId="3217"/>
    <cellStyle name="S8 42" xfId="3218"/>
    <cellStyle name="S8 43" xfId="3219"/>
    <cellStyle name="S8 44" xfId="3220"/>
    <cellStyle name="S8 45" xfId="3221"/>
    <cellStyle name="S8 46" xfId="3222"/>
    <cellStyle name="S8 47" xfId="3223"/>
    <cellStyle name="S8 48" xfId="3224"/>
    <cellStyle name="S8 49" xfId="3225"/>
    <cellStyle name="S8 5" xfId="3226"/>
    <cellStyle name="S8 50" xfId="3227"/>
    <cellStyle name="S8 51" xfId="3228"/>
    <cellStyle name="S8 52" xfId="3229"/>
    <cellStyle name="S8 53" xfId="3230"/>
    <cellStyle name="S8 54" xfId="3231"/>
    <cellStyle name="S8 55" xfId="3232"/>
    <cellStyle name="S8 56" xfId="3233"/>
    <cellStyle name="S8 57" xfId="3234"/>
    <cellStyle name="S8 58" xfId="3235"/>
    <cellStyle name="S8 59" xfId="3236"/>
    <cellStyle name="S8 6" xfId="3237"/>
    <cellStyle name="S8 60" xfId="3238"/>
    <cellStyle name="S8 61" xfId="3239"/>
    <cellStyle name="S8 62" xfId="3240"/>
    <cellStyle name="S8 63" xfId="3241"/>
    <cellStyle name="S8 64" xfId="3242"/>
    <cellStyle name="S8 65" xfId="3243"/>
    <cellStyle name="S8 66" xfId="3244"/>
    <cellStyle name="S8 67" xfId="3245"/>
    <cellStyle name="S8 68" xfId="3246"/>
    <cellStyle name="S8 69" xfId="3247"/>
    <cellStyle name="S8 7" xfId="3248"/>
    <cellStyle name="S8 70" xfId="3249"/>
    <cellStyle name="S8 71" xfId="3250"/>
    <cellStyle name="S8 72" xfId="3251"/>
    <cellStyle name="S8 73" xfId="3252"/>
    <cellStyle name="S8 74" xfId="3253"/>
    <cellStyle name="S8 75" xfId="3254"/>
    <cellStyle name="S8 76" xfId="3255"/>
    <cellStyle name="S8 77" xfId="3256"/>
    <cellStyle name="S8 78" xfId="3257"/>
    <cellStyle name="S8 79" xfId="3258"/>
    <cellStyle name="S8 8" xfId="3259"/>
    <cellStyle name="S8 80" xfId="3260"/>
    <cellStyle name="S8 81" xfId="3261"/>
    <cellStyle name="S8 82" xfId="3262"/>
    <cellStyle name="S8 83" xfId="3263"/>
    <cellStyle name="S8 84" xfId="3264"/>
    <cellStyle name="S8 85" xfId="3265"/>
    <cellStyle name="S8 86" xfId="3266"/>
    <cellStyle name="S8 87" xfId="3267"/>
    <cellStyle name="S8 88" xfId="3268"/>
    <cellStyle name="S8 89" xfId="3269"/>
    <cellStyle name="S8 9" xfId="3270"/>
    <cellStyle name="S8 90" xfId="3271"/>
    <cellStyle name="S8 91" xfId="3272"/>
    <cellStyle name="S8 92" xfId="3273"/>
    <cellStyle name="S8 93" xfId="3274"/>
    <cellStyle name="S8 94" xfId="3275"/>
    <cellStyle name="S8 95" xfId="3276"/>
    <cellStyle name="S8 96" xfId="3277"/>
    <cellStyle name="S8 97" xfId="3278"/>
    <cellStyle name="S8 98" xfId="3279"/>
    <cellStyle name="S8 99" xfId="3280"/>
    <cellStyle name="S9" xfId="3281"/>
    <cellStyle name="S9 10" xfId="3282"/>
    <cellStyle name="S9 100" xfId="3283"/>
    <cellStyle name="S9 101" xfId="3284"/>
    <cellStyle name="S9 102" xfId="3285"/>
    <cellStyle name="S9 103" xfId="3286"/>
    <cellStyle name="S9 104" xfId="3287"/>
    <cellStyle name="S9 105" xfId="3288"/>
    <cellStyle name="S9 106" xfId="3289"/>
    <cellStyle name="S9 107" xfId="3290"/>
    <cellStyle name="S9 108" xfId="3291"/>
    <cellStyle name="S9 109" xfId="3292"/>
    <cellStyle name="S9 11" xfId="3293"/>
    <cellStyle name="S9 110" xfId="3294"/>
    <cellStyle name="S9 111" xfId="3295"/>
    <cellStyle name="S9 112" xfId="3296"/>
    <cellStyle name="S9 113" xfId="3297"/>
    <cellStyle name="S9 114" xfId="3298"/>
    <cellStyle name="S9 115" xfId="3299"/>
    <cellStyle name="S9 116" xfId="3300"/>
    <cellStyle name="S9 117" xfId="3301"/>
    <cellStyle name="S9 118" xfId="3302"/>
    <cellStyle name="S9 119" xfId="3303"/>
    <cellStyle name="S9 12" xfId="3304"/>
    <cellStyle name="S9 120" xfId="3305"/>
    <cellStyle name="S9 121" xfId="3306"/>
    <cellStyle name="S9 122" xfId="3307"/>
    <cellStyle name="S9 123" xfId="3308"/>
    <cellStyle name="S9 124" xfId="3309"/>
    <cellStyle name="S9 125" xfId="3310"/>
    <cellStyle name="S9 126" xfId="3311"/>
    <cellStyle name="S9 127" xfId="3312"/>
    <cellStyle name="S9 128" xfId="3313"/>
    <cellStyle name="S9 129" xfId="3314"/>
    <cellStyle name="S9 13" xfId="3315"/>
    <cellStyle name="S9 130" xfId="3316"/>
    <cellStyle name="S9 131" xfId="3317"/>
    <cellStyle name="S9 132" xfId="3318"/>
    <cellStyle name="S9 133" xfId="3319"/>
    <cellStyle name="S9 134" xfId="3320"/>
    <cellStyle name="S9 135" xfId="3321"/>
    <cellStyle name="S9 136" xfId="3322"/>
    <cellStyle name="S9 137" xfId="3323"/>
    <cellStyle name="S9 138" xfId="3324"/>
    <cellStyle name="S9 139" xfId="3325"/>
    <cellStyle name="S9 14" xfId="3326"/>
    <cellStyle name="S9 140" xfId="3327"/>
    <cellStyle name="S9 141" xfId="3328"/>
    <cellStyle name="S9 142" xfId="3329"/>
    <cellStyle name="S9 143" xfId="3330"/>
    <cellStyle name="S9 144" xfId="3331"/>
    <cellStyle name="S9 145" xfId="3332"/>
    <cellStyle name="S9 146" xfId="3333"/>
    <cellStyle name="S9 147" xfId="3334"/>
    <cellStyle name="S9 148" xfId="3335"/>
    <cellStyle name="S9 149" xfId="3336"/>
    <cellStyle name="S9 15" xfId="3337"/>
    <cellStyle name="S9 150" xfId="3338"/>
    <cellStyle name="S9 151" xfId="3339"/>
    <cellStyle name="S9 152" xfId="3340"/>
    <cellStyle name="S9 153" xfId="3341"/>
    <cellStyle name="S9 154" xfId="3342"/>
    <cellStyle name="S9 155" xfId="3343"/>
    <cellStyle name="S9 156" xfId="3344"/>
    <cellStyle name="S9 157" xfId="3345"/>
    <cellStyle name="S9 158" xfId="3346"/>
    <cellStyle name="S9 159" xfId="3347"/>
    <cellStyle name="S9 16" xfId="3348"/>
    <cellStyle name="S9 160" xfId="3349"/>
    <cellStyle name="S9 161" xfId="3350"/>
    <cellStyle name="S9 162" xfId="3351"/>
    <cellStyle name="S9 17" xfId="3352"/>
    <cellStyle name="S9 18" xfId="3353"/>
    <cellStyle name="S9 19" xfId="3354"/>
    <cellStyle name="S9 2" xfId="3355"/>
    <cellStyle name="S9 20" xfId="3356"/>
    <cellStyle name="S9 21" xfId="3357"/>
    <cellStyle name="S9 22" xfId="3358"/>
    <cellStyle name="S9 23" xfId="3359"/>
    <cellStyle name="S9 24" xfId="3360"/>
    <cellStyle name="S9 25" xfId="3361"/>
    <cellStyle name="S9 26" xfId="3362"/>
    <cellStyle name="S9 27" xfId="3363"/>
    <cellStyle name="S9 28" xfId="3364"/>
    <cellStyle name="S9 29" xfId="3365"/>
    <cellStyle name="S9 3" xfId="3366"/>
    <cellStyle name="S9 30" xfId="3367"/>
    <cellStyle name="S9 31" xfId="3368"/>
    <cellStyle name="S9 32" xfId="3369"/>
    <cellStyle name="S9 33" xfId="3370"/>
    <cellStyle name="S9 34" xfId="3371"/>
    <cellStyle name="S9 35" xfId="3372"/>
    <cellStyle name="S9 36" xfId="3373"/>
    <cellStyle name="S9 37" xfId="3374"/>
    <cellStyle name="S9 38" xfId="3375"/>
    <cellStyle name="S9 39" xfId="3376"/>
    <cellStyle name="S9 4" xfId="3377"/>
    <cellStyle name="S9 40" xfId="3378"/>
    <cellStyle name="S9 41" xfId="3379"/>
    <cellStyle name="S9 42" xfId="3380"/>
    <cellStyle name="S9 43" xfId="3381"/>
    <cellStyle name="S9 44" xfId="3382"/>
    <cellStyle name="S9 45" xfId="3383"/>
    <cellStyle name="S9 46" xfId="3384"/>
    <cellStyle name="S9 47" xfId="3385"/>
    <cellStyle name="S9 48" xfId="3386"/>
    <cellStyle name="S9 49" xfId="3387"/>
    <cellStyle name="S9 5" xfId="3388"/>
    <cellStyle name="S9 50" xfId="3389"/>
    <cellStyle name="S9 51" xfId="3390"/>
    <cellStyle name="S9 52" xfId="3391"/>
    <cellStyle name="S9 53" xfId="3392"/>
    <cellStyle name="S9 54" xfId="3393"/>
    <cellStyle name="S9 55" xfId="3394"/>
    <cellStyle name="S9 56" xfId="3395"/>
    <cellStyle name="S9 57" xfId="3396"/>
    <cellStyle name="S9 58" xfId="3397"/>
    <cellStyle name="S9 59" xfId="3398"/>
    <cellStyle name="S9 6" xfId="3399"/>
    <cellStyle name="S9 60" xfId="3400"/>
    <cellStyle name="S9 61" xfId="3401"/>
    <cellStyle name="S9 62" xfId="3402"/>
    <cellStyle name="S9 63" xfId="3403"/>
    <cellStyle name="S9 64" xfId="3404"/>
    <cellStyle name="S9 65" xfId="3405"/>
    <cellStyle name="S9 66" xfId="3406"/>
    <cellStyle name="S9 67" xfId="3407"/>
    <cellStyle name="S9 68" xfId="3408"/>
    <cellStyle name="S9 69" xfId="3409"/>
    <cellStyle name="S9 7" xfId="3410"/>
    <cellStyle name="S9 70" xfId="3411"/>
    <cellStyle name="S9 71" xfId="3412"/>
    <cellStyle name="S9 72" xfId="3413"/>
    <cellStyle name="S9 73" xfId="3414"/>
    <cellStyle name="S9 74" xfId="3415"/>
    <cellStyle name="S9 75" xfId="3416"/>
    <cellStyle name="S9 76" xfId="3417"/>
    <cellStyle name="S9 77" xfId="3418"/>
    <cellStyle name="S9 78" xfId="3419"/>
    <cellStyle name="S9 79" xfId="3420"/>
    <cellStyle name="S9 8" xfId="3421"/>
    <cellStyle name="S9 80" xfId="3422"/>
    <cellStyle name="S9 81" xfId="3423"/>
    <cellStyle name="S9 82" xfId="3424"/>
    <cellStyle name="S9 83" xfId="3425"/>
    <cellStyle name="S9 84" xfId="3426"/>
    <cellStyle name="S9 85" xfId="3427"/>
    <cellStyle name="S9 86" xfId="3428"/>
    <cellStyle name="S9 87" xfId="3429"/>
    <cellStyle name="S9 88" xfId="3430"/>
    <cellStyle name="S9 89" xfId="3431"/>
    <cellStyle name="S9 9" xfId="3432"/>
    <cellStyle name="S9 90" xfId="3433"/>
    <cellStyle name="S9 91" xfId="3434"/>
    <cellStyle name="S9 92" xfId="3435"/>
    <cellStyle name="S9 93" xfId="3436"/>
    <cellStyle name="S9 94" xfId="3437"/>
    <cellStyle name="S9 95" xfId="3438"/>
    <cellStyle name="S9 96" xfId="3439"/>
    <cellStyle name="S9 97" xfId="3440"/>
    <cellStyle name="S9 98" xfId="3441"/>
    <cellStyle name="S9 99" xfId="3442"/>
    <cellStyle name="Денежный 2" xfId="4"/>
    <cellStyle name="Денежный 2 2" xfId="13"/>
    <cellStyle name="Денежный 2 2 2" xfId="19"/>
    <cellStyle name="Денежный 2 2 2 2" xfId="3478"/>
    <cellStyle name="Денежный 2 2 2 2 2" xfId="3532"/>
    <cellStyle name="Денежный 2 2 2 2 2 2" xfId="3665"/>
    <cellStyle name="Денежный 2 2 2 2 2 2 2" xfId="3926"/>
    <cellStyle name="Денежный 2 2 2 2 2 3" xfId="3796"/>
    <cellStyle name="Денежный 2 2 2 2 3" xfId="3611"/>
    <cellStyle name="Денежный 2 2 2 2 3 2" xfId="3872"/>
    <cellStyle name="Денежный 2 2 2 2 4" xfId="3742"/>
    <cellStyle name="Денежный 2 2 2 3" xfId="3489"/>
    <cellStyle name="Денежный 2 2 2 3 2" xfId="3543"/>
    <cellStyle name="Денежный 2 2 2 3 2 2" xfId="3676"/>
    <cellStyle name="Денежный 2 2 2 3 2 2 2" xfId="3937"/>
    <cellStyle name="Денежный 2 2 2 3 2 3" xfId="3807"/>
    <cellStyle name="Денежный 2 2 2 3 3" xfId="3622"/>
    <cellStyle name="Денежный 2 2 2 3 3 2" xfId="3883"/>
    <cellStyle name="Денежный 2 2 2 3 4" xfId="3753"/>
    <cellStyle name="Денежный 2 2 2 4" xfId="3513"/>
    <cellStyle name="Денежный 2 2 2 4 2" xfId="3646"/>
    <cellStyle name="Денежный 2 2 2 4 2 2" xfId="3907"/>
    <cellStyle name="Денежный 2 2 2 4 3" xfId="3777"/>
    <cellStyle name="Денежный 2 2 2 5" xfId="3459"/>
    <cellStyle name="Денежный 2 2 2 5 2" xfId="3592"/>
    <cellStyle name="Денежный 2 2 2 5 2 2" xfId="3853"/>
    <cellStyle name="Денежный 2 2 2 5 3" xfId="3723"/>
    <cellStyle name="Денежный 2 2 2 6" xfId="3570"/>
    <cellStyle name="Денежный 2 2 2 6 2" xfId="3834"/>
    <cellStyle name="Денежный 2 2 2 7" xfId="3704"/>
    <cellStyle name="Денежный 2 2 3" xfId="3472"/>
    <cellStyle name="Денежный 2 2 3 2" xfId="3526"/>
    <cellStyle name="Денежный 2 2 3 2 2" xfId="3659"/>
    <cellStyle name="Денежный 2 2 3 2 2 2" xfId="3920"/>
    <cellStyle name="Денежный 2 2 3 2 3" xfId="3790"/>
    <cellStyle name="Денежный 2 2 3 3" xfId="3605"/>
    <cellStyle name="Денежный 2 2 3 3 2" xfId="3866"/>
    <cellStyle name="Денежный 2 2 3 4" xfId="3736"/>
    <cellStyle name="Денежный 2 2 4" xfId="3488"/>
    <cellStyle name="Денежный 2 2 4 2" xfId="3542"/>
    <cellStyle name="Денежный 2 2 4 2 2" xfId="3675"/>
    <cellStyle name="Денежный 2 2 4 2 2 2" xfId="3936"/>
    <cellStyle name="Денежный 2 2 4 2 3" xfId="3806"/>
    <cellStyle name="Денежный 2 2 4 3" xfId="3621"/>
    <cellStyle name="Денежный 2 2 4 3 2" xfId="3882"/>
    <cellStyle name="Денежный 2 2 4 4" xfId="3752"/>
    <cellStyle name="Денежный 2 2 5" xfId="3507"/>
    <cellStyle name="Денежный 2 2 5 2" xfId="3640"/>
    <cellStyle name="Денежный 2 2 5 2 2" xfId="3901"/>
    <cellStyle name="Денежный 2 2 5 3" xfId="3771"/>
    <cellStyle name="Денежный 2 2 6" xfId="3453"/>
    <cellStyle name="Денежный 2 2 6 2" xfId="3586"/>
    <cellStyle name="Денежный 2 2 6 2 2" xfId="3847"/>
    <cellStyle name="Денежный 2 2 6 3" xfId="3717"/>
    <cellStyle name="Денежный 2 2 7" xfId="3564"/>
    <cellStyle name="Денежный 2 2 7 2" xfId="3828"/>
    <cellStyle name="Денежный 2 2 8" xfId="3698"/>
    <cellStyle name="Денежный 2 3" xfId="25"/>
    <cellStyle name="Денежный 2 3 2" xfId="3483"/>
    <cellStyle name="Денежный 2 3 2 2" xfId="3537"/>
    <cellStyle name="Денежный 2 3 2 2 2" xfId="3670"/>
    <cellStyle name="Денежный 2 3 2 2 2 2" xfId="3931"/>
    <cellStyle name="Денежный 2 3 2 2 3" xfId="3801"/>
    <cellStyle name="Денежный 2 3 2 3" xfId="3616"/>
    <cellStyle name="Денежный 2 3 2 3 2" xfId="3877"/>
    <cellStyle name="Денежный 2 3 2 4" xfId="3747"/>
    <cellStyle name="Денежный 2 3 3" xfId="3490"/>
    <cellStyle name="Денежный 2 3 3 2" xfId="3544"/>
    <cellStyle name="Денежный 2 3 3 2 2" xfId="3677"/>
    <cellStyle name="Денежный 2 3 3 2 2 2" xfId="3938"/>
    <cellStyle name="Денежный 2 3 3 2 3" xfId="3808"/>
    <cellStyle name="Денежный 2 3 3 3" xfId="3623"/>
    <cellStyle name="Денежный 2 3 3 3 2" xfId="3884"/>
    <cellStyle name="Денежный 2 3 3 4" xfId="3754"/>
    <cellStyle name="Денежный 2 3 4" xfId="3518"/>
    <cellStyle name="Денежный 2 3 4 2" xfId="3651"/>
    <cellStyle name="Денежный 2 3 4 2 2" xfId="3912"/>
    <cellStyle name="Денежный 2 3 4 3" xfId="3782"/>
    <cellStyle name="Денежный 2 3 5" xfId="3464"/>
    <cellStyle name="Денежный 2 3 5 2" xfId="3597"/>
    <cellStyle name="Денежный 2 3 5 2 2" xfId="3858"/>
    <cellStyle name="Денежный 2 3 5 3" xfId="3728"/>
    <cellStyle name="Денежный 2 3 6" xfId="3575"/>
    <cellStyle name="Денежный 2 3 6 2" xfId="3839"/>
    <cellStyle name="Денежный 2 3 7" xfId="3709"/>
    <cellStyle name="Денежный 2 4" xfId="10"/>
    <cellStyle name="Денежный 2 5" xfId="3560"/>
    <cellStyle name="Денежный 2 5 2" xfId="3824"/>
    <cellStyle name="Денежный 2 6" xfId="3694"/>
    <cellStyle name="Денежный 3" xfId="3"/>
    <cellStyle name="Денежный 3 2" xfId="18"/>
    <cellStyle name="Денежный 3 2 2" xfId="3477"/>
    <cellStyle name="Денежный 3 2 2 2" xfId="3531"/>
    <cellStyle name="Денежный 3 2 2 2 2" xfId="3664"/>
    <cellStyle name="Денежный 3 2 2 2 2 2" xfId="3925"/>
    <cellStyle name="Денежный 3 2 2 2 3" xfId="3795"/>
    <cellStyle name="Денежный 3 2 2 3" xfId="3610"/>
    <cellStyle name="Денежный 3 2 2 3 2" xfId="3871"/>
    <cellStyle name="Денежный 3 2 2 4" xfId="3741"/>
    <cellStyle name="Денежный 3 2 3" xfId="3492"/>
    <cellStyle name="Денежный 3 2 3 2" xfId="3546"/>
    <cellStyle name="Денежный 3 2 3 2 2" xfId="3679"/>
    <cellStyle name="Денежный 3 2 3 2 2 2" xfId="3940"/>
    <cellStyle name="Денежный 3 2 3 2 3" xfId="3810"/>
    <cellStyle name="Денежный 3 2 3 3" xfId="3625"/>
    <cellStyle name="Денежный 3 2 3 3 2" xfId="3886"/>
    <cellStyle name="Денежный 3 2 3 4" xfId="3756"/>
    <cellStyle name="Денежный 3 2 4" xfId="3512"/>
    <cellStyle name="Денежный 3 2 4 2" xfId="3645"/>
    <cellStyle name="Денежный 3 2 4 2 2" xfId="3906"/>
    <cellStyle name="Денежный 3 2 4 3" xfId="3776"/>
    <cellStyle name="Денежный 3 2 5" xfId="3458"/>
    <cellStyle name="Денежный 3 2 5 2" xfId="3591"/>
    <cellStyle name="Денежный 3 2 5 2 2" xfId="3852"/>
    <cellStyle name="Денежный 3 2 5 3" xfId="3722"/>
    <cellStyle name="Денежный 3 2 6" xfId="3569"/>
    <cellStyle name="Денежный 3 2 6 2" xfId="3833"/>
    <cellStyle name="Денежный 3 2 7" xfId="3703"/>
    <cellStyle name="Денежный 3 3" xfId="3471"/>
    <cellStyle name="Денежный 3 3 2" xfId="3525"/>
    <cellStyle name="Денежный 3 3 2 2" xfId="3658"/>
    <cellStyle name="Денежный 3 3 2 2 2" xfId="3919"/>
    <cellStyle name="Денежный 3 3 2 3" xfId="3789"/>
    <cellStyle name="Денежный 3 3 3" xfId="3604"/>
    <cellStyle name="Денежный 3 3 3 2" xfId="3865"/>
    <cellStyle name="Денежный 3 3 4" xfId="3735"/>
    <cellStyle name="Денежный 3 4" xfId="3491"/>
    <cellStyle name="Денежный 3 4 2" xfId="3545"/>
    <cellStyle name="Денежный 3 4 2 2" xfId="3678"/>
    <cellStyle name="Денежный 3 4 2 2 2" xfId="3939"/>
    <cellStyle name="Денежный 3 4 2 3" xfId="3809"/>
    <cellStyle name="Денежный 3 4 3" xfId="3624"/>
    <cellStyle name="Денежный 3 4 3 2" xfId="3885"/>
    <cellStyle name="Денежный 3 4 4" xfId="3755"/>
    <cellStyle name="Денежный 3 5" xfId="3506"/>
    <cellStyle name="Денежный 3 5 2" xfId="3639"/>
    <cellStyle name="Денежный 3 5 2 2" xfId="3900"/>
    <cellStyle name="Денежный 3 5 3" xfId="3770"/>
    <cellStyle name="Денежный 3 6" xfId="3452"/>
    <cellStyle name="Денежный 3 6 2" xfId="3585"/>
    <cellStyle name="Денежный 3 6 2 2" xfId="3846"/>
    <cellStyle name="Денежный 3 6 3" xfId="3716"/>
    <cellStyle name="Денежный 3 7" xfId="3559"/>
    <cellStyle name="Денежный 3 7 2" xfId="3823"/>
    <cellStyle name="Денежный 3 8" xfId="3693"/>
    <cellStyle name="Денежный 6" xfId="3952"/>
    <cellStyle name="Обычный" xfId="0" builtinId="0"/>
    <cellStyle name="Обычный 10" xfId="3691"/>
    <cellStyle name="Обычный 2" xfId="5"/>
    <cellStyle name="Обычный 2 2" xfId="6"/>
    <cellStyle name="Обычный 2 2 2" xfId="32"/>
    <cellStyle name="Обычный 2 3" xfId="14"/>
    <cellStyle name="Обычный 2 3 10" xfId="3699"/>
    <cellStyle name="Обычный 2 3 2" xfId="20"/>
    <cellStyle name="Обычный 2 3 2 2" xfId="3479"/>
    <cellStyle name="Обычный 2 3 2 2 2" xfId="3533"/>
    <cellStyle name="Обычный 2 3 2 2 2 2" xfId="3666"/>
    <cellStyle name="Обычный 2 3 2 2 2 2 2" xfId="3927"/>
    <cellStyle name="Обычный 2 3 2 2 2 3" xfId="3797"/>
    <cellStyle name="Обычный 2 3 2 2 3" xfId="3612"/>
    <cellStyle name="Обычный 2 3 2 2 3 2" xfId="3873"/>
    <cellStyle name="Обычный 2 3 2 2 4" xfId="3743"/>
    <cellStyle name="Обычный 2 3 2 3" xfId="3494"/>
    <cellStyle name="Обычный 2 3 2 3 2" xfId="3548"/>
    <cellStyle name="Обычный 2 3 2 3 2 2" xfId="3681"/>
    <cellStyle name="Обычный 2 3 2 3 2 2 2" xfId="3942"/>
    <cellStyle name="Обычный 2 3 2 3 2 3" xfId="3812"/>
    <cellStyle name="Обычный 2 3 2 3 3" xfId="3627"/>
    <cellStyle name="Обычный 2 3 2 3 3 2" xfId="3888"/>
    <cellStyle name="Обычный 2 3 2 3 4" xfId="3758"/>
    <cellStyle name="Обычный 2 3 2 4" xfId="3514"/>
    <cellStyle name="Обычный 2 3 2 4 2" xfId="3647"/>
    <cellStyle name="Обычный 2 3 2 4 2 2" xfId="3908"/>
    <cellStyle name="Обычный 2 3 2 4 3" xfId="3778"/>
    <cellStyle name="Обычный 2 3 2 5" xfId="3460"/>
    <cellStyle name="Обычный 2 3 2 5 2" xfId="3593"/>
    <cellStyle name="Обычный 2 3 2 5 2 2" xfId="3854"/>
    <cellStyle name="Обычный 2 3 2 5 3" xfId="3724"/>
    <cellStyle name="Обычный 2 3 2 6" xfId="3571"/>
    <cellStyle name="Обычный 2 3 2 6 2" xfId="3835"/>
    <cellStyle name="Обычный 2 3 2 7" xfId="3705"/>
    <cellStyle name="Обычный 2 3 3" xfId="24"/>
    <cellStyle name="Обычный 2 3 3 2" xfId="3482"/>
    <cellStyle name="Обычный 2 3 3 2 2" xfId="3536"/>
    <cellStyle name="Обычный 2 3 3 2 2 2" xfId="3669"/>
    <cellStyle name="Обычный 2 3 3 2 2 2 2" xfId="3930"/>
    <cellStyle name="Обычный 2 3 3 2 2 3" xfId="3800"/>
    <cellStyle name="Обычный 2 3 3 2 3" xfId="3615"/>
    <cellStyle name="Обычный 2 3 3 2 3 2" xfId="3876"/>
    <cellStyle name="Обычный 2 3 3 2 4" xfId="3746"/>
    <cellStyle name="Обычный 2 3 3 3" xfId="3495"/>
    <cellStyle name="Обычный 2 3 3 3 2" xfId="3549"/>
    <cellStyle name="Обычный 2 3 3 3 2 2" xfId="3682"/>
    <cellStyle name="Обычный 2 3 3 3 2 2 2" xfId="3943"/>
    <cellStyle name="Обычный 2 3 3 3 2 3" xfId="3813"/>
    <cellStyle name="Обычный 2 3 3 3 3" xfId="3628"/>
    <cellStyle name="Обычный 2 3 3 3 3 2" xfId="3889"/>
    <cellStyle name="Обычный 2 3 3 3 4" xfId="3759"/>
    <cellStyle name="Обычный 2 3 3 4" xfId="3517"/>
    <cellStyle name="Обычный 2 3 3 4 2" xfId="3650"/>
    <cellStyle name="Обычный 2 3 3 4 2 2" xfId="3911"/>
    <cellStyle name="Обычный 2 3 3 4 3" xfId="3781"/>
    <cellStyle name="Обычный 2 3 3 5" xfId="3463"/>
    <cellStyle name="Обычный 2 3 3 5 2" xfId="3596"/>
    <cellStyle name="Обычный 2 3 3 5 2 2" xfId="3857"/>
    <cellStyle name="Обычный 2 3 3 5 3" xfId="3727"/>
    <cellStyle name="Обычный 2 3 3 6" xfId="3574"/>
    <cellStyle name="Обычный 2 3 3 6 2" xfId="3838"/>
    <cellStyle name="Обычный 2 3 3 7" xfId="3708"/>
    <cellStyle name="Обычный 2 3 4" xfId="3443"/>
    <cellStyle name="Обычный 2 3 5" xfId="3473"/>
    <cellStyle name="Обычный 2 3 5 2" xfId="3527"/>
    <cellStyle name="Обычный 2 3 5 2 2" xfId="3660"/>
    <cellStyle name="Обычный 2 3 5 2 2 2" xfId="3921"/>
    <cellStyle name="Обычный 2 3 5 2 3" xfId="3791"/>
    <cellStyle name="Обычный 2 3 5 3" xfId="3606"/>
    <cellStyle name="Обычный 2 3 5 3 2" xfId="3867"/>
    <cellStyle name="Обычный 2 3 5 4" xfId="3737"/>
    <cellStyle name="Обычный 2 3 6" xfId="3493"/>
    <cellStyle name="Обычный 2 3 6 2" xfId="3547"/>
    <cellStyle name="Обычный 2 3 6 2 2" xfId="3680"/>
    <cellStyle name="Обычный 2 3 6 2 2 2" xfId="3941"/>
    <cellStyle name="Обычный 2 3 6 2 3" xfId="3811"/>
    <cellStyle name="Обычный 2 3 6 3" xfId="3626"/>
    <cellStyle name="Обычный 2 3 6 3 2" xfId="3887"/>
    <cellStyle name="Обычный 2 3 6 4" xfId="3757"/>
    <cellStyle name="Обычный 2 3 7" xfId="3508"/>
    <cellStyle name="Обычный 2 3 7 2" xfId="3641"/>
    <cellStyle name="Обычный 2 3 7 2 2" xfId="3902"/>
    <cellStyle name="Обычный 2 3 7 3" xfId="3772"/>
    <cellStyle name="Обычный 2 3 8" xfId="3454"/>
    <cellStyle name="Обычный 2 3 8 2" xfId="3587"/>
    <cellStyle name="Обычный 2 3 8 2 2" xfId="3848"/>
    <cellStyle name="Обычный 2 3 8 3" xfId="3718"/>
    <cellStyle name="Обычный 2 3 9" xfId="3565"/>
    <cellStyle name="Обычный 2 3 9 2" xfId="3829"/>
    <cellStyle name="Обычный 2 4" xfId="28"/>
    <cellStyle name="Обычный 2 5" xfId="22"/>
    <cellStyle name="Обычный 2 5 2" xfId="3481"/>
    <cellStyle name="Обычный 2 5 2 2" xfId="3535"/>
    <cellStyle name="Обычный 2 5 2 2 2" xfId="3668"/>
    <cellStyle name="Обычный 2 5 2 2 2 2" xfId="3929"/>
    <cellStyle name="Обычный 2 5 2 2 3" xfId="3799"/>
    <cellStyle name="Обычный 2 5 2 3" xfId="3614"/>
    <cellStyle name="Обычный 2 5 2 3 2" xfId="3875"/>
    <cellStyle name="Обычный 2 5 2 4" xfId="3745"/>
    <cellStyle name="Обычный 2 5 3" xfId="3496"/>
    <cellStyle name="Обычный 2 5 3 2" xfId="3550"/>
    <cellStyle name="Обычный 2 5 3 2 2" xfId="3683"/>
    <cellStyle name="Обычный 2 5 3 2 2 2" xfId="3944"/>
    <cellStyle name="Обычный 2 5 3 2 3" xfId="3814"/>
    <cellStyle name="Обычный 2 5 3 3" xfId="3629"/>
    <cellStyle name="Обычный 2 5 3 3 2" xfId="3890"/>
    <cellStyle name="Обычный 2 5 3 4" xfId="3760"/>
    <cellStyle name="Обычный 2 5 4" xfId="3516"/>
    <cellStyle name="Обычный 2 5 4 2" xfId="3649"/>
    <cellStyle name="Обычный 2 5 4 2 2" xfId="3910"/>
    <cellStyle name="Обычный 2 5 4 3" xfId="3780"/>
    <cellStyle name="Обычный 2 5 5" xfId="3462"/>
    <cellStyle name="Обычный 2 5 5 2" xfId="3595"/>
    <cellStyle name="Обычный 2 5 5 2 2" xfId="3856"/>
    <cellStyle name="Обычный 2 5 5 3" xfId="3726"/>
    <cellStyle name="Обычный 2 5 6" xfId="3573"/>
    <cellStyle name="Обычный 2 5 6 2" xfId="3837"/>
    <cellStyle name="Обычный 2 5 7" xfId="3707"/>
    <cellStyle name="Обычный 2 6" xfId="31"/>
    <cellStyle name="Обычный 2 7" xfId="3561"/>
    <cellStyle name="Обычный 2 7 2" xfId="3825"/>
    <cellStyle name="Обычный 2 8" xfId="3579"/>
    <cellStyle name="Обычный 2 9" xfId="3695"/>
    <cellStyle name="Обычный 3" xfId="2"/>
    <cellStyle name="Обычный 3 10" xfId="3692"/>
    <cellStyle name="Обычный 3 2" xfId="16"/>
    <cellStyle name="Обычный 3 2 2" xfId="33"/>
    <cellStyle name="Обычный 3 2 2 2" xfId="3485"/>
    <cellStyle name="Обычный 3 2 2 2 2" xfId="3539"/>
    <cellStyle name="Обычный 3 2 2 2 2 2" xfId="3672"/>
    <cellStyle name="Обычный 3 2 2 2 2 2 2" xfId="3933"/>
    <cellStyle name="Обычный 3 2 2 2 2 3" xfId="3803"/>
    <cellStyle name="Обычный 3 2 2 2 3" xfId="3618"/>
    <cellStyle name="Обычный 3 2 2 2 3 2" xfId="3879"/>
    <cellStyle name="Обычный 3 2 2 2 4" xfId="3749"/>
    <cellStyle name="Обычный 3 2 2 3" xfId="3520"/>
    <cellStyle name="Обычный 3 2 2 3 2" xfId="3653"/>
    <cellStyle name="Обычный 3 2 2 3 2 2" xfId="3914"/>
    <cellStyle name="Обычный 3 2 2 3 3" xfId="3784"/>
    <cellStyle name="Обычный 3 2 2 4" xfId="3466"/>
    <cellStyle name="Обычный 3 2 2 4 2" xfId="3599"/>
    <cellStyle name="Обычный 3 2 2 4 2 2" xfId="3860"/>
    <cellStyle name="Обычный 3 2 2 4 3" xfId="3730"/>
    <cellStyle name="Обычный 3 2 2 5" xfId="3577"/>
    <cellStyle name="Обычный 3 2 2 5 2" xfId="3841"/>
    <cellStyle name="Обычный 3 2 2 6" xfId="3711"/>
    <cellStyle name="Обычный 3 2 3" xfId="3475"/>
    <cellStyle name="Обычный 3 2 3 2" xfId="3529"/>
    <cellStyle name="Обычный 3 2 3 2 2" xfId="3662"/>
    <cellStyle name="Обычный 3 2 3 2 2 2" xfId="3923"/>
    <cellStyle name="Обычный 3 2 3 2 3" xfId="3793"/>
    <cellStyle name="Обычный 3 2 3 3" xfId="3608"/>
    <cellStyle name="Обычный 3 2 3 3 2" xfId="3869"/>
    <cellStyle name="Обычный 3 2 3 4" xfId="3739"/>
    <cellStyle name="Обычный 3 2 4" xfId="3498"/>
    <cellStyle name="Обычный 3 2 4 2" xfId="3552"/>
    <cellStyle name="Обычный 3 2 4 2 2" xfId="3685"/>
    <cellStyle name="Обычный 3 2 4 2 2 2" xfId="3946"/>
    <cellStyle name="Обычный 3 2 4 2 3" xfId="3816"/>
    <cellStyle name="Обычный 3 2 4 3" xfId="3631"/>
    <cellStyle name="Обычный 3 2 4 3 2" xfId="3892"/>
    <cellStyle name="Обычный 3 2 4 4" xfId="3762"/>
    <cellStyle name="Обычный 3 2 5" xfId="3510"/>
    <cellStyle name="Обычный 3 2 5 2" xfId="3643"/>
    <cellStyle name="Обычный 3 2 5 2 2" xfId="3904"/>
    <cellStyle name="Обычный 3 2 5 3" xfId="3774"/>
    <cellStyle name="Обычный 3 2 6" xfId="3456"/>
    <cellStyle name="Обычный 3 2 6 2" xfId="3589"/>
    <cellStyle name="Обычный 3 2 6 2 2" xfId="3850"/>
    <cellStyle name="Обычный 3 2 6 3" xfId="3720"/>
    <cellStyle name="Обычный 3 2 7" xfId="3567"/>
    <cellStyle name="Обычный 3 2 7 2" xfId="3831"/>
    <cellStyle name="Обычный 3 2 8" xfId="3701"/>
    <cellStyle name="Обычный 3 3" xfId="30"/>
    <cellStyle name="Обычный 3 4" xfId="3469"/>
    <cellStyle name="Обычный 3 4 2" xfId="3523"/>
    <cellStyle name="Обычный 3 4 2 2" xfId="3656"/>
    <cellStyle name="Обычный 3 4 2 2 2" xfId="3917"/>
    <cellStyle name="Обычный 3 4 2 3" xfId="3787"/>
    <cellStyle name="Обычный 3 4 3" xfId="3602"/>
    <cellStyle name="Обычный 3 4 3 2" xfId="3863"/>
    <cellStyle name="Обычный 3 4 4" xfId="3733"/>
    <cellStyle name="Обычный 3 5" xfId="3497"/>
    <cellStyle name="Обычный 3 5 2" xfId="3551"/>
    <cellStyle name="Обычный 3 5 2 2" xfId="3684"/>
    <cellStyle name="Обычный 3 5 2 2 2" xfId="3945"/>
    <cellStyle name="Обычный 3 5 2 3" xfId="3815"/>
    <cellStyle name="Обычный 3 5 3" xfId="3630"/>
    <cellStyle name="Обычный 3 5 3 2" xfId="3891"/>
    <cellStyle name="Обычный 3 5 4" xfId="3761"/>
    <cellStyle name="Обычный 3 6" xfId="3504"/>
    <cellStyle name="Обычный 3 6 2" xfId="3637"/>
    <cellStyle name="Обычный 3 6 2 2" xfId="3898"/>
    <cellStyle name="Обычный 3 6 3" xfId="3768"/>
    <cellStyle name="Обычный 3 7" xfId="3450"/>
    <cellStyle name="Обычный 3 7 2" xfId="3583"/>
    <cellStyle name="Обычный 3 7 2 2" xfId="3844"/>
    <cellStyle name="Обычный 3 7 3" xfId="3714"/>
    <cellStyle name="Обычный 3 8" xfId="3558"/>
    <cellStyle name="Обычный 3 8 2" xfId="3822"/>
    <cellStyle name="Обычный 3 9" xfId="3580"/>
    <cellStyle name="Обычный 4" xfId="7"/>
    <cellStyle name="Обычный 4 2" xfId="3444"/>
    <cellStyle name="Обычный 5" xfId="12"/>
    <cellStyle name="Обычный 5 2" xfId="17"/>
    <cellStyle name="Обычный 5 2 2" xfId="3476"/>
    <cellStyle name="Обычный 5 2 2 2" xfId="3530"/>
    <cellStyle name="Обычный 5 2 2 2 2" xfId="3663"/>
    <cellStyle name="Обычный 5 2 2 2 2 2" xfId="3924"/>
    <cellStyle name="Обычный 5 2 2 2 3" xfId="3794"/>
    <cellStyle name="Обычный 5 2 2 3" xfId="3609"/>
    <cellStyle name="Обычный 5 2 2 3 2" xfId="3870"/>
    <cellStyle name="Обычный 5 2 2 4" xfId="3740"/>
    <cellStyle name="Обычный 5 2 3" xfId="3500"/>
    <cellStyle name="Обычный 5 2 3 2" xfId="3554"/>
    <cellStyle name="Обычный 5 2 3 2 2" xfId="3687"/>
    <cellStyle name="Обычный 5 2 3 2 2 2" xfId="3948"/>
    <cellStyle name="Обычный 5 2 3 2 3" xfId="3818"/>
    <cellStyle name="Обычный 5 2 3 3" xfId="3633"/>
    <cellStyle name="Обычный 5 2 3 3 2" xfId="3894"/>
    <cellStyle name="Обычный 5 2 3 4" xfId="3764"/>
    <cellStyle name="Обычный 5 2 4" xfId="3511"/>
    <cellStyle name="Обычный 5 2 4 2" xfId="3644"/>
    <cellStyle name="Обычный 5 2 4 2 2" xfId="3905"/>
    <cellStyle name="Обычный 5 2 4 3" xfId="3775"/>
    <cellStyle name="Обычный 5 2 5" xfId="3457"/>
    <cellStyle name="Обычный 5 2 5 2" xfId="3590"/>
    <cellStyle name="Обычный 5 2 5 2 2" xfId="3851"/>
    <cellStyle name="Обычный 5 2 5 3" xfId="3721"/>
    <cellStyle name="Обычный 5 2 6" xfId="3568"/>
    <cellStyle name="Обычный 5 2 6 2" xfId="3832"/>
    <cellStyle name="Обычный 5 2 7" xfId="3702"/>
    <cellStyle name="Обычный 5 3" xfId="3445"/>
    <cellStyle name="Обычный 5 4" xfId="3470"/>
    <cellStyle name="Обычный 5 4 2" xfId="3524"/>
    <cellStyle name="Обычный 5 4 2 2" xfId="3657"/>
    <cellStyle name="Обычный 5 4 2 2 2" xfId="3918"/>
    <cellStyle name="Обычный 5 4 2 3" xfId="3788"/>
    <cellStyle name="Обычный 5 4 3" xfId="3603"/>
    <cellStyle name="Обычный 5 4 3 2" xfId="3864"/>
    <cellStyle name="Обычный 5 4 4" xfId="3734"/>
    <cellStyle name="Обычный 5 5" xfId="3499"/>
    <cellStyle name="Обычный 5 5 2" xfId="3553"/>
    <cellStyle name="Обычный 5 5 2 2" xfId="3686"/>
    <cellStyle name="Обычный 5 5 2 2 2" xfId="3947"/>
    <cellStyle name="Обычный 5 5 2 3" xfId="3817"/>
    <cellStyle name="Обычный 5 5 3" xfId="3632"/>
    <cellStyle name="Обычный 5 5 3 2" xfId="3893"/>
    <cellStyle name="Обычный 5 5 4" xfId="3763"/>
    <cellStyle name="Обычный 5 6" xfId="3505"/>
    <cellStyle name="Обычный 5 6 2" xfId="3638"/>
    <cellStyle name="Обычный 5 6 2 2" xfId="3899"/>
    <cellStyle name="Обычный 5 6 3" xfId="3769"/>
    <cellStyle name="Обычный 5 7" xfId="3451"/>
    <cellStyle name="Обычный 5 7 2" xfId="3584"/>
    <cellStyle name="Обычный 5 7 2 2" xfId="3845"/>
    <cellStyle name="Обычный 5 7 3" xfId="3715"/>
    <cellStyle name="Обычный 5 8" xfId="3563"/>
    <cellStyle name="Обычный 5 8 2" xfId="3827"/>
    <cellStyle name="Обычный 5 9" xfId="3697"/>
    <cellStyle name="Обычный 6" xfId="3446"/>
    <cellStyle name="Обычный 7" xfId="3447"/>
    <cellStyle name="Обычный 7 2" xfId="3486"/>
    <cellStyle name="Обычный 7 2 2" xfId="3540"/>
    <cellStyle name="Обычный 7 2 2 2" xfId="3673"/>
    <cellStyle name="Обычный 7 2 2 2 2" xfId="3934"/>
    <cellStyle name="Обычный 7 2 2 3" xfId="3804"/>
    <cellStyle name="Обычный 7 2 3" xfId="3619"/>
    <cellStyle name="Обычный 7 2 3 2" xfId="3880"/>
    <cellStyle name="Обычный 7 2 4" xfId="3750"/>
    <cellStyle name="Обычный 7 3" xfId="3521"/>
    <cellStyle name="Обычный 7 3 2" xfId="3654"/>
    <cellStyle name="Обычный 7 3 2 2" xfId="3915"/>
    <cellStyle name="Обычный 7 3 3" xfId="3785"/>
    <cellStyle name="Обычный 7 4" xfId="3467"/>
    <cellStyle name="Обычный 7 4 2" xfId="3600"/>
    <cellStyle name="Обычный 7 4 2 2" xfId="3861"/>
    <cellStyle name="Обычный 7 4 3" xfId="3731"/>
    <cellStyle name="Обычный 7 5" xfId="3581"/>
    <cellStyle name="Обычный 7 5 2" xfId="3842"/>
    <cellStyle name="Обычный 7 6" xfId="3712"/>
    <cellStyle name="Обычный 8" xfId="3448"/>
    <cellStyle name="Обычный 8 2" xfId="3487"/>
    <cellStyle name="Обычный 8 2 2" xfId="3541"/>
    <cellStyle name="Обычный 8 2 2 2" xfId="3674"/>
    <cellStyle name="Обычный 8 2 2 2 2" xfId="3935"/>
    <cellStyle name="Обычный 8 2 2 3" xfId="3805"/>
    <cellStyle name="Обычный 8 2 3" xfId="3620"/>
    <cellStyle name="Обычный 8 2 3 2" xfId="3881"/>
    <cellStyle name="Обычный 8 2 4" xfId="3751"/>
    <cellStyle name="Обычный 8 3" xfId="3522"/>
    <cellStyle name="Обычный 8 3 2" xfId="3655"/>
    <cellStyle name="Обычный 8 3 2 2" xfId="3916"/>
    <cellStyle name="Обычный 8 3 3" xfId="3786"/>
    <cellStyle name="Обычный 8 4" xfId="3468"/>
    <cellStyle name="Обычный 8 4 2" xfId="3601"/>
    <cellStyle name="Обычный 8 4 2 2" xfId="3862"/>
    <cellStyle name="Обычный 8 4 3" xfId="3732"/>
    <cellStyle name="Обычный 8 5" xfId="3582"/>
    <cellStyle name="Обычный 8 5 2" xfId="3843"/>
    <cellStyle name="Обычный 8 6" xfId="3713"/>
    <cellStyle name="Обычный 9" xfId="29"/>
    <cellStyle name="Обычный_Лист 1" xfId="9"/>
    <cellStyle name="Процентный" xfId="1" builtinId="5"/>
    <cellStyle name="Финансовый" xfId="3449" builtinId="3"/>
    <cellStyle name="Финансовый 2" xfId="8"/>
    <cellStyle name="Финансовый 2 2" xfId="27"/>
    <cellStyle name="Финансовый 2 2 2" xfId="3484"/>
    <cellStyle name="Финансовый 2 2 2 2" xfId="3538"/>
    <cellStyle name="Финансовый 2 2 2 2 2" xfId="3671"/>
    <cellStyle name="Финансовый 2 2 2 2 2 2" xfId="3932"/>
    <cellStyle name="Финансовый 2 2 2 2 3" xfId="3802"/>
    <cellStyle name="Финансовый 2 2 2 3" xfId="3617"/>
    <cellStyle name="Финансовый 2 2 2 3 2" xfId="3878"/>
    <cellStyle name="Финансовый 2 2 2 4" xfId="3748"/>
    <cellStyle name="Финансовый 2 2 3" xfId="3501"/>
    <cellStyle name="Финансовый 2 2 3 2" xfId="3555"/>
    <cellStyle name="Финансовый 2 2 3 2 2" xfId="3688"/>
    <cellStyle name="Финансовый 2 2 3 2 2 2" xfId="3949"/>
    <cellStyle name="Финансовый 2 2 3 2 3" xfId="3819"/>
    <cellStyle name="Финансовый 2 2 3 3" xfId="3634"/>
    <cellStyle name="Финансовый 2 2 3 3 2" xfId="3895"/>
    <cellStyle name="Финансовый 2 2 3 4" xfId="3765"/>
    <cellStyle name="Финансовый 2 2 4" xfId="3519"/>
    <cellStyle name="Финансовый 2 2 4 2" xfId="3652"/>
    <cellStyle name="Финансовый 2 2 4 2 2" xfId="3913"/>
    <cellStyle name="Финансовый 2 2 4 3" xfId="3783"/>
    <cellStyle name="Финансовый 2 2 5" xfId="3465"/>
    <cellStyle name="Финансовый 2 2 5 2" xfId="3598"/>
    <cellStyle name="Финансовый 2 2 5 2 2" xfId="3859"/>
    <cellStyle name="Финансовый 2 2 5 3" xfId="3729"/>
    <cellStyle name="Финансовый 2 2 6" xfId="3576"/>
    <cellStyle name="Финансовый 2 2 6 2" xfId="3840"/>
    <cellStyle name="Финансовый 2 2 7" xfId="3710"/>
    <cellStyle name="Финансовый 2 3" xfId="11"/>
    <cellStyle name="Финансовый 2 4" xfId="3562"/>
    <cellStyle name="Финансовый 2 4 2" xfId="3826"/>
    <cellStyle name="Финансовый 2 5" xfId="3696"/>
    <cellStyle name="Финансовый 3" xfId="15"/>
    <cellStyle name="Финансовый 3 2" xfId="21"/>
    <cellStyle name="Финансовый 3 2 2" xfId="3480"/>
    <cellStyle name="Финансовый 3 2 2 2" xfId="3534"/>
    <cellStyle name="Финансовый 3 2 2 2 2" xfId="3667"/>
    <cellStyle name="Финансовый 3 2 2 2 2 2" xfId="3928"/>
    <cellStyle name="Финансовый 3 2 2 2 3" xfId="3798"/>
    <cellStyle name="Финансовый 3 2 2 3" xfId="3613"/>
    <cellStyle name="Финансовый 3 2 2 3 2" xfId="3874"/>
    <cellStyle name="Финансовый 3 2 2 4" xfId="3744"/>
    <cellStyle name="Финансовый 3 2 3" xfId="3503"/>
    <cellStyle name="Финансовый 3 2 3 2" xfId="3557"/>
    <cellStyle name="Финансовый 3 2 3 2 2" xfId="3690"/>
    <cellStyle name="Финансовый 3 2 3 2 2 2" xfId="3951"/>
    <cellStyle name="Финансовый 3 2 3 2 3" xfId="3821"/>
    <cellStyle name="Финансовый 3 2 3 3" xfId="3636"/>
    <cellStyle name="Финансовый 3 2 3 3 2" xfId="3897"/>
    <cellStyle name="Финансовый 3 2 3 4" xfId="3767"/>
    <cellStyle name="Финансовый 3 2 4" xfId="3515"/>
    <cellStyle name="Финансовый 3 2 4 2" xfId="3648"/>
    <cellStyle name="Финансовый 3 2 4 2 2" xfId="3909"/>
    <cellStyle name="Финансовый 3 2 4 3" xfId="3779"/>
    <cellStyle name="Финансовый 3 2 5" xfId="3461"/>
    <cellStyle name="Финансовый 3 2 5 2" xfId="3594"/>
    <cellStyle name="Финансовый 3 2 5 2 2" xfId="3855"/>
    <cellStyle name="Финансовый 3 2 5 3" xfId="3725"/>
    <cellStyle name="Финансовый 3 2 6" xfId="3572"/>
    <cellStyle name="Финансовый 3 2 6 2" xfId="3836"/>
    <cellStyle name="Финансовый 3 2 7" xfId="3706"/>
    <cellStyle name="Финансовый 3 3" xfId="26"/>
    <cellStyle name="Финансовый 3 4" xfId="3474"/>
    <cellStyle name="Финансовый 3 4 2" xfId="3528"/>
    <cellStyle name="Финансовый 3 4 2 2" xfId="3661"/>
    <cellStyle name="Финансовый 3 4 2 2 2" xfId="3922"/>
    <cellStyle name="Финансовый 3 4 2 3" xfId="3792"/>
    <cellStyle name="Финансовый 3 4 3" xfId="3607"/>
    <cellStyle name="Финансовый 3 4 3 2" xfId="3868"/>
    <cellStyle name="Финансовый 3 4 4" xfId="3738"/>
    <cellStyle name="Финансовый 3 5" xfId="3502"/>
    <cellStyle name="Финансовый 3 5 2" xfId="3556"/>
    <cellStyle name="Финансовый 3 5 2 2" xfId="3689"/>
    <cellStyle name="Финансовый 3 5 2 2 2" xfId="3950"/>
    <cellStyle name="Финансовый 3 5 2 3" xfId="3820"/>
    <cellStyle name="Финансовый 3 5 3" xfId="3635"/>
    <cellStyle name="Финансовый 3 5 3 2" xfId="3896"/>
    <cellStyle name="Финансовый 3 5 4" xfId="3766"/>
    <cellStyle name="Финансовый 3 6" xfId="3509"/>
    <cellStyle name="Финансовый 3 6 2" xfId="3642"/>
    <cellStyle name="Финансовый 3 6 2 2" xfId="3903"/>
    <cellStyle name="Финансовый 3 6 3" xfId="3773"/>
    <cellStyle name="Финансовый 3 7" xfId="3455"/>
    <cellStyle name="Финансовый 3 7 2" xfId="3588"/>
    <cellStyle name="Финансовый 3 7 2 2" xfId="3849"/>
    <cellStyle name="Финансовый 3 7 3" xfId="3719"/>
    <cellStyle name="Финансовый 3 8" xfId="3566"/>
    <cellStyle name="Финансовый 3 8 2" xfId="3830"/>
    <cellStyle name="Финансовый 3 9" xfId="3700"/>
    <cellStyle name="Финансовый 4" xfId="23"/>
    <cellStyle name="Финансовый 5" xfId="357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view="pageBreakPreview" zoomScale="60" zoomScaleNormal="78" workbookViewId="0">
      <selection activeCell="C1" sqref="C1:C8"/>
    </sheetView>
  </sheetViews>
  <sheetFormatPr defaultRowHeight="15"/>
  <cols>
    <col min="1" max="1" width="33.28515625" customWidth="1"/>
    <col min="2" max="2" width="135.85546875" customWidth="1"/>
    <col min="3" max="3" width="42" customWidth="1"/>
  </cols>
  <sheetData>
    <row r="1" spans="1:3" ht="15.75">
      <c r="C1" s="144"/>
    </row>
    <row r="2" spans="1:3" ht="15.75">
      <c r="C2" s="145"/>
    </row>
    <row r="3" spans="1:3" ht="15.75">
      <c r="C3" s="144"/>
    </row>
    <row r="4" spans="1:3" ht="15.75">
      <c r="C4" s="144"/>
    </row>
    <row r="5" spans="1:3" ht="15.75">
      <c r="C5" s="144"/>
    </row>
    <row r="6" spans="1:3" ht="15.75">
      <c r="C6" s="146"/>
    </row>
    <row r="7" spans="1:3" ht="15.75">
      <c r="C7" s="143"/>
    </row>
    <row r="8" spans="1:3" ht="15.75">
      <c r="C8" s="143"/>
    </row>
    <row r="10" spans="1:3" ht="15.75">
      <c r="A10" s="336" t="s">
        <v>62</v>
      </c>
      <c r="B10" s="336"/>
      <c r="C10" s="336"/>
    </row>
    <row r="11" spans="1:3" ht="15.75">
      <c r="A11" s="336" t="s">
        <v>73</v>
      </c>
      <c r="B11" s="336"/>
      <c r="C11" s="336"/>
    </row>
    <row r="12" spans="1:3" ht="15.75">
      <c r="A12" s="337" t="s">
        <v>63</v>
      </c>
      <c r="B12" s="337"/>
      <c r="C12" s="337"/>
    </row>
    <row r="13" spans="1:3" ht="15.75">
      <c r="A13" s="142"/>
      <c r="B13" s="142" t="s">
        <v>74</v>
      </c>
      <c r="C13" s="142"/>
    </row>
    <row r="14" spans="1:3" ht="15.75">
      <c r="A14" s="336" t="s">
        <v>260</v>
      </c>
      <c r="B14" s="336"/>
      <c r="C14" s="336"/>
    </row>
    <row r="15" spans="1:3" ht="15.75">
      <c r="A15" s="1"/>
      <c r="B15" s="1"/>
      <c r="C15" s="1"/>
    </row>
    <row r="16" spans="1:3" ht="15.75">
      <c r="A16" s="338" t="s">
        <v>64</v>
      </c>
      <c r="B16" s="338"/>
      <c r="C16" s="338"/>
    </row>
    <row r="17" spans="1:3" ht="15.75">
      <c r="A17" s="339" t="s">
        <v>65</v>
      </c>
      <c r="B17" s="339"/>
      <c r="C17" s="339"/>
    </row>
    <row r="18" spans="1:3" ht="15.75">
      <c r="A18" s="2"/>
      <c r="B18" s="2"/>
      <c r="C18" s="2"/>
    </row>
    <row r="19" spans="1:3" ht="15.75">
      <c r="A19" s="336" t="s">
        <v>66</v>
      </c>
      <c r="B19" s="336"/>
      <c r="C19" s="336"/>
    </row>
    <row r="20" spans="1:3" ht="15.75">
      <c r="A20" s="1"/>
      <c r="B20" s="1"/>
      <c r="C20" s="1"/>
    </row>
    <row r="21" spans="1:3" ht="15.75">
      <c r="A21" s="336" t="s">
        <v>67</v>
      </c>
      <c r="B21" s="336"/>
      <c r="C21" s="336"/>
    </row>
    <row r="22" spans="1:3" ht="15.75">
      <c r="A22" s="1"/>
      <c r="C22" s="1"/>
    </row>
    <row r="23" spans="1:3" ht="58.5" customHeight="1">
      <c r="A23" s="7" t="s">
        <v>68</v>
      </c>
      <c r="B23" s="7" t="s">
        <v>69</v>
      </c>
      <c r="C23" s="3"/>
    </row>
    <row r="24" spans="1:3" ht="15.75">
      <c r="A24" s="8">
        <v>1</v>
      </c>
      <c r="B24" s="8">
        <v>2</v>
      </c>
      <c r="C24" s="3"/>
    </row>
    <row r="25" spans="1:3" ht="286.5" customHeight="1">
      <c r="A25" s="9" t="s">
        <v>70</v>
      </c>
      <c r="B25" s="19" t="s">
        <v>1068</v>
      </c>
      <c r="C25" s="4"/>
    </row>
    <row r="26" spans="1:3" ht="237.75" customHeight="1">
      <c r="A26" s="9" t="s">
        <v>71</v>
      </c>
      <c r="B26" s="162" t="s">
        <v>1069</v>
      </c>
      <c r="C26" s="5"/>
    </row>
    <row r="27" spans="1:3" ht="39.75" customHeight="1">
      <c r="A27" s="340" t="s">
        <v>72</v>
      </c>
      <c r="B27" s="343" t="s">
        <v>853</v>
      </c>
      <c r="C27" s="344"/>
    </row>
    <row r="28" spans="1:3" ht="46.5" customHeight="1">
      <c r="A28" s="341"/>
      <c r="B28" s="343"/>
      <c r="C28" s="344"/>
    </row>
    <row r="29" spans="1:3" ht="37.5" customHeight="1">
      <c r="A29" s="341"/>
      <c r="B29" s="343"/>
      <c r="C29" s="344"/>
    </row>
    <row r="30" spans="1:3" ht="43.5" customHeight="1">
      <c r="A30" s="341"/>
      <c r="B30" s="343"/>
      <c r="C30" s="344"/>
    </row>
    <row r="31" spans="1:3" ht="8.25" customHeight="1">
      <c r="A31" s="342"/>
      <c r="B31" s="343"/>
      <c r="C31" s="344"/>
    </row>
  </sheetData>
  <mergeCells count="11">
    <mergeCell ref="A17:C17"/>
    <mergeCell ref="A19:C19"/>
    <mergeCell ref="A21:C21"/>
    <mergeCell ref="A27:A31"/>
    <mergeCell ref="B27:B31"/>
    <mergeCell ref="C27:C31"/>
    <mergeCell ref="A10:C10"/>
    <mergeCell ref="A11:C11"/>
    <mergeCell ref="A12:C12"/>
    <mergeCell ref="A14:C14"/>
    <mergeCell ref="A16:C16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view="pageBreakPreview" zoomScale="60" zoomScaleNormal="51" workbookViewId="0">
      <pane ySplit="5" topLeftCell="A66" activePane="bottomLeft" state="frozen"/>
      <selection pane="bottomLeft" sqref="A1:XFD1048576"/>
    </sheetView>
  </sheetViews>
  <sheetFormatPr defaultColWidth="9.140625" defaultRowHeight="15.75"/>
  <cols>
    <col min="1" max="1" width="9.5703125" style="250" customWidth="1"/>
    <col min="2" max="2" width="59.140625" style="250" customWidth="1"/>
    <col min="3" max="3" width="16.42578125" style="250" customWidth="1"/>
    <col min="4" max="4" width="21.28515625" style="250" customWidth="1"/>
    <col min="5" max="5" width="21.42578125" style="250" customWidth="1"/>
    <col min="6" max="6" width="30.42578125" style="250" customWidth="1"/>
    <col min="7" max="7" width="59.7109375" style="250" customWidth="1"/>
    <col min="8" max="8" width="25.5703125" style="250" customWidth="1"/>
    <col min="9" max="9" width="36.140625" style="250" customWidth="1"/>
    <col min="10" max="10" width="53" style="250" customWidth="1"/>
    <col min="11" max="16384" width="9.140625" style="250"/>
  </cols>
  <sheetData>
    <row r="1" spans="1:10">
      <c r="A1" s="345" t="s">
        <v>14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>
      <c r="A2" s="251"/>
    </row>
    <row r="3" spans="1:10" ht="33" customHeight="1">
      <c r="A3" s="348" t="s">
        <v>0</v>
      </c>
      <c r="B3" s="348" t="s">
        <v>33</v>
      </c>
      <c r="C3" s="348" t="s">
        <v>1</v>
      </c>
      <c r="D3" s="348" t="s">
        <v>2</v>
      </c>
      <c r="E3" s="348"/>
      <c r="F3" s="348" t="s">
        <v>36</v>
      </c>
      <c r="G3" s="348" t="s">
        <v>31</v>
      </c>
      <c r="H3" s="346" t="s">
        <v>25</v>
      </c>
      <c r="I3" s="348" t="s">
        <v>37</v>
      </c>
      <c r="J3" s="348" t="s">
        <v>267</v>
      </c>
    </row>
    <row r="4" spans="1:10" ht="34.5" customHeight="1">
      <c r="A4" s="348"/>
      <c r="B4" s="348"/>
      <c r="C4" s="348"/>
      <c r="D4" s="284" t="s">
        <v>34</v>
      </c>
      <c r="E4" s="284" t="s">
        <v>35</v>
      </c>
      <c r="F4" s="348"/>
      <c r="G4" s="348"/>
      <c r="H4" s="347"/>
      <c r="I4" s="348"/>
      <c r="J4" s="348"/>
    </row>
    <row r="5" spans="1:10">
      <c r="A5" s="285">
        <v>1</v>
      </c>
      <c r="B5" s="285">
        <v>2</v>
      </c>
      <c r="C5" s="285">
        <v>3</v>
      </c>
      <c r="D5" s="285">
        <v>4</v>
      </c>
      <c r="E5" s="285">
        <v>5</v>
      </c>
      <c r="F5" s="285">
        <v>6</v>
      </c>
      <c r="G5" s="284">
        <v>7</v>
      </c>
      <c r="H5" s="284">
        <v>8</v>
      </c>
      <c r="I5" s="284">
        <v>9</v>
      </c>
      <c r="J5" s="284">
        <v>10</v>
      </c>
    </row>
    <row r="6" spans="1:10">
      <c r="A6" s="349" t="s">
        <v>4</v>
      </c>
      <c r="B6" s="350"/>
      <c r="C6" s="350"/>
      <c r="D6" s="350"/>
      <c r="E6" s="349"/>
      <c r="F6" s="349"/>
      <c r="G6" s="349"/>
      <c r="H6" s="349"/>
      <c r="I6" s="349"/>
      <c r="J6" s="349"/>
    </row>
    <row r="7" spans="1:10" ht="64.5" customHeight="1">
      <c r="A7" s="252">
        <v>1</v>
      </c>
      <c r="B7" s="11" t="s">
        <v>76</v>
      </c>
      <c r="C7" s="11" t="s">
        <v>77</v>
      </c>
      <c r="D7" s="6">
        <v>139.61000000000001</v>
      </c>
      <c r="E7" s="253">
        <v>134</v>
      </c>
      <c r="F7" s="6">
        <f>E7/D7*100</f>
        <v>95.981663204641492</v>
      </c>
      <c r="G7" s="11" t="s">
        <v>418</v>
      </c>
      <c r="H7" s="11" t="s">
        <v>83</v>
      </c>
      <c r="I7" s="11" t="s">
        <v>1078</v>
      </c>
      <c r="J7" s="11" t="s">
        <v>268</v>
      </c>
    </row>
    <row r="8" spans="1:10" ht="38.25" customHeight="1">
      <c r="A8" s="252">
        <v>2</v>
      </c>
      <c r="B8" s="11" t="s">
        <v>262</v>
      </c>
      <c r="C8" s="11" t="s">
        <v>259</v>
      </c>
      <c r="D8" s="254">
        <v>3.415</v>
      </c>
      <c r="E8" s="255">
        <v>3.4740000000000002</v>
      </c>
      <c r="F8" s="6">
        <f>E8/D8*100</f>
        <v>101.72767203513911</v>
      </c>
      <c r="G8" s="11" t="s">
        <v>399</v>
      </c>
      <c r="H8" s="11" t="s">
        <v>84</v>
      </c>
      <c r="I8" s="11" t="s">
        <v>1073</v>
      </c>
      <c r="J8" s="11" t="s">
        <v>261</v>
      </c>
    </row>
    <row r="9" spans="1:10" ht="189">
      <c r="A9" s="252">
        <v>3</v>
      </c>
      <c r="B9" s="11" t="s">
        <v>252</v>
      </c>
      <c r="C9" s="11" t="s">
        <v>223</v>
      </c>
      <c r="D9" s="11">
        <v>4.78</v>
      </c>
      <c r="E9" s="11">
        <v>4.88</v>
      </c>
      <c r="F9" s="6">
        <f t="shared" ref="F9:F16" si="0">E9/D9*100</f>
        <v>102.09205020920503</v>
      </c>
      <c r="G9" s="11" t="s">
        <v>399</v>
      </c>
      <c r="H9" s="11" t="s">
        <v>263</v>
      </c>
      <c r="I9" s="11" t="s">
        <v>1073</v>
      </c>
      <c r="J9" s="11" t="s">
        <v>226</v>
      </c>
    </row>
    <row r="10" spans="1:10" ht="189">
      <c r="A10" s="252">
        <v>4</v>
      </c>
      <c r="B10" s="11" t="s">
        <v>253</v>
      </c>
      <c r="C10" s="11" t="s">
        <v>224</v>
      </c>
      <c r="D10" s="11">
        <v>0.24</v>
      </c>
      <c r="E10" s="11">
        <v>0.25</v>
      </c>
      <c r="F10" s="6">
        <f t="shared" si="0"/>
        <v>104.16666666666667</v>
      </c>
      <c r="G10" s="11" t="s">
        <v>399</v>
      </c>
      <c r="H10" s="11" t="s">
        <v>263</v>
      </c>
      <c r="I10" s="11" t="s">
        <v>1073</v>
      </c>
      <c r="J10" s="11" t="s">
        <v>226</v>
      </c>
    </row>
    <row r="11" spans="1:10" ht="99.75" customHeight="1">
      <c r="A11" s="252">
        <v>5</v>
      </c>
      <c r="B11" s="11" t="s">
        <v>264</v>
      </c>
      <c r="C11" s="11" t="s">
        <v>223</v>
      </c>
      <c r="D11" s="11">
        <v>1.0269999999999999</v>
      </c>
      <c r="E11" s="255">
        <v>1.1060000000000001</v>
      </c>
      <c r="F11" s="6">
        <f t="shared" si="0"/>
        <v>107.69230769230771</v>
      </c>
      <c r="G11" s="11" t="s">
        <v>399</v>
      </c>
      <c r="H11" s="11" t="s">
        <v>265</v>
      </c>
      <c r="I11" s="11" t="s">
        <v>1073</v>
      </c>
      <c r="J11" s="11" t="s">
        <v>85</v>
      </c>
    </row>
    <row r="12" spans="1:10" ht="99.75" customHeight="1">
      <c r="A12" s="252">
        <v>6</v>
      </c>
      <c r="B12" s="11" t="s">
        <v>266</v>
      </c>
      <c r="C12" s="11" t="s">
        <v>224</v>
      </c>
      <c r="D12" s="11">
        <v>8.2000000000000003E-2</v>
      </c>
      <c r="E12" s="255">
        <v>8.6999999999999994E-2</v>
      </c>
      <c r="F12" s="6">
        <f t="shared" si="0"/>
        <v>106.09756097560974</v>
      </c>
      <c r="G12" s="11" t="s">
        <v>399</v>
      </c>
      <c r="H12" s="11" t="s">
        <v>265</v>
      </c>
      <c r="I12" s="11" t="s">
        <v>1073</v>
      </c>
      <c r="J12" s="11" t="s">
        <v>85</v>
      </c>
    </row>
    <row r="13" spans="1:10" ht="99.75" customHeight="1">
      <c r="A13" s="252">
        <v>7</v>
      </c>
      <c r="B13" s="11" t="s">
        <v>80</v>
      </c>
      <c r="C13" s="11" t="s">
        <v>75</v>
      </c>
      <c r="D13" s="11">
        <v>52.51</v>
      </c>
      <c r="E13" s="11">
        <v>52.51</v>
      </c>
      <c r="F13" s="6">
        <f t="shared" si="0"/>
        <v>100</v>
      </c>
      <c r="G13" s="11" t="s">
        <v>414</v>
      </c>
      <c r="H13" s="11" t="s">
        <v>83</v>
      </c>
      <c r="I13" s="11" t="s">
        <v>1077</v>
      </c>
      <c r="J13" s="11" t="s">
        <v>85</v>
      </c>
    </row>
    <row r="14" spans="1:10" ht="213.75" customHeight="1">
      <c r="A14" s="252">
        <v>8</v>
      </c>
      <c r="B14" s="11" t="s">
        <v>81</v>
      </c>
      <c r="C14" s="11" t="s">
        <v>75</v>
      </c>
      <c r="D14" s="30">
        <v>77</v>
      </c>
      <c r="E14" s="6">
        <v>74</v>
      </c>
      <c r="F14" s="6">
        <f t="shared" si="0"/>
        <v>96.103896103896105</v>
      </c>
      <c r="G14" s="11" t="s">
        <v>855</v>
      </c>
      <c r="H14" s="11" t="s">
        <v>83</v>
      </c>
      <c r="I14" s="301" t="s">
        <v>1071</v>
      </c>
      <c r="J14" s="11" t="s">
        <v>85</v>
      </c>
    </row>
    <row r="15" spans="1:10" ht="103.5" customHeight="1">
      <c r="A15" s="252">
        <v>9</v>
      </c>
      <c r="B15" s="11" t="s">
        <v>82</v>
      </c>
      <c r="C15" s="11" t="s">
        <v>75</v>
      </c>
      <c r="D15" s="11">
        <v>98.9</v>
      </c>
      <c r="E15" s="28">
        <v>98.13</v>
      </c>
      <c r="F15" s="6">
        <f t="shared" si="0"/>
        <v>99.221435793731033</v>
      </c>
      <c r="G15" s="11" t="s">
        <v>854</v>
      </c>
      <c r="H15" s="29" t="s">
        <v>83</v>
      </c>
      <c r="I15" s="335" t="s">
        <v>1076</v>
      </c>
      <c r="J15" s="54" t="s">
        <v>85</v>
      </c>
    </row>
    <row r="16" spans="1:10" ht="148.5" customHeight="1">
      <c r="A16" s="252">
        <v>10</v>
      </c>
      <c r="B16" s="11" t="s">
        <v>225</v>
      </c>
      <c r="C16" s="11" t="s">
        <v>75</v>
      </c>
      <c r="D16" s="30">
        <v>53</v>
      </c>
      <c r="E16" s="253">
        <v>59.5</v>
      </c>
      <c r="F16" s="6">
        <f t="shared" si="0"/>
        <v>112.26415094339623</v>
      </c>
      <c r="G16" s="11" t="s">
        <v>399</v>
      </c>
      <c r="H16" s="11" t="s">
        <v>83</v>
      </c>
      <c r="I16" s="314" t="s">
        <v>1075</v>
      </c>
      <c r="J16" s="11" t="s">
        <v>269</v>
      </c>
    </row>
    <row r="17" spans="1:10" ht="53.25" customHeight="1">
      <c r="A17" s="252">
        <v>11</v>
      </c>
      <c r="B17" s="11" t="s">
        <v>78</v>
      </c>
      <c r="C17" s="11" t="s">
        <v>79</v>
      </c>
      <c r="D17" s="28">
        <v>26.67</v>
      </c>
      <c r="E17" s="255">
        <v>27.4</v>
      </c>
      <c r="F17" s="6">
        <f>E17/D17*100</f>
        <v>102.73715785526807</v>
      </c>
      <c r="G17" s="11" t="s">
        <v>399</v>
      </c>
      <c r="H17" s="11" t="s">
        <v>84</v>
      </c>
      <c r="I17" s="11" t="s">
        <v>1074</v>
      </c>
      <c r="J17" s="11" t="s">
        <v>270</v>
      </c>
    </row>
    <row r="18" spans="1:10" ht="15.75" customHeight="1">
      <c r="A18" s="348" t="s">
        <v>86</v>
      </c>
      <c r="B18" s="347"/>
      <c r="C18" s="351"/>
      <c r="D18" s="351"/>
      <c r="E18" s="346"/>
      <c r="F18" s="348"/>
      <c r="G18" s="348"/>
      <c r="H18" s="348"/>
      <c r="I18" s="348"/>
      <c r="J18" s="348"/>
    </row>
    <row r="19" spans="1:10" ht="126">
      <c r="A19" s="63" t="s">
        <v>188</v>
      </c>
      <c r="B19" s="11" t="s">
        <v>271</v>
      </c>
      <c r="C19" s="11" t="s">
        <v>151</v>
      </c>
      <c r="D19" s="11">
        <v>950</v>
      </c>
      <c r="E19" s="28">
        <v>982</v>
      </c>
      <c r="F19" s="253">
        <f t="shared" ref="F19:F22" si="1">E19/D19*100</f>
        <v>103.36842105263158</v>
      </c>
      <c r="G19" s="11" t="s">
        <v>399</v>
      </c>
      <c r="H19" s="11" t="s">
        <v>83</v>
      </c>
      <c r="I19" s="11" t="s">
        <v>1073</v>
      </c>
      <c r="J19" s="11" t="s">
        <v>85</v>
      </c>
    </row>
    <row r="20" spans="1:10" ht="84.75" customHeight="1">
      <c r="A20" s="63" t="s">
        <v>254</v>
      </c>
      <c r="B20" s="11" t="s">
        <v>272</v>
      </c>
      <c r="C20" s="11" t="s">
        <v>151</v>
      </c>
      <c r="D20" s="11">
        <v>1025</v>
      </c>
      <c r="E20" s="28">
        <v>1022</v>
      </c>
      <c r="F20" s="253">
        <f t="shared" si="1"/>
        <v>99.707317073170728</v>
      </c>
      <c r="G20" s="11" t="s">
        <v>415</v>
      </c>
      <c r="H20" s="11" t="s">
        <v>83</v>
      </c>
      <c r="I20" s="11" t="s">
        <v>1073</v>
      </c>
      <c r="J20" s="11" t="s">
        <v>85</v>
      </c>
    </row>
    <row r="21" spans="1:10" ht="166.5" customHeight="1">
      <c r="A21" s="63" t="s">
        <v>190</v>
      </c>
      <c r="B21" s="11" t="s">
        <v>292</v>
      </c>
      <c r="C21" s="11" t="s">
        <v>151</v>
      </c>
      <c r="D21" s="11">
        <v>133</v>
      </c>
      <c r="E21" s="28">
        <v>133</v>
      </c>
      <c r="F21" s="253">
        <f t="shared" si="1"/>
        <v>100</v>
      </c>
      <c r="G21" s="11" t="s">
        <v>414</v>
      </c>
      <c r="H21" s="11" t="s">
        <v>83</v>
      </c>
      <c r="I21" s="11" t="s">
        <v>1073</v>
      </c>
      <c r="J21" s="11" t="s">
        <v>85</v>
      </c>
    </row>
    <row r="22" spans="1:10" ht="78.75">
      <c r="A22" s="63" t="s">
        <v>191</v>
      </c>
      <c r="B22" s="11" t="s">
        <v>293</v>
      </c>
      <c r="C22" s="11" t="s">
        <v>151</v>
      </c>
      <c r="D22" s="11">
        <v>1500</v>
      </c>
      <c r="E22" s="28">
        <v>1510</v>
      </c>
      <c r="F22" s="253">
        <f t="shared" si="1"/>
        <v>100.66666666666666</v>
      </c>
      <c r="G22" s="11" t="s">
        <v>399</v>
      </c>
      <c r="H22" s="11" t="s">
        <v>83</v>
      </c>
      <c r="I22" s="11" t="s">
        <v>1073</v>
      </c>
      <c r="J22" s="11" t="s">
        <v>85</v>
      </c>
    </row>
    <row r="23" spans="1:10" ht="189">
      <c r="A23" s="63" t="s">
        <v>273</v>
      </c>
      <c r="B23" s="11" t="s">
        <v>294</v>
      </c>
      <c r="C23" s="11" t="s">
        <v>151</v>
      </c>
      <c r="D23" s="11">
        <v>868</v>
      </c>
      <c r="E23" s="28">
        <v>853</v>
      </c>
      <c r="F23" s="253">
        <f t="shared" ref="F23:F28" si="2">E23/D23*100</f>
        <v>98.271889400921665</v>
      </c>
      <c r="G23" s="11" t="s">
        <v>415</v>
      </c>
      <c r="H23" s="11" t="s">
        <v>83</v>
      </c>
      <c r="I23" s="11" t="s">
        <v>1073</v>
      </c>
      <c r="J23" s="11" t="s">
        <v>85</v>
      </c>
    </row>
    <row r="24" spans="1:10" ht="202.5" customHeight="1">
      <c r="A24" s="63" t="s">
        <v>274</v>
      </c>
      <c r="B24" s="11" t="s">
        <v>295</v>
      </c>
      <c r="C24" s="11" t="s">
        <v>151</v>
      </c>
      <c r="D24" s="11">
        <v>189</v>
      </c>
      <c r="E24" s="28">
        <v>189</v>
      </c>
      <c r="F24" s="6">
        <f t="shared" si="2"/>
        <v>100</v>
      </c>
      <c r="G24" s="11" t="s">
        <v>414</v>
      </c>
      <c r="H24" s="11" t="s">
        <v>83</v>
      </c>
      <c r="I24" s="11" t="s">
        <v>1071</v>
      </c>
      <c r="J24" s="11" t="s">
        <v>85</v>
      </c>
    </row>
    <row r="25" spans="1:10" ht="83.25" customHeight="1">
      <c r="A25" s="63" t="s">
        <v>275</v>
      </c>
      <c r="B25" s="11" t="s">
        <v>296</v>
      </c>
      <c r="C25" s="11" t="s">
        <v>151</v>
      </c>
      <c r="D25" s="11">
        <v>747</v>
      </c>
      <c r="E25" s="28">
        <v>747</v>
      </c>
      <c r="F25" s="6">
        <f t="shared" si="2"/>
        <v>100</v>
      </c>
      <c r="G25" s="11" t="s">
        <v>414</v>
      </c>
      <c r="H25" s="11" t="s">
        <v>83</v>
      </c>
      <c r="I25" s="11" t="s">
        <v>1071</v>
      </c>
      <c r="J25" s="11" t="s">
        <v>85</v>
      </c>
    </row>
    <row r="26" spans="1:10" ht="72.75" customHeight="1">
      <c r="A26" s="63" t="s">
        <v>276</v>
      </c>
      <c r="B26" s="11" t="s">
        <v>297</v>
      </c>
      <c r="C26" s="11" t="s">
        <v>151</v>
      </c>
      <c r="D26" s="11">
        <v>103</v>
      </c>
      <c r="E26" s="28">
        <v>103</v>
      </c>
      <c r="F26" s="6">
        <f t="shared" si="2"/>
        <v>100</v>
      </c>
      <c r="G26" s="11" t="s">
        <v>414</v>
      </c>
      <c r="H26" s="11" t="s">
        <v>83</v>
      </c>
      <c r="I26" s="11" t="s">
        <v>1071</v>
      </c>
      <c r="J26" s="11" t="s">
        <v>85</v>
      </c>
    </row>
    <row r="27" spans="1:10" ht="68.25" customHeight="1">
      <c r="A27" s="63" t="s">
        <v>277</v>
      </c>
      <c r="B27" s="11" t="s">
        <v>298</v>
      </c>
      <c r="C27" s="11" t="s">
        <v>151</v>
      </c>
      <c r="D27" s="11">
        <v>400</v>
      </c>
      <c r="E27" s="28">
        <v>497</v>
      </c>
      <c r="F27" s="6">
        <f t="shared" si="2"/>
        <v>124.25</v>
      </c>
      <c r="G27" s="11" t="s">
        <v>399</v>
      </c>
      <c r="H27" s="11" t="s">
        <v>83</v>
      </c>
      <c r="I27" s="11" t="s">
        <v>1073</v>
      </c>
      <c r="J27" s="11" t="s">
        <v>85</v>
      </c>
    </row>
    <row r="28" spans="1:10" ht="55.5" customHeight="1">
      <c r="A28" s="63" t="s">
        <v>278</v>
      </c>
      <c r="B28" s="11" t="s">
        <v>299</v>
      </c>
      <c r="C28" s="11" t="s">
        <v>151</v>
      </c>
      <c r="D28" s="28">
        <v>480</v>
      </c>
      <c r="E28" s="28">
        <v>550</v>
      </c>
      <c r="F28" s="6">
        <f t="shared" si="2"/>
        <v>114.58333333333333</v>
      </c>
      <c r="G28" s="11" t="s">
        <v>399</v>
      </c>
      <c r="H28" s="11" t="s">
        <v>83</v>
      </c>
      <c r="I28" s="11" t="s">
        <v>1073</v>
      </c>
      <c r="J28" s="11" t="s">
        <v>85</v>
      </c>
    </row>
    <row r="29" spans="1:10" ht="165" customHeight="1">
      <c r="A29" s="63" t="s">
        <v>279</v>
      </c>
      <c r="B29" s="11" t="s">
        <v>300</v>
      </c>
      <c r="C29" s="11" t="s">
        <v>151</v>
      </c>
      <c r="D29" s="28">
        <v>119</v>
      </c>
      <c r="E29" s="28">
        <v>115</v>
      </c>
      <c r="F29" s="6">
        <f t="shared" ref="F29:F47" si="3">E29/D29*100</f>
        <v>96.638655462184872</v>
      </c>
      <c r="G29" s="11" t="s">
        <v>415</v>
      </c>
      <c r="H29" s="11" t="s">
        <v>83</v>
      </c>
      <c r="I29" s="11" t="s">
        <v>1073</v>
      </c>
      <c r="J29" s="11" t="s">
        <v>85</v>
      </c>
    </row>
    <row r="30" spans="1:10" ht="55.5" customHeight="1">
      <c r="A30" s="63" t="s">
        <v>280</v>
      </c>
      <c r="B30" s="11" t="s">
        <v>301</v>
      </c>
      <c r="C30" s="11" t="s">
        <v>151</v>
      </c>
      <c r="D30" s="11">
        <v>325</v>
      </c>
      <c r="E30" s="28">
        <v>429</v>
      </c>
      <c r="F30" s="6">
        <f t="shared" si="3"/>
        <v>132</v>
      </c>
      <c r="G30" s="11" t="s">
        <v>399</v>
      </c>
      <c r="H30" s="11" t="s">
        <v>83</v>
      </c>
      <c r="I30" s="11" t="s">
        <v>1073</v>
      </c>
      <c r="J30" s="11" t="s">
        <v>85</v>
      </c>
    </row>
    <row r="31" spans="1:10" ht="161.25" customHeight="1">
      <c r="A31" s="63" t="s">
        <v>281</v>
      </c>
      <c r="B31" s="11" t="s">
        <v>302</v>
      </c>
      <c r="C31" s="11" t="s">
        <v>151</v>
      </c>
      <c r="D31" s="11">
        <v>550</v>
      </c>
      <c r="E31" s="28">
        <v>546</v>
      </c>
      <c r="F31" s="6">
        <f t="shared" si="3"/>
        <v>99.272727272727266</v>
      </c>
      <c r="G31" s="11" t="s">
        <v>415</v>
      </c>
      <c r="H31" s="11" t="s">
        <v>83</v>
      </c>
      <c r="I31" s="11" t="s">
        <v>1073</v>
      </c>
      <c r="J31" s="11" t="s">
        <v>85</v>
      </c>
    </row>
    <row r="32" spans="1:10" ht="157.5">
      <c r="A32" s="63" t="s">
        <v>282</v>
      </c>
      <c r="B32" s="11" t="s">
        <v>303</v>
      </c>
      <c r="C32" s="11" t="s">
        <v>151</v>
      </c>
      <c r="D32" s="256">
        <v>189</v>
      </c>
      <c r="E32" s="256">
        <v>189</v>
      </c>
      <c r="F32" s="6">
        <f t="shared" si="3"/>
        <v>100</v>
      </c>
      <c r="G32" s="11" t="s">
        <v>414</v>
      </c>
      <c r="H32" s="11" t="s">
        <v>83</v>
      </c>
      <c r="I32" s="11" t="s">
        <v>1073</v>
      </c>
      <c r="J32" s="11" t="s">
        <v>85</v>
      </c>
    </row>
    <row r="33" spans="1:10" ht="63">
      <c r="A33" s="63" t="s">
        <v>283</v>
      </c>
      <c r="B33" s="11" t="s">
        <v>304</v>
      </c>
      <c r="C33" s="11" t="s">
        <v>151</v>
      </c>
      <c r="D33" s="6">
        <v>854</v>
      </c>
      <c r="E33" s="256">
        <v>1006</v>
      </c>
      <c r="F33" s="6">
        <f t="shared" si="3"/>
        <v>117.79859484777518</v>
      </c>
      <c r="G33" s="11" t="s">
        <v>399</v>
      </c>
      <c r="H33" s="11" t="s">
        <v>83</v>
      </c>
      <c r="I33" s="11" t="s">
        <v>1073</v>
      </c>
      <c r="J33" s="11"/>
    </row>
    <row r="34" spans="1:10" ht="47.25">
      <c r="A34" s="63" t="s">
        <v>284</v>
      </c>
      <c r="B34" s="11" t="s">
        <v>305</v>
      </c>
      <c r="C34" s="11" t="s">
        <v>151</v>
      </c>
      <c r="D34" s="256">
        <v>175</v>
      </c>
      <c r="E34" s="256">
        <v>187</v>
      </c>
      <c r="F34" s="6">
        <f t="shared" si="3"/>
        <v>106.85714285714285</v>
      </c>
      <c r="G34" s="11" t="s">
        <v>399</v>
      </c>
      <c r="H34" s="11" t="s">
        <v>83</v>
      </c>
      <c r="I34" s="11" t="s">
        <v>1073</v>
      </c>
      <c r="J34" s="11"/>
    </row>
    <row r="35" spans="1:10" ht="69" customHeight="1">
      <c r="A35" s="63" t="s">
        <v>285</v>
      </c>
      <c r="B35" s="11" t="s">
        <v>306</v>
      </c>
      <c r="C35" s="11" t="s">
        <v>151</v>
      </c>
      <c r="D35" s="256">
        <v>250</v>
      </c>
      <c r="E35" s="256">
        <v>243</v>
      </c>
      <c r="F35" s="6">
        <f t="shared" si="3"/>
        <v>97.2</v>
      </c>
      <c r="G35" s="13" t="s">
        <v>416</v>
      </c>
      <c r="H35" s="11" t="s">
        <v>83</v>
      </c>
      <c r="I35" s="11" t="s">
        <v>1079</v>
      </c>
      <c r="J35" s="11"/>
    </row>
    <row r="36" spans="1:10" ht="84" customHeight="1">
      <c r="A36" s="63" t="s">
        <v>286</v>
      </c>
      <c r="B36" s="11" t="s">
        <v>307</v>
      </c>
      <c r="C36" s="11" t="s">
        <v>151</v>
      </c>
      <c r="D36" s="6" t="s">
        <v>13</v>
      </c>
      <c r="E36" s="6" t="s">
        <v>13</v>
      </c>
      <c r="F36" s="6" t="s">
        <v>13</v>
      </c>
      <c r="G36" s="257" t="s">
        <v>1070</v>
      </c>
      <c r="H36" s="11" t="s">
        <v>83</v>
      </c>
      <c r="I36" s="11" t="s">
        <v>1073</v>
      </c>
      <c r="J36" s="11" t="s">
        <v>85</v>
      </c>
    </row>
    <row r="37" spans="1:10" ht="111" customHeight="1">
      <c r="A37" s="63" t="s">
        <v>287</v>
      </c>
      <c r="B37" s="11" t="s">
        <v>313</v>
      </c>
      <c r="C37" s="11" t="s">
        <v>151</v>
      </c>
      <c r="D37" s="6" t="s">
        <v>13</v>
      </c>
      <c r="E37" s="6" t="s">
        <v>13</v>
      </c>
      <c r="F37" s="6" t="s">
        <v>13</v>
      </c>
      <c r="G37" s="257" t="s">
        <v>1070</v>
      </c>
      <c r="H37" s="11" t="s">
        <v>83</v>
      </c>
      <c r="I37" s="11" t="s">
        <v>1080</v>
      </c>
      <c r="J37" s="11" t="s">
        <v>85</v>
      </c>
    </row>
    <row r="38" spans="1:10" ht="51.75" customHeight="1">
      <c r="A38" s="63" t="s">
        <v>288</v>
      </c>
      <c r="B38" s="11" t="s">
        <v>241</v>
      </c>
      <c r="C38" s="29" t="s">
        <v>319</v>
      </c>
      <c r="D38" s="30" t="s">
        <v>13</v>
      </c>
      <c r="E38" s="30" t="s">
        <v>13</v>
      </c>
      <c r="F38" s="30" t="s">
        <v>13</v>
      </c>
      <c r="G38" s="11" t="s">
        <v>13</v>
      </c>
      <c r="H38" s="11" t="s">
        <v>84</v>
      </c>
      <c r="I38" s="11" t="s">
        <v>1073</v>
      </c>
      <c r="J38" s="11" t="s">
        <v>85</v>
      </c>
    </row>
    <row r="39" spans="1:10" ht="66" customHeight="1">
      <c r="A39" s="63" t="s">
        <v>289</v>
      </c>
      <c r="B39" s="11" t="s">
        <v>95</v>
      </c>
      <c r="C39" s="29" t="s">
        <v>319</v>
      </c>
      <c r="D39" s="11">
        <v>39.9</v>
      </c>
      <c r="E39" s="28">
        <v>50.98</v>
      </c>
      <c r="F39" s="6">
        <f>E39/D39*100</f>
        <v>127.76942355889724</v>
      </c>
      <c r="G39" s="11" t="s">
        <v>399</v>
      </c>
      <c r="H39" s="11" t="s">
        <v>106</v>
      </c>
      <c r="I39" s="11" t="s">
        <v>1073</v>
      </c>
      <c r="J39" s="11" t="s">
        <v>85</v>
      </c>
    </row>
    <row r="40" spans="1:10" ht="85.5" customHeight="1">
      <c r="A40" s="63" t="s">
        <v>290</v>
      </c>
      <c r="B40" s="11" t="s">
        <v>96</v>
      </c>
      <c r="C40" s="29" t="s">
        <v>319</v>
      </c>
      <c r="D40" s="11">
        <v>30.9</v>
      </c>
      <c r="E40" s="6">
        <v>33.200000000000003</v>
      </c>
      <c r="F40" s="6">
        <f t="shared" si="3"/>
        <v>107.44336569579289</v>
      </c>
      <c r="G40" s="11" t="s">
        <v>399</v>
      </c>
      <c r="H40" s="11" t="s">
        <v>106</v>
      </c>
      <c r="I40" s="11" t="s">
        <v>1073</v>
      </c>
      <c r="J40" s="11" t="s">
        <v>85</v>
      </c>
    </row>
    <row r="41" spans="1:10" ht="126">
      <c r="A41" s="63" t="s">
        <v>291</v>
      </c>
      <c r="B41" s="11" t="s">
        <v>314</v>
      </c>
      <c r="C41" s="29" t="s">
        <v>319</v>
      </c>
      <c r="D41" s="11">
        <v>1.7</v>
      </c>
      <c r="E41" s="6">
        <v>1.7</v>
      </c>
      <c r="F41" s="6">
        <f t="shared" si="3"/>
        <v>100</v>
      </c>
      <c r="G41" s="11" t="s">
        <v>414</v>
      </c>
      <c r="H41" s="11" t="s">
        <v>106</v>
      </c>
      <c r="I41" s="11" t="s">
        <v>1073</v>
      </c>
      <c r="J41" s="11" t="s">
        <v>85</v>
      </c>
    </row>
    <row r="42" spans="1:10" ht="99" customHeight="1">
      <c r="A42" s="63" t="s">
        <v>308</v>
      </c>
      <c r="B42" s="11" t="s">
        <v>228</v>
      </c>
      <c r="C42" s="29" t="s">
        <v>319</v>
      </c>
      <c r="D42" s="11">
        <v>0.2</v>
      </c>
      <c r="E42" s="28">
        <v>0.2</v>
      </c>
      <c r="F42" s="6">
        <f t="shared" si="3"/>
        <v>100</v>
      </c>
      <c r="G42" s="11" t="s">
        <v>414</v>
      </c>
      <c r="H42" s="11" t="s">
        <v>106</v>
      </c>
      <c r="I42" s="11" t="s">
        <v>1073</v>
      </c>
      <c r="J42" s="11" t="s">
        <v>85</v>
      </c>
    </row>
    <row r="43" spans="1:10" ht="36.75" customHeight="1">
      <c r="A43" s="63" t="s">
        <v>309</v>
      </c>
      <c r="B43" s="11" t="s">
        <v>98</v>
      </c>
      <c r="C43" s="11" t="s">
        <v>151</v>
      </c>
      <c r="D43" s="28">
        <v>667</v>
      </c>
      <c r="E43" s="28">
        <v>1219</v>
      </c>
      <c r="F43" s="6">
        <f t="shared" si="3"/>
        <v>182.75862068965517</v>
      </c>
      <c r="G43" s="11" t="s">
        <v>399</v>
      </c>
      <c r="H43" s="11" t="s">
        <v>83</v>
      </c>
      <c r="I43" s="11" t="s">
        <v>1073</v>
      </c>
      <c r="J43" s="11" t="s">
        <v>85</v>
      </c>
    </row>
    <row r="44" spans="1:10" ht="63">
      <c r="A44" s="63" t="s">
        <v>310</v>
      </c>
      <c r="B44" s="11" t="s">
        <v>99</v>
      </c>
      <c r="C44" s="29" t="s">
        <v>316</v>
      </c>
      <c r="D44" s="28">
        <v>659</v>
      </c>
      <c r="E44" s="22">
        <v>677</v>
      </c>
      <c r="F44" s="6">
        <f t="shared" si="3"/>
        <v>102.73141122913505</v>
      </c>
      <c r="G44" s="11" t="s">
        <v>399</v>
      </c>
      <c r="H44" s="11" t="s">
        <v>83</v>
      </c>
      <c r="I44" s="11" t="s">
        <v>1073</v>
      </c>
      <c r="J44" s="11" t="s">
        <v>85</v>
      </c>
    </row>
    <row r="45" spans="1:10" ht="78.75" customHeight="1">
      <c r="A45" s="63" t="s">
        <v>311</v>
      </c>
      <c r="B45" s="11" t="s">
        <v>315</v>
      </c>
      <c r="C45" s="29" t="s">
        <v>316</v>
      </c>
      <c r="D45" s="28">
        <v>340</v>
      </c>
      <c r="E45" s="22">
        <v>357</v>
      </c>
      <c r="F45" s="6">
        <f>E45/D45*100</f>
        <v>105</v>
      </c>
      <c r="G45" s="11" t="s">
        <v>399</v>
      </c>
      <c r="H45" s="11" t="s">
        <v>83</v>
      </c>
      <c r="I45" s="11" t="s">
        <v>1073</v>
      </c>
      <c r="J45" s="11" t="s">
        <v>85</v>
      </c>
    </row>
    <row r="46" spans="1:10" ht="89.25" customHeight="1">
      <c r="A46" s="63" t="s">
        <v>312</v>
      </c>
      <c r="B46" s="11" t="s">
        <v>320</v>
      </c>
      <c r="C46" s="29" t="s">
        <v>75</v>
      </c>
      <c r="D46" s="28">
        <v>60</v>
      </c>
      <c r="E46" s="28">
        <v>45</v>
      </c>
      <c r="F46" s="6">
        <f>D46/E46*100</f>
        <v>133.33333333333331</v>
      </c>
      <c r="G46" s="11" t="s">
        <v>399</v>
      </c>
      <c r="H46" s="11" t="s">
        <v>83</v>
      </c>
      <c r="I46" s="11" t="s">
        <v>1073</v>
      </c>
      <c r="J46" s="11" t="s">
        <v>85</v>
      </c>
    </row>
    <row r="47" spans="1:10" ht="37.5" customHeight="1">
      <c r="A47" s="63" t="s">
        <v>317</v>
      </c>
      <c r="B47" s="11" t="s">
        <v>101</v>
      </c>
      <c r="C47" s="29" t="s">
        <v>318</v>
      </c>
      <c r="D47" s="28">
        <v>15</v>
      </c>
      <c r="E47" s="22">
        <v>15</v>
      </c>
      <c r="F47" s="6">
        <f t="shared" si="3"/>
        <v>100</v>
      </c>
      <c r="G47" s="11" t="s">
        <v>414</v>
      </c>
      <c r="H47" s="11" t="s">
        <v>83</v>
      </c>
      <c r="I47" s="11" t="s">
        <v>1073</v>
      </c>
      <c r="J47" s="11" t="s">
        <v>85</v>
      </c>
    </row>
    <row r="48" spans="1:10">
      <c r="A48" s="348" t="s">
        <v>184</v>
      </c>
      <c r="B48" s="347"/>
      <c r="C48" s="347"/>
      <c r="D48" s="347"/>
      <c r="E48" s="348"/>
      <c r="F48" s="348"/>
      <c r="G48" s="348"/>
      <c r="H48" s="348"/>
      <c r="I48" s="348"/>
      <c r="J48" s="348"/>
    </row>
    <row r="49" spans="1:10" ht="99" customHeight="1">
      <c r="A49" s="28" t="s">
        <v>137</v>
      </c>
      <c r="B49" s="11" t="s">
        <v>185</v>
      </c>
      <c r="C49" s="28" t="s">
        <v>326</v>
      </c>
      <c r="D49" s="169">
        <v>1200</v>
      </c>
      <c r="E49" s="169">
        <v>1211</v>
      </c>
      <c r="F49" s="6">
        <f t="shared" ref="F49:F53" si="4">E49/D49*100</f>
        <v>100.91666666666667</v>
      </c>
      <c r="G49" s="11" t="s">
        <v>399</v>
      </c>
      <c r="H49" s="11" t="s">
        <v>83</v>
      </c>
      <c r="I49" s="11" t="s">
        <v>1072</v>
      </c>
      <c r="J49" s="11" t="s">
        <v>85</v>
      </c>
    </row>
    <row r="50" spans="1:10" ht="113.25" customHeight="1">
      <c r="A50" s="258" t="s">
        <v>139</v>
      </c>
      <c r="B50" s="11" t="s">
        <v>325</v>
      </c>
      <c r="C50" s="28" t="s">
        <v>75</v>
      </c>
      <c r="D50" s="6">
        <v>30</v>
      </c>
      <c r="E50" s="6">
        <v>40</v>
      </c>
      <c r="F50" s="6">
        <f t="shared" si="4"/>
        <v>133.33333333333331</v>
      </c>
      <c r="G50" s="11" t="s">
        <v>399</v>
      </c>
      <c r="H50" s="11" t="s">
        <v>83</v>
      </c>
      <c r="I50" s="11" t="s">
        <v>1072</v>
      </c>
      <c r="J50" s="11" t="s">
        <v>85</v>
      </c>
    </row>
    <row r="51" spans="1:10" ht="108" customHeight="1">
      <c r="A51" s="28" t="s">
        <v>141</v>
      </c>
      <c r="B51" s="11" t="s">
        <v>324</v>
      </c>
      <c r="C51" s="28" t="s">
        <v>75</v>
      </c>
      <c r="D51" s="6">
        <v>80</v>
      </c>
      <c r="E51" s="6">
        <v>80.95</v>
      </c>
      <c r="F51" s="6">
        <f t="shared" si="4"/>
        <v>101.18750000000001</v>
      </c>
      <c r="G51" s="11" t="s">
        <v>399</v>
      </c>
      <c r="H51" s="11" t="s">
        <v>186</v>
      </c>
      <c r="I51" s="11" t="s">
        <v>1071</v>
      </c>
      <c r="J51" s="11" t="s">
        <v>85</v>
      </c>
    </row>
    <row r="52" spans="1:10" ht="217.5" customHeight="1">
      <c r="A52" s="28" t="s">
        <v>178</v>
      </c>
      <c r="B52" s="11" t="s">
        <v>323</v>
      </c>
      <c r="C52" s="28" t="s">
        <v>75</v>
      </c>
      <c r="D52" s="6">
        <v>60</v>
      </c>
      <c r="E52" s="169">
        <v>65.3</v>
      </c>
      <c r="F52" s="6">
        <f t="shared" si="4"/>
        <v>108.83333333333334</v>
      </c>
      <c r="G52" s="11" t="s">
        <v>399</v>
      </c>
      <c r="H52" s="11" t="s">
        <v>186</v>
      </c>
      <c r="I52" s="11" t="s">
        <v>1071</v>
      </c>
      <c r="J52" s="11" t="s">
        <v>85</v>
      </c>
    </row>
    <row r="53" spans="1:10" ht="118.5" customHeight="1">
      <c r="A53" s="28" t="s">
        <v>322</v>
      </c>
      <c r="B53" s="11" t="s">
        <v>321</v>
      </c>
      <c r="C53" s="28" t="s">
        <v>75</v>
      </c>
      <c r="D53" s="6">
        <v>100</v>
      </c>
      <c r="E53" s="6">
        <v>100</v>
      </c>
      <c r="F53" s="6">
        <f t="shared" si="4"/>
        <v>100</v>
      </c>
      <c r="G53" s="11" t="s">
        <v>414</v>
      </c>
      <c r="H53" s="11" t="s">
        <v>83</v>
      </c>
      <c r="I53" s="11" t="s">
        <v>1071</v>
      </c>
      <c r="J53" s="11" t="s">
        <v>85</v>
      </c>
    </row>
    <row r="54" spans="1:10">
      <c r="A54" s="352" t="s">
        <v>179</v>
      </c>
      <c r="B54" s="353"/>
      <c r="C54" s="353"/>
      <c r="D54" s="353"/>
      <c r="E54" s="353"/>
      <c r="F54" s="353"/>
      <c r="G54" s="353"/>
      <c r="H54" s="353"/>
      <c r="I54" s="353"/>
      <c r="J54" s="353"/>
    </row>
    <row r="55" spans="1:10" ht="33" customHeight="1">
      <c r="A55" s="28" t="s">
        <v>180</v>
      </c>
      <c r="B55" s="11" t="s">
        <v>181</v>
      </c>
      <c r="C55" s="28" t="s">
        <v>177</v>
      </c>
      <c r="D55" s="170">
        <v>0.41</v>
      </c>
      <c r="E55" s="170">
        <v>0.41</v>
      </c>
      <c r="F55" s="6">
        <f t="shared" ref="F55:F56" si="5">E55/D55*100</f>
        <v>100</v>
      </c>
      <c r="G55" s="11" t="s">
        <v>414</v>
      </c>
      <c r="H55" s="11" t="s">
        <v>83</v>
      </c>
      <c r="I55" s="11" t="s">
        <v>1071</v>
      </c>
      <c r="J55" s="11" t="s">
        <v>85</v>
      </c>
    </row>
    <row r="56" spans="1:10" ht="149.25" customHeight="1">
      <c r="A56" s="28" t="s">
        <v>182</v>
      </c>
      <c r="B56" s="11" t="s">
        <v>183</v>
      </c>
      <c r="C56" s="28" t="s">
        <v>100</v>
      </c>
      <c r="D56" s="171">
        <v>36.4</v>
      </c>
      <c r="E56" s="171">
        <v>36.4</v>
      </c>
      <c r="F56" s="6">
        <f t="shared" si="5"/>
        <v>100</v>
      </c>
      <c r="G56" s="11" t="s">
        <v>414</v>
      </c>
      <c r="H56" s="11" t="s">
        <v>83</v>
      </c>
      <c r="I56" s="11" t="s">
        <v>1071</v>
      </c>
      <c r="J56" s="11" t="s">
        <v>85</v>
      </c>
    </row>
  </sheetData>
  <mergeCells count="14">
    <mergeCell ref="A54:J54"/>
    <mergeCell ref="A48:J48"/>
    <mergeCell ref="B3:B4"/>
    <mergeCell ref="A3:A4"/>
    <mergeCell ref="C3:C4"/>
    <mergeCell ref="D3:E3"/>
    <mergeCell ref="F3:F4"/>
    <mergeCell ref="G3:G4"/>
    <mergeCell ref="I3:I4"/>
    <mergeCell ref="A1:J1"/>
    <mergeCell ref="H3:H4"/>
    <mergeCell ref="J3:J4"/>
    <mergeCell ref="A6:J6"/>
    <mergeCell ref="A18:J18"/>
  </mergeCells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view="pageBreakPreview" topLeftCell="A19" zoomScale="60" zoomScaleNormal="55" workbookViewId="0">
      <selection activeCell="I18" sqref="I18"/>
    </sheetView>
  </sheetViews>
  <sheetFormatPr defaultColWidth="9.140625" defaultRowHeight="15.75"/>
  <cols>
    <col min="1" max="1" width="5.42578125" style="24" customWidth="1"/>
    <col min="2" max="2" width="29.7109375" style="24" customWidth="1"/>
    <col min="3" max="3" width="21.42578125" style="24" customWidth="1"/>
    <col min="4" max="4" width="24.85546875" style="24" customWidth="1"/>
    <col min="5" max="5" width="22.85546875" style="24" customWidth="1"/>
    <col min="6" max="6" width="22.28515625" style="24" customWidth="1"/>
    <col min="7" max="7" width="15.85546875" style="24" customWidth="1"/>
    <col min="8" max="8" width="23" style="24" customWidth="1"/>
    <col min="9" max="9" width="17.7109375" style="24" customWidth="1"/>
    <col min="10" max="10" width="15.85546875" style="24" customWidth="1"/>
    <col min="11" max="11" width="23.5703125" style="24" customWidth="1"/>
    <col min="12" max="12" width="22.140625" style="24" customWidth="1"/>
    <col min="13" max="13" width="18.5703125" style="24" customWidth="1"/>
    <col min="14" max="14" width="23.42578125" style="24" customWidth="1"/>
    <col min="15" max="15" width="19.42578125" style="24" customWidth="1"/>
    <col min="16" max="16" width="22.7109375" style="24" customWidth="1"/>
    <col min="17" max="17" width="18.42578125" style="24" customWidth="1"/>
    <col min="18" max="16384" width="9.140625" style="24"/>
  </cols>
  <sheetData>
    <row r="2" spans="1:17" ht="36" customHeight="1">
      <c r="A2" s="357" t="s">
        <v>15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7" ht="28.5" customHeight="1">
      <c r="A3" s="356" t="s">
        <v>16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1:17" ht="31.5" customHeight="1">
      <c r="A4" s="348" t="s">
        <v>0</v>
      </c>
      <c r="B4" s="348" t="s">
        <v>38</v>
      </c>
      <c r="C4" s="348" t="s">
        <v>17</v>
      </c>
      <c r="D4" s="348"/>
      <c r="E4" s="348"/>
      <c r="F4" s="348" t="s">
        <v>18</v>
      </c>
      <c r="G4" s="348"/>
      <c r="H4" s="348"/>
      <c r="I4" s="348" t="s">
        <v>19</v>
      </c>
      <c r="J4" s="348"/>
      <c r="K4" s="348"/>
      <c r="L4" s="348" t="s">
        <v>20</v>
      </c>
      <c r="M4" s="348"/>
      <c r="N4" s="348"/>
    </row>
    <row r="5" spans="1:17" ht="99" customHeight="1">
      <c r="A5" s="348"/>
      <c r="B5" s="348"/>
      <c r="C5" s="163" t="s">
        <v>39</v>
      </c>
      <c r="D5" s="163" t="s">
        <v>40</v>
      </c>
      <c r="E5" s="163" t="s">
        <v>41</v>
      </c>
      <c r="F5" s="163" t="s">
        <v>39</v>
      </c>
      <c r="G5" s="163" t="s">
        <v>40</v>
      </c>
      <c r="H5" s="163" t="s">
        <v>41</v>
      </c>
      <c r="I5" s="163" t="s">
        <v>39</v>
      </c>
      <c r="J5" s="163" t="s">
        <v>40</v>
      </c>
      <c r="K5" s="163" t="s">
        <v>41</v>
      </c>
      <c r="L5" s="163" t="s">
        <v>39</v>
      </c>
      <c r="M5" s="163" t="s">
        <v>40</v>
      </c>
      <c r="N5" s="163" t="s">
        <v>41</v>
      </c>
    </row>
    <row r="6" spans="1:17">
      <c r="A6" s="165">
        <v>1</v>
      </c>
      <c r="B6" s="165">
        <v>2</v>
      </c>
      <c r="C6" s="165">
        <v>3</v>
      </c>
      <c r="D6" s="165">
        <v>4</v>
      </c>
      <c r="E6" s="165">
        <v>5</v>
      </c>
      <c r="F6" s="165">
        <v>6</v>
      </c>
      <c r="G6" s="163">
        <v>7</v>
      </c>
      <c r="H6" s="163">
        <v>8</v>
      </c>
      <c r="I6" s="163">
        <v>9</v>
      </c>
      <c r="J6" s="163">
        <v>10</v>
      </c>
      <c r="K6" s="163">
        <v>11</v>
      </c>
      <c r="L6" s="163">
        <v>12</v>
      </c>
      <c r="M6" s="163">
        <v>13</v>
      </c>
      <c r="N6" s="163">
        <v>14</v>
      </c>
    </row>
    <row r="7" spans="1:17">
      <c r="A7" s="25">
        <v>1</v>
      </c>
      <c r="B7" s="26" t="s">
        <v>5</v>
      </c>
      <c r="C7" s="6">
        <f>C8+C9+C10</f>
        <v>81933742.899999991</v>
      </c>
      <c r="D7" s="6">
        <f>D8+D9+D10</f>
        <v>77795970.806620002</v>
      </c>
      <c r="E7" s="6">
        <f>D7/C7*100</f>
        <v>94.949855887298924</v>
      </c>
      <c r="F7" s="6">
        <f t="shared" ref="F7:G7" si="0">F8+F9+F10</f>
        <v>66435619.599999994</v>
      </c>
      <c r="G7" s="6">
        <f t="shared" si="0"/>
        <v>65928131.128940001</v>
      </c>
      <c r="H7" s="6">
        <f>G7/F7*100</f>
        <v>99.23611990959742</v>
      </c>
      <c r="I7" s="6">
        <f t="shared" ref="I7:J7" si="1">I8+I9+I10</f>
        <v>556429.30000000005</v>
      </c>
      <c r="J7" s="6">
        <f t="shared" si="1"/>
        <v>553736.97768000001</v>
      </c>
      <c r="K7" s="6">
        <f>J7/I7*100</f>
        <v>99.516142963715239</v>
      </c>
      <c r="L7" s="6">
        <f t="shared" ref="L7:M7" si="2">L8+L9+L10</f>
        <v>14941694</v>
      </c>
      <c r="M7" s="6">
        <f t="shared" si="2"/>
        <v>11314102.699999999</v>
      </c>
      <c r="N7" s="6">
        <f>M7/L7*100</f>
        <v>75.721686577171226</v>
      </c>
      <c r="O7" s="27"/>
    </row>
    <row r="8" spans="1:17" ht="49.5" customHeight="1">
      <c r="A8" s="28">
        <v>2</v>
      </c>
      <c r="B8" s="29" t="s">
        <v>105</v>
      </c>
      <c r="C8" s="6">
        <f>F8+I8+L8</f>
        <v>32746759.5</v>
      </c>
      <c r="D8" s="6">
        <f t="shared" ref="D8" si="3">G8+J8+M8</f>
        <v>32694550.006620005</v>
      </c>
      <c r="E8" s="6">
        <f>D8/C8*100</f>
        <v>99.840565924148933</v>
      </c>
      <c r="F8" s="6">
        <f>'3. План-график'!E12+'3. План-график'!E13+'3. План-график'!E18+'3. План-график'!E19+'3. План-график'!E20+'3. План-график'!E21+'3. План-график'!E22+'3. План-график'!E27+'3. План-график'!E28+'3. План-график'!E29+'3. План-график'!E31+'3. План-график'!E32+'3. План-график'!E33+'3. План-график'!E34+'3. План-график'!E38+'3. План-график'!E39+'3. План-график'!E40+'3. План-график'!E42+'3. План-график'!E43+'3. План-график'!E44+'3. План-график'!E48+'3. План-график'!E49+'3. План-график'!E50+'3. План-график'!E54+'3. План-график'!E56+'3. План-график'!E65+'3. План-график'!E66+'3. План-график'!E68</f>
        <v>32190330.199999999</v>
      </c>
      <c r="G8" s="6">
        <f>'3. План-график'!F12+'3. План-график'!F13+'3. План-график'!F18+'3. План-график'!F19+'3. План-график'!F20+'3. План-график'!F21+'3. План-график'!F22+'3. План-график'!F27+'3. План-график'!F28+'3. План-график'!F29+'3. План-график'!F31+'3. План-график'!F32+'3. План-график'!F33+'3. План-график'!F34+'3. План-график'!F38+'3. План-график'!F39+'3. План-график'!F40+'3. План-график'!F42+'3. План-график'!F43+'3. План-график'!F44+'3. План-график'!F48+'3. План-график'!F49+'3. План-график'!F50+'3. План-график'!F54+'3. План-график'!F56+'3. План-график'!F65+'3. План-график'!F66+'3. План-график'!F68</f>
        <v>32140813.028940003</v>
      </c>
      <c r="H8" s="6">
        <f t="shared" ref="H8:H10" si="4">G8/F8*100</f>
        <v>99.8461737709668</v>
      </c>
      <c r="I8" s="6">
        <f>'3. План-график'!E30+'3. План-график'!E41+'3. План-график'!E45+'3. План-график'!E46+'3. План-график'!E47</f>
        <v>556429.30000000005</v>
      </c>
      <c r="J8" s="6">
        <f>'3. План-график'!F30+'3. План-график'!F41+'3. План-график'!F45+'3. План-график'!F46+'3. План-график'!F47</f>
        <v>553736.97768000001</v>
      </c>
      <c r="K8" s="6">
        <f t="shared" ref="K8" si="5">J8/I8*100</f>
        <v>99.516142963715239</v>
      </c>
      <c r="L8" s="6">
        <v>0</v>
      </c>
      <c r="M8" s="6">
        <v>0</v>
      </c>
      <c r="N8" s="30" t="s">
        <v>13</v>
      </c>
    </row>
    <row r="9" spans="1:17" ht="64.5" customHeight="1">
      <c r="A9" s="28">
        <v>3</v>
      </c>
      <c r="B9" s="29" t="s">
        <v>108</v>
      </c>
      <c r="C9" s="6">
        <f>F9+I9+L9</f>
        <v>26578814.699999992</v>
      </c>
      <c r="D9" s="6">
        <f t="shared" ref="D9" si="6">G9+J9+M9</f>
        <v>22896014.5</v>
      </c>
      <c r="E9" s="6">
        <f t="shared" ref="E9:E10" si="7">D9/C9*100</f>
        <v>86.143850876841427</v>
      </c>
      <c r="F9" s="6">
        <f>'3. План-график'!E533-'3. План-график'!E76</f>
        <v>11637120.699999992</v>
      </c>
      <c r="G9" s="6">
        <f>'3. План-график'!F533-'3. План-график'!F76</f>
        <v>11581911.800000001</v>
      </c>
      <c r="H9" s="6">
        <f t="shared" si="4"/>
        <v>99.525579381504642</v>
      </c>
      <c r="I9" s="6">
        <v>0</v>
      </c>
      <c r="J9" s="6">
        <v>0</v>
      </c>
      <c r="K9" s="6" t="s">
        <v>13</v>
      </c>
      <c r="L9" s="6">
        <f>'3. План-график'!E76</f>
        <v>14941694</v>
      </c>
      <c r="M9" s="6">
        <f>'3. План-график'!F76</f>
        <v>11314102.699999999</v>
      </c>
      <c r="N9" s="6">
        <f t="shared" ref="N9" si="8">M9/L9*100</f>
        <v>75.721686577171226</v>
      </c>
    </row>
    <row r="10" spans="1:17" ht="78.75">
      <c r="A10" s="28">
        <v>4</v>
      </c>
      <c r="B10" s="29" t="s">
        <v>113</v>
      </c>
      <c r="C10" s="6">
        <f>F10+I10+L10</f>
        <v>22608168.699999999</v>
      </c>
      <c r="D10" s="6">
        <f t="shared" ref="D10" si="9">G10+J10+M10</f>
        <v>22205406.299999997</v>
      </c>
      <c r="E10" s="6">
        <f t="shared" si="7"/>
        <v>98.218509400984772</v>
      </c>
      <c r="F10" s="30">
        <f>'3. План-график'!E542</f>
        <v>22608168.699999999</v>
      </c>
      <c r="G10" s="30">
        <f>'3. План-график'!F542</f>
        <v>22205406.299999997</v>
      </c>
      <c r="H10" s="6">
        <f t="shared" si="4"/>
        <v>98.218509400984772</v>
      </c>
      <c r="I10" s="6">
        <v>0</v>
      </c>
      <c r="J10" s="6">
        <v>0</v>
      </c>
      <c r="K10" s="6" t="s">
        <v>13</v>
      </c>
      <c r="L10" s="6">
        <v>0</v>
      </c>
      <c r="M10" s="6">
        <v>0</v>
      </c>
      <c r="N10" s="6" t="s">
        <v>13</v>
      </c>
      <c r="O10" s="31"/>
    </row>
    <row r="12" spans="1:17" ht="24" customHeight="1">
      <c r="A12" s="354" t="s">
        <v>21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2"/>
      <c r="P12" s="31"/>
    </row>
    <row r="13" spans="1:17" s="33" customFormat="1" ht="21" customHeight="1">
      <c r="A13" s="346" t="s">
        <v>0</v>
      </c>
      <c r="B13" s="348" t="s">
        <v>38</v>
      </c>
      <c r="C13" s="348" t="s">
        <v>26</v>
      </c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 t="s">
        <v>27</v>
      </c>
      <c r="O13" s="348"/>
      <c r="P13" s="348"/>
      <c r="Q13" s="348"/>
    </row>
    <row r="14" spans="1:17" s="33" customFormat="1" ht="16.5" customHeight="1">
      <c r="A14" s="351"/>
      <c r="B14" s="348"/>
      <c r="C14" s="348" t="s">
        <v>42</v>
      </c>
      <c r="D14" s="348"/>
      <c r="E14" s="348"/>
      <c r="F14" s="348" t="s">
        <v>22</v>
      </c>
      <c r="G14" s="348"/>
      <c r="H14" s="348"/>
      <c r="I14" s="348"/>
      <c r="J14" s="348" t="s">
        <v>24</v>
      </c>
      <c r="K14" s="348"/>
      <c r="L14" s="348"/>
      <c r="M14" s="348"/>
      <c r="N14" s="348" t="s">
        <v>22</v>
      </c>
      <c r="O14" s="348"/>
      <c r="P14" s="348"/>
      <c r="Q14" s="348"/>
    </row>
    <row r="15" spans="1:17" s="33" customFormat="1" ht="147.6" customHeight="1">
      <c r="A15" s="347"/>
      <c r="B15" s="348"/>
      <c r="C15" s="163" t="s">
        <v>39</v>
      </c>
      <c r="D15" s="163" t="s">
        <v>40</v>
      </c>
      <c r="E15" s="163" t="s">
        <v>41</v>
      </c>
      <c r="F15" s="163" t="s">
        <v>39</v>
      </c>
      <c r="G15" s="163" t="s">
        <v>40</v>
      </c>
      <c r="H15" s="163" t="s">
        <v>41</v>
      </c>
      <c r="I15" s="163" t="s">
        <v>43</v>
      </c>
      <c r="J15" s="163" t="s">
        <v>39</v>
      </c>
      <c r="K15" s="163" t="s">
        <v>40</v>
      </c>
      <c r="L15" s="163" t="s">
        <v>41</v>
      </c>
      <c r="M15" s="163" t="s">
        <v>43</v>
      </c>
      <c r="N15" s="163" t="s">
        <v>39</v>
      </c>
      <c r="O15" s="163" t="s">
        <v>40</v>
      </c>
      <c r="P15" s="163" t="s">
        <v>41</v>
      </c>
      <c r="Q15" s="163" t="s">
        <v>43</v>
      </c>
    </row>
    <row r="16" spans="1:17" s="33" customFormat="1" ht="13.5" customHeight="1">
      <c r="A16" s="163">
        <v>1</v>
      </c>
      <c r="B16" s="163">
        <v>2</v>
      </c>
      <c r="C16" s="163">
        <v>3</v>
      </c>
      <c r="D16" s="163">
        <v>4</v>
      </c>
      <c r="E16" s="163">
        <v>5</v>
      </c>
      <c r="F16" s="163">
        <v>6</v>
      </c>
      <c r="G16" s="163">
        <v>7</v>
      </c>
      <c r="H16" s="163">
        <v>8</v>
      </c>
      <c r="I16" s="163">
        <v>9</v>
      </c>
      <c r="J16" s="163">
        <v>10</v>
      </c>
      <c r="K16" s="163">
        <v>11</v>
      </c>
      <c r="L16" s="163">
        <v>12</v>
      </c>
      <c r="M16" s="163">
        <v>13</v>
      </c>
      <c r="N16" s="163">
        <v>14</v>
      </c>
      <c r="O16" s="163">
        <v>15</v>
      </c>
      <c r="P16" s="163">
        <v>16</v>
      </c>
      <c r="Q16" s="163">
        <v>17</v>
      </c>
    </row>
    <row r="17" spans="1:17" s="33" customFormat="1" ht="63">
      <c r="A17" s="25">
        <v>1</v>
      </c>
      <c r="B17" s="25" t="s">
        <v>5</v>
      </c>
      <c r="C17" s="30">
        <f>C18+C19+C20</f>
        <v>13304674.300000001</v>
      </c>
      <c r="D17" s="30">
        <f>D18+D19+D20</f>
        <v>13258726.90662</v>
      </c>
      <c r="E17" s="6">
        <f t="shared" ref="E17:E18" si="10">D17/C17*100</f>
        <v>99.65465224969843</v>
      </c>
      <c r="F17" s="30">
        <f t="shared" ref="F17:G17" si="11">F18+F19+F20</f>
        <v>18812.400000000001</v>
      </c>
      <c r="G17" s="30">
        <f t="shared" si="11"/>
        <v>18812.3</v>
      </c>
      <c r="H17" s="6">
        <f t="shared" ref="H17" si="12">G17/F17*100</f>
        <v>99.9994684357126</v>
      </c>
      <c r="I17" s="30" t="s">
        <v>13</v>
      </c>
      <c r="J17" s="30">
        <f t="shared" ref="J17:K17" si="13">J18+J19+J20</f>
        <v>13285861.9</v>
      </c>
      <c r="K17" s="30">
        <f t="shared" si="13"/>
        <v>13239914.606619999</v>
      </c>
      <c r="L17" s="6">
        <f t="shared" ref="L17:L18" si="14">K17/J17*100</f>
        <v>99.654163999853097</v>
      </c>
      <c r="M17" s="30" t="s">
        <v>819</v>
      </c>
      <c r="N17" s="30">
        <f t="shared" ref="N17:O17" si="15">N18+N19+N20</f>
        <v>53687374.599999994</v>
      </c>
      <c r="O17" s="30">
        <f t="shared" si="15"/>
        <v>53223141.200000003</v>
      </c>
      <c r="P17" s="6">
        <f t="shared" ref="P17:P18" si="16">O17/N17*100</f>
        <v>99.135302473889283</v>
      </c>
      <c r="Q17" s="30" t="s">
        <v>819</v>
      </c>
    </row>
    <row r="18" spans="1:17" s="33" customFormat="1" ht="63">
      <c r="A18" s="28">
        <v>2</v>
      </c>
      <c r="B18" s="11" t="s">
        <v>105</v>
      </c>
      <c r="C18" s="30">
        <f>F18+J18</f>
        <v>13304674.300000001</v>
      </c>
      <c r="D18" s="30">
        <f>G18+K18</f>
        <v>13258726.90662</v>
      </c>
      <c r="E18" s="6">
        <f t="shared" si="10"/>
        <v>99.65465224969843</v>
      </c>
      <c r="F18" s="30">
        <f>'3. План-график'!E14</f>
        <v>18812.400000000001</v>
      </c>
      <c r="G18" s="30">
        <f>'3. План-график'!F14</f>
        <v>18812.3</v>
      </c>
      <c r="H18" s="6">
        <f t="shared" ref="H18" si="17">G18/F18*100</f>
        <v>99.9994684357126</v>
      </c>
      <c r="I18" s="30" t="s">
        <v>13</v>
      </c>
      <c r="J18" s="30">
        <f>'3. План-график'!E23+'3. План-график'!E35</f>
        <v>13285861.9</v>
      </c>
      <c r="K18" s="30">
        <f>'3. План-график'!F23+'3. План-график'!F35</f>
        <v>13239914.606619999</v>
      </c>
      <c r="L18" s="6">
        <f t="shared" si="14"/>
        <v>99.654163999853097</v>
      </c>
      <c r="M18" s="30" t="s">
        <v>819</v>
      </c>
      <c r="N18" s="30">
        <f>'3. План-график'!E69</f>
        <v>19442085.199999999</v>
      </c>
      <c r="O18" s="30">
        <f>'3. План-график'!F69</f>
        <v>19435823.100000001</v>
      </c>
      <c r="P18" s="259">
        <f t="shared" si="16"/>
        <v>99.967791006285694</v>
      </c>
      <c r="Q18" s="30" t="s">
        <v>819</v>
      </c>
    </row>
    <row r="19" spans="1:17" ht="78.75">
      <c r="A19" s="28">
        <v>3</v>
      </c>
      <c r="B19" s="11" t="s">
        <v>108</v>
      </c>
      <c r="C19" s="30">
        <f t="shared" ref="C19:C20" si="18">F19+J19</f>
        <v>0</v>
      </c>
      <c r="D19" s="30">
        <f t="shared" ref="D19:D20" si="19">G19+K19</f>
        <v>0</v>
      </c>
      <c r="E19" s="30" t="s">
        <v>13</v>
      </c>
      <c r="F19" s="30">
        <v>0</v>
      </c>
      <c r="G19" s="30">
        <v>0</v>
      </c>
      <c r="H19" s="30" t="s">
        <v>13</v>
      </c>
      <c r="I19" s="30" t="s">
        <v>13</v>
      </c>
      <c r="J19" s="30">
        <v>0</v>
      </c>
      <c r="K19" s="30">
        <v>0</v>
      </c>
      <c r="L19" s="30" t="s">
        <v>13</v>
      </c>
      <c r="M19" s="30" t="s">
        <v>13</v>
      </c>
      <c r="N19" s="30">
        <f>'3. План-график'!E533-'3. План-график'!E76</f>
        <v>11637120.699999992</v>
      </c>
      <c r="O19" s="30">
        <f>'3. План-график'!F533-'3. План-график'!F76</f>
        <v>11581911.800000001</v>
      </c>
      <c r="P19" s="6">
        <f>O19/N19*100</f>
        <v>99.525579381504642</v>
      </c>
      <c r="Q19" s="30" t="s">
        <v>819</v>
      </c>
    </row>
    <row r="20" spans="1:17" ht="78.75">
      <c r="A20" s="28">
        <v>4</v>
      </c>
      <c r="B20" s="11" t="s">
        <v>113</v>
      </c>
      <c r="C20" s="30">
        <f t="shared" si="18"/>
        <v>0</v>
      </c>
      <c r="D20" s="30">
        <f t="shared" si="19"/>
        <v>0</v>
      </c>
      <c r="E20" s="30" t="s">
        <v>13</v>
      </c>
      <c r="F20" s="30">
        <v>0</v>
      </c>
      <c r="G20" s="30">
        <v>0</v>
      </c>
      <c r="H20" s="30" t="s">
        <v>13</v>
      </c>
      <c r="I20" s="30" t="s">
        <v>13</v>
      </c>
      <c r="J20" s="30">
        <v>0</v>
      </c>
      <c r="K20" s="30">
        <v>0</v>
      </c>
      <c r="L20" s="30" t="s">
        <v>13</v>
      </c>
      <c r="M20" s="30" t="s">
        <v>13</v>
      </c>
      <c r="N20" s="30">
        <f>'3. План-график'!E542</f>
        <v>22608168.699999999</v>
      </c>
      <c r="O20" s="30">
        <f>'3. План-график'!F542</f>
        <v>22205406.299999997</v>
      </c>
      <c r="P20" s="6">
        <f>O20/N20*100</f>
        <v>98.218509400984772</v>
      </c>
      <c r="Q20" s="30" t="s">
        <v>819</v>
      </c>
    </row>
    <row r="21" spans="1:17">
      <c r="A21" s="34"/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33" customHeight="1">
      <c r="A22" s="355" t="s">
        <v>28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</row>
    <row r="23" spans="1:17">
      <c r="A23" s="346" t="s">
        <v>0</v>
      </c>
      <c r="B23" s="346" t="s">
        <v>44</v>
      </c>
      <c r="C23" s="348" t="s">
        <v>17</v>
      </c>
      <c r="D23" s="348"/>
      <c r="E23" s="348"/>
      <c r="F23" s="348" t="s">
        <v>18</v>
      </c>
      <c r="G23" s="348"/>
      <c r="H23" s="348"/>
      <c r="I23" s="348" t="s">
        <v>19</v>
      </c>
      <c r="J23" s="348"/>
      <c r="K23" s="348"/>
      <c r="L23" s="348" t="s">
        <v>20</v>
      </c>
      <c r="M23" s="348"/>
      <c r="N23" s="348"/>
      <c r="O23" s="35"/>
      <c r="P23" s="35"/>
      <c r="Q23" s="35"/>
    </row>
    <row r="24" spans="1:17">
      <c r="A24" s="351"/>
      <c r="B24" s="351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5"/>
      <c r="P24" s="35"/>
      <c r="Q24" s="35"/>
    </row>
    <row r="25" spans="1:17" ht="110.25">
      <c r="A25" s="347"/>
      <c r="B25" s="347"/>
      <c r="C25" s="163" t="s">
        <v>39</v>
      </c>
      <c r="D25" s="163" t="s">
        <v>40</v>
      </c>
      <c r="E25" s="163" t="s">
        <v>41</v>
      </c>
      <c r="F25" s="163" t="s">
        <v>39</v>
      </c>
      <c r="G25" s="163" t="s">
        <v>40</v>
      </c>
      <c r="H25" s="163" t="s">
        <v>41</v>
      </c>
      <c r="I25" s="163" t="s">
        <v>39</v>
      </c>
      <c r="J25" s="163" t="s">
        <v>40</v>
      </c>
      <c r="K25" s="163" t="s">
        <v>41</v>
      </c>
      <c r="L25" s="163" t="s">
        <v>39</v>
      </c>
      <c r="M25" s="163" t="s">
        <v>40</v>
      </c>
      <c r="N25" s="163" t="s">
        <v>41</v>
      </c>
      <c r="O25" s="35"/>
      <c r="P25" s="35"/>
      <c r="Q25" s="35"/>
    </row>
    <row r="26" spans="1:17">
      <c r="A26" s="163">
        <v>1</v>
      </c>
      <c r="B26" s="163">
        <v>2</v>
      </c>
      <c r="C26" s="163">
        <v>3</v>
      </c>
      <c r="D26" s="163">
        <v>4</v>
      </c>
      <c r="E26" s="163">
        <v>5</v>
      </c>
      <c r="F26" s="163">
        <v>6</v>
      </c>
      <c r="G26" s="163">
        <v>7</v>
      </c>
      <c r="H26" s="163">
        <v>8</v>
      </c>
      <c r="I26" s="163">
        <v>9</v>
      </c>
      <c r="J26" s="163">
        <v>10</v>
      </c>
      <c r="K26" s="163">
        <v>11</v>
      </c>
      <c r="L26" s="163">
        <v>12</v>
      </c>
      <c r="M26" s="163">
        <v>13</v>
      </c>
      <c r="N26" s="163">
        <v>14</v>
      </c>
      <c r="O26" s="35"/>
      <c r="P26" s="35"/>
      <c r="Q26" s="35"/>
    </row>
    <row r="27" spans="1:17" ht="25.5" customHeight="1">
      <c r="A27" s="11">
        <v>1</v>
      </c>
      <c r="B27" s="11" t="s">
        <v>102</v>
      </c>
      <c r="C27" s="30">
        <f>C31</f>
        <v>1104993.3</v>
      </c>
      <c r="D27" s="30">
        <f t="shared" ref="D27:M27" si="20">D31</f>
        <v>1104862.2</v>
      </c>
      <c r="E27" s="30">
        <f t="shared" si="20"/>
        <v>99.988135674668783</v>
      </c>
      <c r="F27" s="30">
        <f t="shared" si="20"/>
        <v>1104993.3</v>
      </c>
      <c r="G27" s="30">
        <f t="shared" si="20"/>
        <v>1104862.2</v>
      </c>
      <c r="H27" s="30">
        <f t="shared" si="20"/>
        <v>99.988135674668783</v>
      </c>
      <c r="I27" s="30">
        <f t="shared" si="20"/>
        <v>0</v>
      </c>
      <c r="J27" s="30">
        <f t="shared" si="20"/>
        <v>0</v>
      </c>
      <c r="K27" s="30" t="str">
        <f t="shared" si="20"/>
        <v>-</v>
      </c>
      <c r="L27" s="30">
        <f t="shared" si="20"/>
        <v>0</v>
      </c>
      <c r="M27" s="30">
        <f t="shared" si="20"/>
        <v>0</v>
      </c>
      <c r="N27" s="30" t="s">
        <v>13</v>
      </c>
      <c r="O27" s="35"/>
      <c r="P27" s="35"/>
      <c r="Q27" s="35"/>
    </row>
    <row r="28" spans="1:17" ht="63">
      <c r="A28" s="11">
        <v>2</v>
      </c>
      <c r="B28" s="166" t="s">
        <v>103</v>
      </c>
      <c r="C28" s="30">
        <f t="shared" ref="C28:M28" si="21">C32</f>
        <v>18812.400000000001</v>
      </c>
      <c r="D28" s="30">
        <f t="shared" si="21"/>
        <v>18812.3</v>
      </c>
      <c r="E28" s="30">
        <f t="shared" si="21"/>
        <v>99.9994684357126</v>
      </c>
      <c r="F28" s="30">
        <f t="shared" si="21"/>
        <v>18812.400000000001</v>
      </c>
      <c r="G28" s="30">
        <f t="shared" si="21"/>
        <v>18812.3</v>
      </c>
      <c r="H28" s="30">
        <f t="shared" si="21"/>
        <v>99.9994684357126</v>
      </c>
      <c r="I28" s="30">
        <f t="shared" si="21"/>
        <v>0</v>
      </c>
      <c r="J28" s="30">
        <f t="shared" si="21"/>
        <v>0</v>
      </c>
      <c r="K28" s="30" t="str">
        <f t="shared" si="21"/>
        <v>-</v>
      </c>
      <c r="L28" s="30">
        <f t="shared" si="21"/>
        <v>0</v>
      </c>
      <c r="M28" s="30">
        <f t="shared" si="21"/>
        <v>0</v>
      </c>
      <c r="N28" s="30" t="s">
        <v>13</v>
      </c>
      <c r="O28" s="35"/>
      <c r="P28" s="35"/>
      <c r="Q28" s="35"/>
    </row>
    <row r="29" spans="1:17" ht="18.95" customHeight="1">
      <c r="A29" s="11"/>
      <c r="B29" s="11" t="s">
        <v>42</v>
      </c>
      <c r="C29" s="30">
        <f t="shared" ref="C29:M29" si="22">C33</f>
        <v>1123805.7</v>
      </c>
      <c r="D29" s="30">
        <f t="shared" si="22"/>
        <v>1123674.5</v>
      </c>
      <c r="E29" s="30">
        <f t="shared" si="22"/>
        <v>99.988325384005435</v>
      </c>
      <c r="F29" s="30">
        <f t="shared" si="22"/>
        <v>1123805.7</v>
      </c>
      <c r="G29" s="30">
        <f t="shared" si="22"/>
        <v>1123674.5</v>
      </c>
      <c r="H29" s="30">
        <f t="shared" si="22"/>
        <v>99.988325384005435</v>
      </c>
      <c r="I29" s="30">
        <f t="shared" si="22"/>
        <v>0</v>
      </c>
      <c r="J29" s="30">
        <f t="shared" si="22"/>
        <v>0</v>
      </c>
      <c r="K29" s="30" t="str">
        <f t="shared" si="22"/>
        <v>-</v>
      </c>
      <c r="L29" s="30">
        <f t="shared" si="22"/>
        <v>0</v>
      </c>
      <c r="M29" s="30">
        <f t="shared" si="22"/>
        <v>0</v>
      </c>
      <c r="N29" s="30" t="s">
        <v>13</v>
      </c>
      <c r="O29" s="35"/>
      <c r="P29" s="35"/>
      <c r="Q29" s="35"/>
    </row>
    <row r="30" spans="1:17" ht="23.25" customHeight="1">
      <c r="A30" s="348" t="s">
        <v>104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5"/>
      <c r="P30" s="35"/>
      <c r="Q30" s="35"/>
    </row>
    <row r="31" spans="1:17" ht="28.5" customHeight="1">
      <c r="A31" s="11">
        <v>1</v>
      </c>
      <c r="B31" s="11" t="s">
        <v>102</v>
      </c>
      <c r="C31" s="30">
        <f>F31+I31+L31</f>
        <v>1104993.3</v>
      </c>
      <c r="D31" s="30">
        <f>G31+J31+M31</f>
        <v>1104862.2</v>
      </c>
      <c r="E31" s="260">
        <f>D31/C31*100</f>
        <v>99.988135674668783</v>
      </c>
      <c r="F31" s="30">
        <f>'3. План-график'!E24</f>
        <v>1104993.3</v>
      </c>
      <c r="G31" s="30">
        <f>'3. План-график'!F24</f>
        <v>1104862.2</v>
      </c>
      <c r="H31" s="260">
        <f>G31/F31*100</f>
        <v>99.988135674668783</v>
      </c>
      <c r="I31" s="30">
        <v>0</v>
      </c>
      <c r="J31" s="30">
        <v>0</v>
      </c>
      <c r="K31" s="30" t="s">
        <v>13</v>
      </c>
      <c r="L31" s="30">
        <v>0</v>
      </c>
      <c r="M31" s="30">
        <v>0</v>
      </c>
      <c r="N31" s="30" t="s">
        <v>13</v>
      </c>
      <c r="O31" s="35"/>
      <c r="P31" s="35"/>
      <c r="Q31" s="35"/>
    </row>
    <row r="32" spans="1:17" ht="68.25" customHeight="1">
      <c r="A32" s="11">
        <v>2</v>
      </c>
      <c r="B32" s="166" t="s">
        <v>103</v>
      </c>
      <c r="C32" s="30">
        <f>F32+I32+L32</f>
        <v>18812.400000000001</v>
      </c>
      <c r="D32" s="30">
        <f>G32+J32+M32</f>
        <v>18812.3</v>
      </c>
      <c r="E32" s="30">
        <f>D32/C32*100</f>
        <v>99.9994684357126</v>
      </c>
      <c r="F32" s="30">
        <f>'3. План-график'!E15</f>
        <v>18812.400000000001</v>
      </c>
      <c r="G32" s="30">
        <f>'3. План-график'!F15</f>
        <v>18812.3</v>
      </c>
      <c r="H32" s="30">
        <f>G32/F32*100</f>
        <v>99.9994684357126</v>
      </c>
      <c r="I32" s="30">
        <v>0</v>
      </c>
      <c r="J32" s="30">
        <v>0</v>
      </c>
      <c r="K32" s="30" t="s">
        <v>13</v>
      </c>
      <c r="L32" s="30">
        <v>0</v>
      </c>
      <c r="M32" s="30">
        <v>0</v>
      </c>
      <c r="N32" s="30" t="s">
        <v>13</v>
      </c>
      <c r="O32" s="35"/>
      <c r="P32" s="35"/>
      <c r="Q32" s="35"/>
    </row>
    <row r="33" spans="1:17" ht="25.5" customHeight="1">
      <c r="A33" s="11"/>
      <c r="B33" s="11" t="s">
        <v>42</v>
      </c>
      <c r="C33" s="30">
        <f>C31+C32</f>
        <v>1123805.7</v>
      </c>
      <c r="D33" s="30">
        <f>D31+D32</f>
        <v>1123674.5</v>
      </c>
      <c r="E33" s="260">
        <f>D33/C33*100</f>
        <v>99.988325384005435</v>
      </c>
      <c r="F33" s="30">
        <f>F31+F32</f>
        <v>1123805.7</v>
      </c>
      <c r="G33" s="30">
        <f>G31+G32</f>
        <v>1123674.5</v>
      </c>
      <c r="H33" s="260">
        <f>G33/F33*100</f>
        <v>99.988325384005435</v>
      </c>
      <c r="I33" s="30">
        <v>0</v>
      </c>
      <c r="J33" s="30">
        <v>0</v>
      </c>
      <c r="K33" s="30" t="s">
        <v>13</v>
      </c>
      <c r="L33" s="30">
        <v>0</v>
      </c>
      <c r="M33" s="30">
        <v>0</v>
      </c>
      <c r="N33" s="30" t="s">
        <v>13</v>
      </c>
      <c r="O33" s="35"/>
      <c r="P33" s="35"/>
      <c r="Q33" s="35"/>
    </row>
    <row r="34" spans="1:17" ht="18.95" customHeight="1">
      <c r="A34" s="34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</sheetData>
  <mergeCells count="25">
    <mergeCell ref="A22:Q22"/>
    <mergeCell ref="A3:N3"/>
    <mergeCell ref="A2:N2"/>
    <mergeCell ref="A4:A5"/>
    <mergeCell ref="B4:B5"/>
    <mergeCell ref="C4:E4"/>
    <mergeCell ref="F4:H4"/>
    <mergeCell ref="I4:K4"/>
    <mergeCell ref="L4:N4"/>
    <mergeCell ref="A30:N30"/>
    <mergeCell ref="A12:N12"/>
    <mergeCell ref="C23:E24"/>
    <mergeCell ref="F23:H24"/>
    <mergeCell ref="I23:K24"/>
    <mergeCell ref="L23:N24"/>
    <mergeCell ref="B23:B25"/>
    <mergeCell ref="A23:A25"/>
    <mergeCell ref="C13:M13"/>
    <mergeCell ref="N13:Q13"/>
    <mergeCell ref="C14:E14"/>
    <mergeCell ref="F14:I14"/>
    <mergeCell ref="J14:M14"/>
    <mergeCell ref="N14:Q14"/>
    <mergeCell ref="B13:B15"/>
    <mergeCell ref="A13:A15"/>
  </mergeCells>
  <pageMargins left="0.7" right="0.7" top="0.75" bottom="0.75" header="0.3" footer="0.3"/>
  <pageSetup paperSize="8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74"/>
  <sheetViews>
    <sheetView view="pageBreakPreview" topLeftCell="N50" zoomScale="60" zoomScaleNormal="55" workbookViewId="0">
      <selection activeCell="S35" sqref="S35:AC66"/>
    </sheetView>
  </sheetViews>
  <sheetFormatPr defaultColWidth="9.140625" defaultRowHeight="15.75"/>
  <cols>
    <col min="1" max="1" width="5.42578125" style="24" customWidth="1"/>
    <col min="2" max="2" width="29.7109375" style="24" customWidth="1"/>
    <col min="3" max="3" width="21.42578125" style="24" customWidth="1"/>
    <col min="4" max="4" width="24.85546875" style="24" customWidth="1"/>
    <col min="5" max="5" width="22.85546875" style="24" customWidth="1"/>
    <col min="6" max="6" width="22.28515625" style="24" customWidth="1"/>
    <col min="7" max="7" width="15.85546875" style="24" customWidth="1"/>
    <col min="8" max="8" width="23" style="24" customWidth="1"/>
    <col min="9" max="9" width="17.7109375" style="24" customWidth="1"/>
    <col min="10" max="10" width="15.85546875" style="24" customWidth="1"/>
    <col min="11" max="11" width="23.5703125" style="24" customWidth="1"/>
    <col min="12" max="12" width="22.140625" style="24" customWidth="1"/>
    <col min="13" max="13" width="18.5703125" style="24" customWidth="1"/>
    <col min="14" max="14" width="23.42578125" style="24" customWidth="1"/>
    <col min="15" max="15" width="19.42578125" style="24" customWidth="1"/>
    <col min="16" max="16" width="22.7109375" style="24" customWidth="1"/>
    <col min="17" max="17" width="18.42578125" style="24" customWidth="1"/>
    <col min="18" max="18" width="9.140625" style="24"/>
    <col min="19" max="19" width="8.85546875" style="24" customWidth="1"/>
    <col min="20" max="20" width="45.5703125" style="24" customWidth="1"/>
    <col min="21" max="21" width="35.85546875" style="24" customWidth="1"/>
    <col min="22" max="22" width="40" style="24" customWidth="1"/>
    <col min="23" max="23" width="9.140625" style="24"/>
    <col min="24" max="24" width="7.5703125" style="24" customWidth="1"/>
    <col min="25" max="25" width="31.140625" style="24" customWidth="1"/>
    <col min="26" max="26" width="62.42578125" style="24" customWidth="1"/>
    <col min="27" max="27" width="22.7109375" style="24" customWidth="1"/>
    <col min="28" max="28" width="23.140625" style="24" customWidth="1"/>
    <col min="29" max="29" width="29.42578125" style="24" customWidth="1"/>
    <col min="30" max="16384" width="9.140625" style="24"/>
  </cols>
  <sheetData>
    <row r="2" spans="1:17" ht="36" customHeight="1">
      <c r="A2" s="357" t="s">
        <v>15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7" ht="28.5" customHeight="1">
      <c r="A3" s="356" t="s">
        <v>16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1:17" ht="31.5" customHeight="1">
      <c r="A4" s="346" t="s">
        <v>0</v>
      </c>
      <c r="B4" s="346" t="s">
        <v>38</v>
      </c>
      <c r="C4" s="379" t="s">
        <v>17</v>
      </c>
      <c r="D4" s="380"/>
      <c r="E4" s="381"/>
      <c r="F4" s="379" t="s">
        <v>18</v>
      </c>
      <c r="G4" s="380"/>
      <c r="H4" s="381"/>
      <c r="I4" s="379" t="s">
        <v>19</v>
      </c>
      <c r="J4" s="380"/>
      <c r="K4" s="381"/>
      <c r="L4" s="379" t="s">
        <v>20</v>
      </c>
      <c r="M4" s="380"/>
      <c r="N4" s="381"/>
    </row>
    <row r="5" spans="1:17" ht="99" customHeight="1">
      <c r="A5" s="347"/>
      <c r="B5" s="347"/>
      <c r="C5" s="163" t="s">
        <v>39</v>
      </c>
      <c r="D5" s="163" t="s">
        <v>40</v>
      </c>
      <c r="E5" s="163" t="s">
        <v>41</v>
      </c>
      <c r="F5" s="163" t="s">
        <v>39</v>
      </c>
      <c r="G5" s="163" t="s">
        <v>40</v>
      </c>
      <c r="H5" s="163" t="s">
        <v>41</v>
      </c>
      <c r="I5" s="163" t="s">
        <v>39</v>
      </c>
      <c r="J5" s="163" t="s">
        <v>40</v>
      </c>
      <c r="K5" s="163" t="s">
        <v>41</v>
      </c>
      <c r="L5" s="163" t="s">
        <v>39</v>
      </c>
      <c r="M5" s="163" t="s">
        <v>40</v>
      </c>
      <c r="N5" s="163" t="s">
        <v>41</v>
      </c>
    </row>
    <row r="6" spans="1:17">
      <c r="A6" s="165">
        <v>1</v>
      </c>
      <c r="B6" s="165">
        <v>2</v>
      </c>
      <c r="C6" s="165">
        <v>3</v>
      </c>
      <c r="D6" s="165">
        <v>4</v>
      </c>
      <c r="E6" s="165">
        <v>5</v>
      </c>
      <c r="F6" s="165">
        <v>6</v>
      </c>
      <c r="G6" s="163">
        <v>7</v>
      </c>
      <c r="H6" s="163">
        <v>8</v>
      </c>
      <c r="I6" s="163">
        <v>9</v>
      </c>
      <c r="J6" s="163">
        <v>10</v>
      </c>
      <c r="K6" s="163">
        <v>11</v>
      </c>
      <c r="L6" s="163">
        <v>12</v>
      </c>
      <c r="M6" s="163">
        <v>13</v>
      </c>
      <c r="N6" s="163">
        <v>14</v>
      </c>
    </row>
    <row r="7" spans="1:17">
      <c r="A7" s="25">
        <v>1</v>
      </c>
      <c r="B7" s="26" t="s">
        <v>5</v>
      </c>
      <c r="C7" s="6">
        <f>C8+C9+C10</f>
        <v>81933742.899999991</v>
      </c>
      <c r="D7" s="6">
        <f>D8+D9+D10</f>
        <v>77795970.806620002</v>
      </c>
      <c r="E7" s="6">
        <f>D7/C7*100</f>
        <v>94.949855887298924</v>
      </c>
      <c r="F7" s="6">
        <f t="shared" ref="F7:G7" si="0">F8+F9+F10</f>
        <v>66435619.599999994</v>
      </c>
      <c r="G7" s="6">
        <f t="shared" si="0"/>
        <v>65928131.128940001</v>
      </c>
      <c r="H7" s="6">
        <f>G7/F7*100</f>
        <v>99.23611990959742</v>
      </c>
      <c r="I7" s="6">
        <f t="shared" ref="I7:J7" si="1">I8+I9+I10</f>
        <v>556429.30000000005</v>
      </c>
      <c r="J7" s="6">
        <f t="shared" si="1"/>
        <v>553736.97768000001</v>
      </c>
      <c r="K7" s="6">
        <f>J7/I7*100</f>
        <v>99.516142963715239</v>
      </c>
      <c r="L7" s="6">
        <f t="shared" ref="L7:M7" si="2">L8+L9+L10</f>
        <v>14941694</v>
      </c>
      <c r="M7" s="6">
        <f t="shared" si="2"/>
        <v>11314102.699999999</v>
      </c>
      <c r="N7" s="6">
        <f>M7/L7*100</f>
        <v>75.721686577171226</v>
      </c>
      <c r="O7" s="27"/>
    </row>
    <row r="8" spans="1:17" ht="49.5" customHeight="1">
      <c r="A8" s="28">
        <v>2</v>
      </c>
      <c r="B8" s="29" t="s">
        <v>105</v>
      </c>
      <c r="C8" s="6">
        <f>F8+I8+L8</f>
        <v>32746759.5</v>
      </c>
      <c r="D8" s="6">
        <f t="shared" ref="D8:D10" si="3">G8+J8+M8</f>
        <v>32694550.006620005</v>
      </c>
      <c r="E8" s="6">
        <f>D8/C8*100</f>
        <v>99.840565924148933</v>
      </c>
      <c r="F8" s="6">
        <f>'3. План-график'!E12+'3. План-график'!E13+'3. План-график'!E18+'3. План-график'!E19+'3. План-график'!E20+'3. План-график'!E21+'3. План-график'!E22+'3. План-график'!E27+'3. План-график'!E28+'3. План-график'!E29+'3. План-график'!E31+'3. План-график'!E32+'3. План-график'!E33+'3. План-график'!E34+'3. План-график'!E38+'3. План-график'!E39+'3. План-график'!E40+'3. План-график'!E42+'3. План-график'!E43+'3. План-график'!E44+'3. План-график'!E48+'3. План-график'!E49+'3. План-график'!E50+'3. План-график'!E54+'3. План-график'!E56+'3. План-график'!E65+'3. План-график'!E66+'3. План-график'!E68</f>
        <v>32190330.199999999</v>
      </c>
      <c r="G8" s="6">
        <f>'3. План-график'!F12+'3. План-график'!F13+'3. План-график'!F18+'3. План-график'!F19+'3. План-график'!F20+'3. План-график'!F21+'3. План-график'!F22+'3. План-график'!F27+'3. План-график'!F28+'3. План-график'!F29+'3. План-график'!F31+'3. План-график'!F32+'3. План-график'!F33+'3. План-график'!F34+'3. План-график'!F38+'3. План-график'!F39+'3. План-график'!F40+'3. План-график'!F42+'3. План-график'!F43+'3. План-график'!F44+'3. План-график'!F48+'3. План-график'!F49+'3. План-график'!F50+'3. План-график'!F54+'3. План-график'!F56+'3. План-график'!F65+'3. План-график'!F66+'3. План-график'!F68</f>
        <v>32140813.028940003</v>
      </c>
      <c r="H8" s="6">
        <f t="shared" ref="H8:H10" si="4">G8/F8*100</f>
        <v>99.8461737709668</v>
      </c>
      <c r="I8" s="6">
        <f>'3. План-график'!E30+'3. План-график'!E41+'3. План-график'!E45+'3. План-график'!E46+'3. План-график'!E47</f>
        <v>556429.30000000005</v>
      </c>
      <c r="J8" s="6">
        <f>'3. План-график'!F30+'3. План-график'!F41+'3. План-график'!F45+'3. План-график'!F46+'3. План-график'!F47</f>
        <v>553736.97768000001</v>
      </c>
      <c r="K8" s="6">
        <f t="shared" ref="K8" si="5">J8/I8*100</f>
        <v>99.516142963715239</v>
      </c>
      <c r="L8" s="6">
        <f>'3. План-график'!E67</f>
        <v>0</v>
      </c>
      <c r="M8" s="6">
        <f>'3. План-график'!F67</f>
        <v>0</v>
      </c>
      <c r="N8" s="30" t="s">
        <v>13</v>
      </c>
    </row>
    <row r="9" spans="1:17" ht="64.5" customHeight="1">
      <c r="A9" s="28">
        <v>3</v>
      </c>
      <c r="B9" s="29" t="s">
        <v>108</v>
      </c>
      <c r="C9" s="6">
        <f>F9+I9+L9</f>
        <v>26578814.699999992</v>
      </c>
      <c r="D9" s="6">
        <f t="shared" si="3"/>
        <v>22896014.5</v>
      </c>
      <c r="E9" s="6">
        <f t="shared" ref="E9:E10" si="6">D9/C9*100</f>
        <v>86.143850876841427</v>
      </c>
      <c r="F9" s="6">
        <f>'3. План-график'!E533-'3. План-график'!E76</f>
        <v>11637120.699999992</v>
      </c>
      <c r="G9" s="6">
        <f>'3. План-график'!F533-'3. План-график'!F76</f>
        <v>11581911.800000001</v>
      </c>
      <c r="H9" s="6">
        <f t="shared" si="4"/>
        <v>99.525579381504642</v>
      </c>
      <c r="I9" s="6">
        <v>0</v>
      </c>
      <c r="J9" s="6">
        <v>0</v>
      </c>
      <c r="K9" s="6" t="s">
        <v>13</v>
      </c>
      <c r="L9" s="6">
        <f>'3. План-график'!E76</f>
        <v>14941694</v>
      </c>
      <c r="M9" s="6">
        <f>'3. План-график'!F76</f>
        <v>11314102.699999999</v>
      </c>
      <c r="N9" s="6">
        <f t="shared" ref="N9" si="7">M9/L9*100</f>
        <v>75.721686577171226</v>
      </c>
    </row>
    <row r="10" spans="1:17" ht="78.75">
      <c r="A10" s="28">
        <v>4</v>
      </c>
      <c r="B10" s="29" t="s">
        <v>113</v>
      </c>
      <c r="C10" s="6">
        <f>F10+I10+L10</f>
        <v>22608168.699999999</v>
      </c>
      <c r="D10" s="6">
        <f t="shared" si="3"/>
        <v>22205406.299999997</v>
      </c>
      <c r="E10" s="6">
        <f t="shared" si="6"/>
        <v>98.218509400984772</v>
      </c>
      <c r="F10" s="30">
        <f>'3. План-график'!E542</f>
        <v>22608168.699999999</v>
      </c>
      <c r="G10" s="30">
        <f>'3. План-график'!F542</f>
        <v>22205406.299999997</v>
      </c>
      <c r="H10" s="6">
        <f t="shared" si="4"/>
        <v>98.218509400984772</v>
      </c>
      <c r="I10" s="6">
        <v>0</v>
      </c>
      <c r="J10" s="6">
        <v>0</v>
      </c>
      <c r="K10" s="6" t="s">
        <v>13</v>
      </c>
      <c r="L10" s="6">
        <v>0</v>
      </c>
      <c r="M10" s="6">
        <v>0</v>
      </c>
      <c r="N10" s="6" t="s">
        <v>13</v>
      </c>
      <c r="O10" s="31"/>
    </row>
    <row r="12" spans="1:17" ht="24" customHeight="1">
      <c r="A12" s="356" t="s">
        <v>21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2"/>
      <c r="P12" s="31"/>
    </row>
    <row r="13" spans="1:17" s="33" customFormat="1" ht="21" customHeight="1">
      <c r="A13" s="346" t="s">
        <v>0</v>
      </c>
      <c r="B13" s="346" t="s">
        <v>38</v>
      </c>
      <c r="C13" s="379" t="s">
        <v>26</v>
      </c>
      <c r="D13" s="380"/>
      <c r="E13" s="380"/>
      <c r="F13" s="380"/>
      <c r="G13" s="380"/>
      <c r="H13" s="380"/>
      <c r="I13" s="380"/>
      <c r="J13" s="380"/>
      <c r="K13" s="380"/>
      <c r="L13" s="380"/>
      <c r="M13" s="381"/>
      <c r="N13" s="379" t="s">
        <v>27</v>
      </c>
      <c r="O13" s="380"/>
      <c r="P13" s="380"/>
      <c r="Q13" s="381"/>
    </row>
    <row r="14" spans="1:17" s="33" customFormat="1" ht="16.5" customHeight="1">
      <c r="A14" s="351"/>
      <c r="B14" s="351"/>
      <c r="C14" s="379" t="s">
        <v>42</v>
      </c>
      <c r="D14" s="380"/>
      <c r="E14" s="381"/>
      <c r="F14" s="379" t="s">
        <v>22</v>
      </c>
      <c r="G14" s="380"/>
      <c r="H14" s="380"/>
      <c r="I14" s="381"/>
      <c r="J14" s="379" t="s">
        <v>24</v>
      </c>
      <c r="K14" s="380"/>
      <c r="L14" s="380"/>
      <c r="M14" s="381"/>
      <c r="N14" s="379" t="s">
        <v>22</v>
      </c>
      <c r="O14" s="380"/>
      <c r="P14" s="380"/>
      <c r="Q14" s="381"/>
    </row>
    <row r="15" spans="1:17" s="33" customFormat="1" ht="147.6" customHeight="1">
      <c r="A15" s="347"/>
      <c r="B15" s="347"/>
      <c r="C15" s="163" t="s">
        <v>39</v>
      </c>
      <c r="D15" s="163" t="s">
        <v>40</v>
      </c>
      <c r="E15" s="163" t="s">
        <v>41</v>
      </c>
      <c r="F15" s="163" t="s">
        <v>39</v>
      </c>
      <c r="G15" s="163" t="s">
        <v>40</v>
      </c>
      <c r="H15" s="163" t="s">
        <v>41</v>
      </c>
      <c r="I15" s="163" t="s">
        <v>43</v>
      </c>
      <c r="J15" s="163" t="s">
        <v>39</v>
      </c>
      <c r="K15" s="163" t="s">
        <v>40</v>
      </c>
      <c r="L15" s="163" t="s">
        <v>41</v>
      </c>
      <c r="M15" s="163" t="s">
        <v>43</v>
      </c>
      <c r="N15" s="163" t="s">
        <v>39</v>
      </c>
      <c r="O15" s="163" t="s">
        <v>40</v>
      </c>
      <c r="P15" s="163" t="s">
        <v>41</v>
      </c>
      <c r="Q15" s="163" t="s">
        <v>43</v>
      </c>
    </row>
    <row r="16" spans="1:17" s="33" customFormat="1" ht="13.5" customHeight="1">
      <c r="A16" s="163">
        <v>1</v>
      </c>
      <c r="B16" s="163">
        <v>2</v>
      </c>
      <c r="C16" s="163">
        <v>3</v>
      </c>
      <c r="D16" s="163">
        <v>4</v>
      </c>
      <c r="E16" s="163">
        <v>5</v>
      </c>
      <c r="F16" s="163">
        <v>6</v>
      </c>
      <c r="G16" s="163">
        <v>7</v>
      </c>
      <c r="H16" s="163">
        <v>8</v>
      </c>
      <c r="I16" s="163">
        <v>9</v>
      </c>
      <c r="J16" s="163">
        <v>10</v>
      </c>
      <c r="K16" s="163">
        <v>11</v>
      </c>
      <c r="L16" s="163">
        <v>12</v>
      </c>
      <c r="M16" s="163">
        <v>13</v>
      </c>
      <c r="N16" s="163">
        <v>14</v>
      </c>
      <c r="O16" s="163">
        <v>15</v>
      </c>
      <c r="P16" s="163">
        <v>16</v>
      </c>
      <c r="Q16" s="163">
        <v>17</v>
      </c>
    </row>
    <row r="17" spans="1:17" s="33" customFormat="1" ht="63">
      <c r="A17" s="25">
        <v>1</v>
      </c>
      <c r="B17" s="25" t="s">
        <v>5</v>
      </c>
      <c r="C17" s="30">
        <f>C18+C19+C20</f>
        <v>13304674.300000001</v>
      </c>
      <c r="D17" s="30">
        <f>D18+D19+D20</f>
        <v>13258726.90662</v>
      </c>
      <c r="E17" s="6">
        <f t="shared" ref="E17:E18" si="8">D17/C17*100</f>
        <v>99.65465224969843</v>
      </c>
      <c r="F17" s="30">
        <f t="shared" ref="F17:G17" si="9">F18+F19+F20</f>
        <v>18812.400000000001</v>
      </c>
      <c r="G17" s="30">
        <f t="shared" si="9"/>
        <v>18812.3</v>
      </c>
      <c r="H17" s="6">
        <f t="shared" ref="H17:H18" si="10">G17/F17*100</f>
        <v>99.9994684357126</v>
      </c>
      <c r="I17" s="30" t="s">
        <v>13</v>
      </c>
      <c r="J17" s="30">
        <f t="shared" ref="J17:K17" si="11">J18+J19+J20</f>
        <v>13285861.9</v>
      </c>
      <c r="K17" s="30">
        <f t="shared" si="11"/>
        <v>13239914.606619999</v>
      </c>
      <c r="L17" s="6">
        <f t="shared" ref="L17:L18" si="12">K17/J17*100</f>
        <v>99.654163999853097</v>
      </c>
      <c r="M17" s="30" t="s">
        <v>819</v>
      </c>
      <c r="N17" s="30">
        <f t="shared" ref="N17:O17" si="13">N18+N19+N20</f>
        <v>53687374.599999994</v>
      </c>
      <c r="O17" s="30">
        <f t="shared" si="13"/>
        <v>53223141.200000003</v>
      </c>
      <c r="P17" s="6">
        <f t="shared" ref="P17:P18" si="14">O17/N17*100</f>
        <v>99.135302473889283</v>
      </c>
      <c r="Q17" s="30" t="s">
        <v>819</v>
      </c>
    </row>
    <row r="18" spans="1:17" s="33" customFormat="1" ht="63">
      <c r="A18" s="28">
        <v>2</v>
      </c>
      <c r="B18" s="11" t="s">
        <v>105</v>
      </c>
      <c r="C18" s="30">
        <f>F18+J18</f>
        <v>13304674.300000001</v>
      </c>
      <c r="D18" s="30">
        <f>G18+K18</f>
        <v>13258726.90662</v>
      </c>
      <c r="E18" s="6">
        <f t="shared" si="8"/>
        <v>99.65465224969843</v>
      </c>
      <c r="F18" s="30">
        <f>'3. План-график'!E14</f>
        <v>18812.400000000001</v>
      </c>
      <c r="G18" s="30">
        <f>'3. План-график'!F14</f>
        <v>18812.3</v>
      </c>
      <c r="H18" s="6">
        <f t="shared" si="10"/>
        <v>99.9994684357126</v>
      </c>
      <c r="I18" s="30" t="s">
        <v>13</v>
      </c>
      <c r="J18" s="30">
        <f>'3. План-график'!E23+'3. План-график'!E35</f>
        <v>13285861.9</v>
      </c>
      <c r="K18" s="30">
        <f>'3. План-график'!F23+'3. План-график'!F35</f>
        <v>13239914.606619999</v>
      </c>
      <c r="L18" s="6">
        <f t="shared" si="12"/>
        <v>99.654163999853097</v>
      </c>
      <c r="M18" s="30" t="s">
        <v>819</v>
      </c>
      <c r="N18" s="30">
        <f>'3. План-график'!E69</f>
        <v>19442085.199999999</v>
      </c>
      <c r="O18" s="30">
        <f>'3. План-график'!F69</f>
        <v>19435823.100000001</v>
      </c>
      <c r="P18" s="259">
        <f t="shared" si="14"/>
        <v>99.967791006285694</v>
      </c>
      <c r="Q18" s="30" t="s">
        <v>819</v>
      </c>
    </row>
    <row r="19" spans="1:17" ht="78.75">
      <c r="A19" s="28">
        <v>3</v>
      </c>
      <c r="B19" s="11" t="s">
        <v>108</v>
      </c>
      <c r="C19" s="30">
        <f t="shared" ref="C19:C20" si="15">F19+J19</f>
        <v>0</v>
      </c>
      <c r="D19" s="30">
        <f t="shared" ref="D19:D20" si="16">G19+K19</f>
        <v>0</v>
      </c>
      <c r="E19" s="30" t="s">
        <v>13</v>
      </c>
      <c r="F19" s="30">
        <v>0</v>
      </c>
      <c r="G19" s="30">
        <v>0</v>
      </c>
      <c r="H19" s="30" t="s">
        <v>13</v>
      </c>
      <c r="I19" s="30" t="s">
        <v>13</v>
      </c>
      <c r="J19" s="30">
        <v>0</v>
      </c>
      <c r="K19" s="30">
        <v>0</v>
      </c>
      <c r="L19" s="30" t="s">
        <v>13</v>
      </c>
      <c r="M19" s="30" t="s">
        <v>13</v>
      </c>
      <c r="N19" s="30">
        <f>'3. План-график'!E533-'3. План-график'!E76</f>
        <v>11637120.699999992</v>
      </c>
      <c r="O19" s="30">
        <f>'3. План-график'!F533-'3. План-график'!F76</f>
        <v>11581911.800000001</v>
      </c>
      <c r="P19" s="6">
        <f>O19/N19*100</f>
        <v>99.525579381504642</v>
      </c>
      <c r="Q19" s="30" t="s">
        <v>819</v>
      </c>
    </row>
    <row r="20" spans="1:17" ht="78.75">
      <c r="A20" s="28">
        <v>4</v>
      </c>
      <c r="B20" s="11" t="s">
        <v>113</v>
      </c>
      <c r="C20" s="30">
        <f t="shared" si="15"/>
        <v>0</v>
      </c>
      <c r="D20" s="30">
        <f t="shared" si="16"/>
        <v>0</v>
      </c>
      <c r="E20" s="30" t="s">
        <v>13</v>
      </c>
      <c r="F20" s="30">
        <v>0</v>
      </c>
      <c r="G20" s="30">
        <v>0</v>
      </c>
      <c r="H20" s="30" t="s">
        <v>13</v>
      </c>
      <c r="I20" s="30" t="s">
        <v>13</v>
      </c>
      <c r="J20" s="30">
        <v>0</v>
      </c>
      <c r="K20" s="30">
        <v>0</v>
      </c>
      <c r="L20" s="30" t="s">
        <v>13</v>
      </c>
      <c r="M20" s="30" t="s">
        <v>13</v>
      </c>
      <c r="N20" s="30">
        <f>'3. План-график'!E542</f>
        <v>22608168.699999999</v>
      </c>
      <c r="O20" s="30">
        <f>'3. План-график'!F542</f>
        <v>22205406.299999997</v>
      </c>
      <c r="P20" s="6">
        <f>O20/N20*100</f>
        <v>98.218509400984772</v>
      </c>
      <c r="Q20" s="30" t="s">
        <v>819</v>
      </c>
    </row>
    <row r="21" spans="1:17">
      <c r="A21" s="34"/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33" customHeight="1">
      <c r="A22" s="355" t="s">
        <v>28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</row>
    <row r="23" spans="1:17" ht="15.75" customHeight="1">
      <c r="A23" s="346" t="s">
        <v>0</v>
      </c>
      <c r="B23" s="346" t="s">
        <v>44</v>
      </c>
      <c r="C23" s="370" t="s">
        <v>17</v>
      </c>
      <c r="D23" s="371"/>
      <c r="E23" s="372"/>
      <c r="F23" s="370" t="s">
        <v>18</v>
      </c>
      <c r="G23" s="371"/>
      <c r="H23" s="372"/>
      <c r="I23" s="370" t="s">
        <v>19</v>
      </c>
      <c r="J23" s="371"/>
      <c r="K23" s="372"/>
      <c r="L23" s="370" t="s">
        <v>20</v>
      </c>
      <c r="M23" s="371"/>
      <c r="N23" s="372"/>
      <c r="O23" s="35"/>
      <c r="P23" s="35"/>
      <c r="Q23" s="35"/>
    </row>
    <row r="24" spans="1:17">
      <c r="A24" s="351"/>
      <c r="B24" s="351"/>
      <c r="C24" s="373"/>
      <c r="D24" s="374"/>
      <c r="E24" s="375"/>
      <c r="F24" s="373"/>
      <c r="G24" s="374"/>
      <c r="H24" s="375"/>
      <c r="I24" s="373"/>
      <c r="J24" s="374"/>
      <c r="K24" s="375"/>
      <c r="L24" s="373"/>
      <c r="M24" s="374"/>
      <c r="N24" s="375"/>
      <c r="O24" s="35"/>
      <c r="P24" s="35"/>
      <c r="Q24" s="35"/>
    </row>
    <row r="25" spans="1:17" ht="110.25">
      <c r="A25" s="347"/>
      <c r="B25" s="347"/>
      <c r="C25" s="163" t="s">
        <v>39</v>
      </c>
      <c r="D25" s="163" t="s">
        <v>40</v>
      </c>
      <c r="E25" s="163" t="s">
        <v>41</v>
      </c>
      <c r="F25" s="163" t="s">
        <v>39</v>
      </c>
      <c r="G25" s="163" t="s">
        <v>40</v>
      </c>
      <c r="H25" s="163" t="s">
        <v>41</v>
      </c>
      <c r="I25" s="163" t="s">
        <v>39</v>
      </c>
      <c r="J25" s="163" t="s">
        <v>40</v>
      </c>
      <c r="K25" s="163" t="s">
        <v>41</v>
      </c>
      <c r="L25" s="163" t="s">
        <v>39</v>
      </c>
      <c r="M25" s="163" t="s">
        <v>40</v>
      </c>
      <c r="N25" s="163" t="s">
        <v>41</v>
      </c>
      <c r="O25" s="35"/>
      <c r="P25" s="35"/>
      <c r="Q25" s="35"/>
    </row>
    <row r="26" spans="1:17">
      <c r="A26" s="163">
        <v>1</v>
      </c>
      <c r="B26" s="163">
        <v>2</v>
      </c>
      <c r="C26" s="163">
        <v>3</v>
      </c>
      <c r="D26" s="163">
        <v>4</v>
      </c>
      <c r="E26" s="163">
        <v>5</v>
      </c>
      <c r="F26" s="163">
        <v>6</v>
      </c>
      <c r="G26" s="163">
        <v>7</v>
      </c>
      <c r="H26" s="163">
        <v>8</v>
      </c>
      <c r="I26" s="163">
        <v>9</v>
      </c>
      <c r="J26" s="163">
        <v>10</v>
      </c>
      <c r="K26" s="163">
        <v>11</v>
      </c>
      <c r="L26" s="163">
        <v>12</v>
      </c>
      <c r="M26" s="163">
        <v>13</v>
      </c>
      <c r="N26" s="163">
        <v>14</v>
      </c>
      <c r="O26" s="35"/>
      <c r="P26" s="35"/>
      <c r="Q26" s="35"/>
    </row>
    <row r="27" spans="1:17" ht="25.5" customHeight="1">
      <c r="A27" s="11">
        <v>1</v>
      </c>
      <c r="B27" s="11" t="s">
        <v>102</v>
      </c>
      <c r="C27" s="30">
        <f>C31</f>
        <v>1104993.3</v>
      </c>
      <c r="D27" s="30">
        <f t="shared" ref="D27:M27" si="17">D31</f>
        <v>1104862.2</v>
      </c>
      <c r="E27" s="30">
        <f t="shared" si="17"/>
        <v>99.988135674668783</v>
      </c>
      <c r="F27" s="30">
        <f t="shared" si="17"/>
        <v>1104993.3</v>
      </c>
      <c r="G27" s="30">
        <f t="shared" si="17"/>
        <v>1104862.2</v>
      </c>
      <c r="H27" s="30">
        <f t="shared" si="17"/>
        <v>99.988135674668783</v>
      </c>
      <c r="I27" s="30">
        <f t="shared" si="17"/>
        <v>0</v>
      </c>
      <c r="J27" s="30">
        <f t="shared" si="17"/>
        <v>0</v>
      </c>
      <c r="K27" s="30" t="s">
        <v>13</v>
      </c>
      <c r="L27" s="30">
        <f t="shared" si="17"/>
        <v>0</v>
      </c>
      <c r="M27" s="30">
        <f t="shared" si="17"/>
        <v>0</v>
      </c>
      <c r="N27" s="30" t="s">
        <v>13</v>
      </c>
      <c r="O27" s="35"/>
      <c r="P27" s="35"/>
      <c r="Q27" s="35"/>
    </row>
    <row r="28" spans="1:17" ht="63">
      <c r="A28" s="11">
        <v>2</v>
      </c>
      <c r="B28" s="166" t="s">
        <v>103</v>
      </c>
      <c r="C28" s="30">
        <f t="shared" ref="C28:N29" si="18">C32</f>
        <v>18812.400000000001</v>
      </c>
      <c r="D28" s="30">
        <f t="shared" si="18"/>
        <v>18812.3</v>
      </c>
      <c r="E28" s="30">
        <f t="shared" si="18"/>
        <v>99.9994684357126</v>
      </c>
      <c r="F28" s="30">
        <f t="shared" si="18"/>
        <v>18812.400000000001</v>
      </c>
      <c r="G28" s="30">
        <f t="shared" si="18"/>
        <v>18812.3</v>
      </c>
      <c r="H28" s="30">
        <f t="shared" si="18"/>
        <v>99.9994684357126</v>
      </c>
      <c r="I28" s="30">
        <f t="shared" si="18"/>
        <v>0</v>
      </c>
      <c r="J28" s="30">
        <f t="shared" si="18"/>
        <v>0</v>
      </c>
      <c r="K28" s="30" t="s">
        <v>13</v>
      </c>
      <c r="L28" s="30">
        <f t="shared" si="18"/>
        <v>0</v>
      </c>
      <c r="M28" s="30">
        <f t="shared" si="18"/>
        <v>0</v>
      </c>
      <c r="N28" s="30" t="s">
        <v>13</v>
      </c>
      <c r="O28" s="35"/>
      <c r="P28" s="35"/>
      <c r="Q28" s="35"/>
    </row>
    <row r="29" spans="1:17" ht="18.95" customHeight="1">
      <c r="A29" s="11"/>
      <c r="B29" s="11" t="s">
        <v>42</v>
      </c>
      <c r="C29" s="30">
        <f t="shared" si="18"/>
        <v>1123805.7</v>
      </c>
      <c r="D29" s="30">
        <f t="shared" si="18"/>
        <v>1123674.5</v>
      </c>
      <c r="E29" s="30">
        <f t="shared" si="18"/>
        <v>99.988325384005435</v>
      </c>
      <c r="F29" s="30">
        <f t="shared" si="18"/>
        <v>1123805.7</v>
      </c>
      <c r="G29" s="30">
        <f t="shared" si="18"/>
        <v>1123674.5</v>
      </c>
      <c r="H29" s="30">
        <f t="shared" si="18"/>
        <v>99.988325384005435</v>
      </c>
      <c r="I29" s="30">
        <f t="shared" si="18"/>
        <v>0</v>
      </c>
      <c r="J29" s="30">
        <f t="shared" si="18"/>
        <v>0</v>
      </c>
      <c r="K29" s="30" t="s">
        <v>13</v>
      </c>
      <c r="L29" s="30">
        <f t="shared" si="18"/>
        <v>0</v>
      </c>
      <c r="M29" s="30">
        <f t="shared" si="18"/>
        <v>0</v>
      </c>
      <c r="N29" s="30" t="str">
        <f t="shared" si="18"/>
        <v>-</v>
      </c>
      <c r="O29" s="35"/>
      <c r="P29" s="35"/>
      <c r="Q29" s="35"/>
    </row>
    <row r="30" spans="1:17" ht="23.25" customHeight="1">
      <c r="A30" s="379" t="s">
        <v>104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1"/>
      <c r="O30" s="35"/>
      <c r="P30" s="35"/>
      <c r="Q30" s="35"/>
    </row>
    <row r="31" spans="1:17" ht="28.5" customHeight="1">
      <c r="A31" s="11">
        <v>1</v>
      </c>
      <c r="B31" s="11" t="s">
        <v>102</v>
      </c>
      <c r="C31" s="30">
        <f>F31+I31+L31</f>
        <v>1104993.3</v>
      </c>
      <c r="D31" s="30">
        <f>G31+J31+M31</f>
        <v>1104862.2</v>
      </c>
      <c r="E31" s="30">
        <f>D31/C31*100</f>
        <v>99.988135674668783</v>
      </c>
      <c r="F31" s="30">
        <f>'3. План-график'!E24</f>
        <v>1104993.3</v>
      </c>
      <c r="G31" s="30">
        <f>'3. План-график'!F24</f>
        <v>1104862.2</v>
      </c>
      <c r="H31" s="260">
        <f>G31/F31*100</f>
        <v>99.988135674668783</v>
      </c>
      <c r="I31" s="30">
        <v>0</v>
      </c>
      <c r="J31" s="30">
        <v>0</v>
      </c>
      <c r="K31" s="30" t="s">
        <v>13</v>
      </c>
      <c r="L31" s="30">
        <v>0</v>
      </c>
      <c r="M31" s="30">
        <v>0</v>
      </c>
      <c r="N31" s="30" t="s">
        <v>13</v>
      </c>
      <c r="O31" s="35"/>
      <c r="P31" s="35"/>
      <c r="Q31" s="35"/>
    </row>
    <row r="32" spans="1:17" ht="68.25" customHeight="1">
      <c r="A32" s="11">
        <v>2</v>
      </c>
      <c r="B32" s="166" t="s">
        <v>103</v>
      </c>
      <c r="C32" s="30">
        <f>F32+I32+L32</f>
        <v>18812.400000000001</v>
      </c>
      <c r="D32" s="30">
        <f>G32+J32+M32</f>
        <v>18812.3</v>
      </c>
      <c r="E32" s="30">
        <f>D32/C32*100</f>
        <v>99.9994684357126</v>
      </c>
      <c r="F32" s="30">
        <f>'3. План-график'!E15</f>
        <v>18812.400000000001</v>
      </c>
      <c r="G32" s="30">
        <f>'3. План-график'!F15</f>
        <v>18812.3</v>
      </c>
      <c r="H32" s="30">
        <f>G32/F32*100</f>
        <v>99.9994684357126</v>
      </c>
      <c r="I32" s="30">
        <v>0</v>
      </c>
      <c r="J32" s="30">
        <v>0</v>
      </c>
      <c r="K32" s="30" t="s">
        <v>13</v>
      </c>
      <c r="L32" s="30">
        <v>0</v>
      </c>
      <c r="M32" s="30">
        <v>0</v>
      </c>
      <c r="N32" s="30" t="s">
        <v>13</v>
      </c>
      <c r="O32" s="35"/>
      <c r="P32" s="35"/>
      <c r="Q32" s="35"/>
    </row>
    <row r="33" spans="1:29" ht="25.5" customHeight="1">
      <c r="A33" s="11"/>
      <c r="B33" s="11" t="s">
        <v>42</v>
      </c>
      <c r="C33" s="30">
        <f>C31+C32</f>
        <v>1123805.7</v>
      </c>
      <c r="D33" s="30">
        <f>D31+D32</f>
        <v>1123674.5</v>
      </c>
      <c r="E33" s="260">
        <f>D33/C33*100</f>
        <v>99.988325384005435</v>
      </c>
      <c r="F33" s="30">
        <f>F31+F32</f>
        <v>1123805.7</v>
      </c>
      <c r="G33" s="30">
        <f>G31+G32</f>
        <v>1123674.5</v>
      </c>
      <c r="H33" s="260">
        <f>G33/F33*100</f>
        <v>99.988325384005435</v>
      </c>
      <c r="I33" s="30">
        <v>0</v>
      </c>
      <c r="J33" s="30">
        <v>0</v>
      </c>
      <c r="K33" s="30" t="s">
        <v>13</v>
      </c>
      <c r="L33" s="30">
        <v>0</v>
      </c>
      <c r="M33" s="30">
        <v>0</v>
      </c>
      <c r="N33" s="30" t="s">
        <v>13</v>
      </c>
      <c r="O33" s="35"/>
      <c r="P33" s="35"/>
      <c r="Q33" s="35"/>
    </row>
    <row r="34" spans="1:29" ht="18.95" customHeight="1">
      <c r="A34" s="34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1:29" ht="54" customHeight="1">
      <c r="L35" s="164"/>
      <c r="M35" s="164"/>
      <c r="N35" s="164"/>
      <c r="O35" s="164"/>
      <c r="S35" s="376" t="s">
        <v>256</v>
      </c>
      <c r="T35" s="376"/>
      <c r="U35" s="376"/>
      <c r="V35" s="376"/>
      <c r="W35" s="36"/>
      <c r="X35" s="376" t="s">
        <v>255</v>
      </c>
      <c r="Y35" s="376"/>
      <c r="Z35" s="376"/>
      <c r="AA35" s="376"/>
      <c r="AB35" s="376"/>
      <c r="AC35" s="376"/>
    </row>
    <row r="36" spans="1:29" ht="127.5" customHeight="1">
      <c r="L36" s="37"/>
      <c r="M36" s="37"/>
      <c r="N36" s="37"/>
      <c r="O36" s="37"/>
      <c r="S36" s="38" t="s">
        <v>0</v>
      </c>
      <c r="T36" s="38" t="s">
        <v>45</v>
      </c>
      <c r="U36" s="38" t="s">
        <v>46</v>
      </c>
      <c r="V36" s="38" t="s">
        <v>47</v>
      </c>
      <c r="X36" s="365" t="s">
        <v>0</v>
      </c>
      <c r="Y36" s="365" t="s">
        <v>48</v>
      </c>
      <c r="Z36" s="365" t="s">
        <v>49</v>
      </c>
      <c r="AA36" s="377" t="s">
        <v>61</v>
      </c>
      <c r="AB36" s="378"/>
      <c r="AC36" s="365" t="s">
        <v>52</v>
      </c>
    </row>
    <row r="37" spans="1:29">
      <c r="L37" s="39"/>
      <c r="M37" s="39"/>
      <c r="N37" s="39"/>
      <c r="O37" s="39"/>
      <c r="S37" s="40">
        <v>1</v>
      </c>
      <c r="T37" s="40">
        <v>2</v>
      </c>
      <c r="U37" s="40">
        <v>3</v>
      </c>
      <c r="V37" s="40">
        <v>4</v>
      </c>
      <c r="X37" s="367"/>
      <c r="Y37" s="367"/>
      <c r="Z37" s="367"/>
      <c r="AA37" s="38" t="s">
        <v>50</v>
      </c>
      <c r="AB37" s="38" t="s">
        <v>51</v>
      </c>
      <c r="AC37" s="367"/>
    </row>
    <row r="38" spans="1:29" ht="15.75" customHeight="1">
      <c r="L38" s="39"/>
      <c r="M38" s="39"/>
      <c r="N38" s="39"/>
      <c r="O38" s="39"/>
      <c r="S38" s="362">
        <v>1</v>
      </c>
      <c r="T38" s="360" t="s">
        <v>105</v>
      </c>
      <c r="U38" s="358">
        <f>F8+I8</f>
        <v>32746759.5</v>
      </c>
      <c r="V38" s="358">
        <f>U38/(F7+I7)*100</f>
        <v>48.881561375860535</v>
      </c>
      <c r="X38" s="40">
        <v>1</v>
      </c>
      <c r="Y38" s="40">
        <v>2</v>
      </c>
      <c r="Z38" s="40">
        <v>3</v>
      </c>
      <c r="AA38" s="40">
        <v>4</v>
      </c>
      <c r="AB38" s="40">
        <v>5</v>
      </c>
      <c r="AC38" s="40">
        <v>6</v>
      </c>
    </row>
    <row r="39" spans="1:29" ht="22.5" customHeight="1">
      <c r="L39" s="39"/>
      <c r="M39" s="39"/>
      <c r="N39" s="39"/>
      <c r="O39" s="39"/>
      <c r="S39" s="364"/>
      <c r="T39" s="361"/>
      <c r="U39" s="359"/>
      <c r="V39" s="359"/>
      <c r="X39" s="362">
        <v>1</v>
      </c>
      <c r="Y39" s="365" t="s">
        <v>105</v>
      </c>
      <c r="Z39" s="41" t="s">
        <v>83</v>
      </c>
      <c r="AA39" s="42">
        <f>'3. План-график'!E69-'3. План-график'!E67</f>
        <v>19442085.199999999</v>
      </c>
      <c r="AB39" s="42">
        <f>'3. План-график'!F69-'3. План-график'!F67</f>
        <v>19435823.100000001</v>
      </c>
      <c r="AC39" s="43">
        <f t="shared" ref="AC39:AC64" si="19">AB39/AA39*100</f>
        <v>99.967791006285694</v>
      </c>
    </row>
    <row r="40" spans="1:29" ht="54.75" customHeight="1">
      <c r="L40" s="44"/>
      <c r="M40" s="33"/>
      <c r="N40" s="33"/>
      <c r="O40" s="45"/>
      <c r="S40" s="46">
        <v>2</v>
      </c>
      <c r="T40" s="41" t="s">
        <v>108</v>
      </c>
      <c r="U40" s="47">
        <f>F9+I9</f>
        <v>11637120.699999992</v>
      </c>
      <c r="V40" s="47">
        <f>U40/(F7+I7)*100</f>
        <v>17.370898324621916</v>
      </c>
      <c r="X40" s="363"/>
      <c r="Y40" s="366"/>
      <c r="Z40" s="41" t="s">
        <v>84</v>
      </c>
      <c r="AA40" s="42">
        <f>'3. План-график'!E18+'3. План-график'!E19+'3. План-график'!E20+'3. План-график'!E21+'3. План-график'!E22+'3. План-график'!E31+'3. План-график'!E32+'3. План-график'!E33+'3. План-график'!E34</f>
        <v>1396780.7000000002</v>
      </c>
      <c r="AB40" s="42">
        <f>'3. План-график'!F18+'3. План-график'!F19+'3. План-график'!F20+'3. План-график'!F21+'3. План-график'!F22+'3. План-график'!F31+'3. План-график'!F32+'3. План-график'!F33+'3. План-график'!F34</f>
        <v>1396649.1</v>
      </c>
      <c r="AC40" s="47">
        <f t="shared" si="19"/>
        <v>99.99057833488105</v>
      </c>
    </row>
    <row r="41" spans="1:29" ht="54.75" customHeight="1">
      <c r="S41" s="46">
        <v>3</v>
      </c>
      <c r="T41" s="41" t="s">
        <v>113</v>
      </c>
      <c r="U41" s="47">
        <f>F10+I10</f>
        <v>22608168.699999999</v>
      </c>
      <c r="V41" s="47">
        <f>U41/(F7+I7)*100</f>
        <v>33.747540299517546</v>
      </c>
      <c r="X41" s="363"/>
      <c r="Y41" s="366"/>
      <c r="Z41" s="41" t="s">
        <v>149</v>
      </c>
      <c r="AA41" s="42">
        <f>'3. План-график'!E27+'3. План-график'!E28+'3. План-график'!E29+'3. План-график'!E30</f>
        <v>11889081.199999999</v>
      </c>
      <c r="AB41" s="42">
        <f>'3. План-график'!F27+'3. План-график'!F28+'3. План-график'!F29+'3. План-график'!F30</f>
        <v>11843265.506619999</v>
      </c>
      <c r="AC41" s="47">
        <f t="shared" si="19"/>
        <v>99.614640588206257</v>
      </c>
    </row>
    <row r="42" spans="1:29" ht="41.25" customHeight="1">
      <c r="S42" s="45"/>
      <c r="T42" s="48"/>
      <c r="U42" s="48"/>
      <c r="V42" s="48"/>
      <c r="X42" s="363"/>
      <c r="Y42" s="366"/>
      <c r="Z42" s="41" t="s">
        <v>193</v>
      </c>
      <c r="AA42" s="42">
        <f>'3. План-график'!E12</f>
        <v>14984.7</v>
      </c>
      <c r="AB42" s="42">
        <f>'3. План-график'!F12</f>
        <v>14984.6</v>
      </c>
      <c r="AC42" s="47">
        <f t="shared" si="19"/>
        <v>99.999332652639026</v>
      </c>
    </row>
    <row r="43" spans="1:29" ht="28.5" customHeight="1">
      <c r="X43" s="363"/>
      <c r="Y43" s="366"/>
      <c r="Z43" s="41" t="s">
        <v>109</v>
      </c>
      <c r="AA43" s="42">
        <f>'3. План-график'!E13</f>
        <v>3827.7</v>
      </c>
      <c r="AB43" s="42">
        <f>'3. План-график'!F13</f>
        <v>3827.7</v>
      </c>
      <c r="AC43" s="47">
        <f t="shared" si="19"/>
        <v>100</v>
      </c>
    </row>
    <row r="44" spans="1:29" ht="27" customHeight="1">
      <c r="X44" s="364"/>
      <c r="Y44" s="367"/>
      <c r="Z44" s="38" t="s">
        <v>107</v>
      </c>
      <c r="AA44" s="49">
        <f>SUM(AA39:AA43)</f>
        <v>32746759.499999996</v>
      </c>
      <c r="AB44" s="49">
        <f>SUM(AB39:AB43)</f>
        <v>32694550.006620001</v>
      </c>
      <c r="AC44" s="50">
        <f>AB44/AA44*100</f>
        <v>99.840565924148933</v>
      </c>
    </row>
    <row r="45" spans="1:29" ht="27" customHeight="1">
      <c r="X45" s="362">
        <v>2</v>
      </c>
      <c r="Y45" s="365" t="s">
        <v>108</v>
      </c>
      <c r="Z45" s="41" t="s">
        <v>83</v>
      </c>
      <c r="AA45" s="42">
        <f>'3. План-график'!E73+'3. План-график'!E77+'3. План-график'!E125+'3. План-график'!E167+'3. План-график'!E169</f>
        <v>4182309.2</v>
      </c>
      <c r="AB45" s="42">
        <f>'3. План-график'!F73+'3. План-график'!F77+'3. План-график'!F125+'3. План-график'!F167+'3. План-график'!F169</f>
        <v>4177764.2</v>
      </c>
      <c r="AC45" s="47">
        <f t="shared" si="19"/>
        <v>99.891327977376704</v>
      </c>
    </row>
    <row r="46" spans="1:29" ht="39.75" customHeight="1">
      <c r="X46" s="363"/>
      <c r="Y46" s="366"/>
      <c r="Z46" s="41" t="s">
        <v>258</v>
      </c>
      <c r="AA46" s="42">
        <f>'3. План-график'!E101+'3. План-график'!E126+'3. План-график'!E175+'3. План-график'!E385+'3. План-график'!E403+'3. План-график'!E421+'3. План-график'!E476</f>
        <v>372071.1</v>
      </c>
      <c r="AB46" s="42">
        <f>'3. План-график'!F101+'3. План-график'!F126+'3. План-график'!F175+'3. План-график'!F385+'3. План-график'!F403+'3. План-график'!F421+'3. План-график'!F476</f>
        <v>371391.7</v>
      </c>
      <c r="AC46" s="47">
        <f t="shared" si="19"/>
        <v>99.817400491465207</v>
      </c>
    </row>
    <row r="47" spans="1:29" ht="39.75" customHeight="1">
      <c r="X47" s="363"/>
      <c r="Y47" s="366"/>
      <c r="Z47" s="41" t="s">
        <v>257</v>
      </c>
      <c r="AA47" s="42">
        <f>'3. План-график'!E102+'3. План-график'!E127+'3. План-график'!E188+'3. План-график'!E386+'3. План-график'!E404+'3. План-график'!E424+'3. План-график'!E479</f>
        <v>338262.4</v>
      </c>
      <c r="AB47" s="42">
        <f>'3. План-график'!F102+'3. План-график'!F127+'3. План-график'!F188+'3. План-график'!F386+'3. План-график'!F404+'3. План-график'!F424+'3. План-график'!F479</f>
        <v>336213.2</v>
      </c>
      <c r="AC47" s="47">
        <f t="shared" si="19"/>
        <v>99.394198113653772</v>
      </c>
    </row>
    <row r="48" spans="1:29" ht="39.75" customHeight="1">
      <c r="X48" s="363"/>
      <c r="Y48" s="366"/>
      <c r="Z48" s="41" t="s">
        <v>194</v>
      </c>
      <c r="AA48" s="42">
        <f>'3. План-график'!E104+'3. План-график'!E129+'3. План-график'!E200+'3. План-график'!E387+'3. План-график'!E405+'3. План-график'!E426+'3. План-график'!E481+'3. План-график'!E525</f>
        <v>530030.9</v>
      </c>
      <c r="AB48" s="42">
        <f>'3. План-график'!F104+'3. План-график'!F129+'3. План-график'!F200+'3. План-график'!F387+'3. План-график'!F405+'3. План-график'!F426+'3. План-график'!F481+'3. План-график'!F525</f>
        <v>528527.4</v>
      </c>
      <c r="AC48" s="47">
        <f t="shared" si="19"/>
        <v>99.716337292788026</v>
      </c>
    </row>
    <row r="49" spans="24:29" ht="39.75" customHeight="1">
      <c r="X49" s="363"/>
      <c r="Y49" s="366"/>
      <c r="Z49" s="41" t="s">
        <v>195</v>
      </c>
      <c r="AA49" s="42">
        <f>'3. План-график'!E105+'3. План-график'!E130+'3. План-график'!E212+'3. План-график'!E388+'3. План-график'!E406+'3. План-график'!E429+'3. План-график'!E483+'3. План-график'!E526</f>
        <v>532038.40000000002</v>
      </c>
      <c r="AB49" s="42">
        <f>'3. План-график'!F105+'3. План-график'!F130+'3. План-график'!F212+'3. План-график'!F388+'3. План-график'!F406+'3. План-график'!F429+'3. План-график'!F483+'3. План-график'!F526</f>
        <v>532037.30000000005</v>
      </c>
      <c r="AC49" s="43">
        <f t="shared" si="19"/>
        <v>99.999793248006171</v>
      </c>
    </row>
    <row r="50" spans="24:29" ht="39.75" customHeight="1">
      <c r="X50" s="363"/>
      <c r="Y50" s="366"/>
      <c r="Z50" s="41" t="s">
        <v>109</v>
      </c>
      <c r="AA50" s="42">
        <f>'3. План-график'!E106+'3. План-график'!E133+'3. План-график'!E223+'3. План-график'!E389+'3. План-график'!E407+'3. План-график'!E431+'3. План-график'!E485</f>
        <v>477512.4</v>
      </c>
      <c r="AB50" s="42">
        <f>'3. План-график'!F106+'3. План-график'!F133+'3. План-график'!F223+'3. План-график'!F389+'3. План-график'!F407+'3. План-график'!F431+'3. План-график'!F485</f>
        <v>476375.90000000008</v>
      </c>
      <c r="AC50" s="47">
        <f t="shared" si="19"/>
        <v>99.761995709430806</v>
      </c>
    </row>
    <row r="51" spans="24:29" ht="39.75" customHeight="1">
      <c r="X51" s="363"/>
      <c r="Y51" s="366"/>
      <c r="Z51" s="41" t="s">
        <v>196</v>
      </c>
      <c r="AA51" s="42">
        <f>'3. План-график'!E95+'3. План-график'!E107+'3. План-график'!E134+'3. План-график'!E233+'3. План-график'!E397+'3. План-график'!E408+'3. План-график'!E435+'3. План-график'!E488</f>
        <v>335649.5</v>
      </c>
      <c r="AB51" s="42">
        <f>'3. План-график'!F95+'3. План-график'!F107+'3. План-график'!F134+'3. План-график'!F233+'3. План-график'!F397+'3. План-график'!F408+'3. План-график'!F435+'3. План-график'!F488</f>
        <v>331782.8</v>
      </c>
      <c r="AC51" s="47">
        <f t="shared" si="19"/>
        <v>98.847994708766137</v>
      </c>
    </row>
    <row r="52" spans="24:29" ht="39.75" customHeight="1">
      <c r="X52" s="363"/>
      <c r="Y52" s="366"/>
      <c r="Z52" s="41" t="s">
        <v>197</v>
      </c>
      <c r="AA52" s="42">
        <f>'3. План-график'!E108+'3. План-график'!E135+'3. План-график'!E244+'3. План-график'!E390+'3. План-график'!E409+'3. План-график'!E439+'3. План-график'!E492</f>
        <v>435078.5</v>
      </c>
      <c r="AB52" s="42">
        <f>'3. План-график'!F108+'3. План-график'!F135+'3. План-график'!F244+'3. План-график'!F390+'3. План-график'!F409+'3. План-график'!F439+'3. План-график'!F492</f>
        <v>435069.8</v>
      </c>
      <c r="AC52" s="43">
        <f t="shared" si="19"/>
        <v>99.998000360854419</v>
      </c>
    </row>
    <row r="53" spans="24:29" ht="39.75" customHeight="1">
      <c r="X53" s="363"/>
      <c r="Y53" s="366"/>
      <c r="Z53" s="41" t="s">
        <v>198</v>
      </c>
      <c r="AA53" s="42">
        <f>'3. План-график'!E96+'3. План-график'!E110+'3. План-график'!E137+'3. План-график'!E255+'3. План-график'!E391+'3. План-график'!E410+'3. План-график'!E441+'3. План-график'!E496+'3. План-график'!E527</f>
        <v>529031.9</v>
      </c>
      <c r="AB53" s="42">
        <f>'3. План-график'!F96+'3. План-график'!F110+'3. План-график'!F137+'3. План-график'!F255+'3. План-график'!F391+'3. План-график'!F410+'3. План-график'!F441+'3. План-график'!F496+'3. План-график'!F527</f>
        <v>528980.30000000005</v>
      </c>
      <c r="AC53" s="47">
        <f t="shared" si="19"/>
        <v>99.990246334861851</v>
      </c>
    </row>
    <row r="54" spans="24:29" ht="39.75" customHeight="1">
      <c r="X54" s="363"/>
      <c r="Y54" s="366"/>
      <c r="Z54" s="41" t="s">
        <v>205</v>
      </c>
      <c r="AA54" s="42">
        <f>'3. План-график'!E112+'3. План-график'!E138+'3. План-график'!E267+'3. План-график'!E398+'3. План-график'!E411+'3. План-график'!E444+'3. План-график'!E498</f>
        <v>124099.5</v>
      </c>
      <c r="AB54" s="42">
        <f>'3. План-график'!F112+'3. План-график'!F138+'3. План-график'!F267+'3. План-график'!F398+'3. План-график'!F411+'3. План-график'!F444+'3. План-график'!F498</f>
        <v>124099.4</v>
      </c>
      <c r="AC54" s="47">
        <f t="shared" si="19"/>
        <v>99.999919419498056</v>
      </c>
    </row>
    <row r="55" spans="24:29" ht="39.75" customHeight="1">
      <c r="X55" s="363"/>
      <c r="Y55" s="366"/>
      <c r="Z55" s="41" t="s">
        <v>110</v>
      </c>
      <c r="AA55" s="42">
        <f>'3. План-график'!E97+'3. План-график'!E114+'3. План-график'!E142+'3. План-график'!E278+'3. План-график'!E399+'3. План-график'!E412+'3. План-график'!E446+'3. План-график'!E502+'3. План-график'!E528</f>
        <v>254160.80000000002</v>
      </c>
      <c r="AB55" s="42">
        <f>'3. План-график'!F97+'3. План-график'!F114+'3. План-график'!F142+'3. План-график'!F278+'3. План-график'!F399+'3. План-график'!F412+'3. План-график'!F446+'3. План-график'!F502+'3. План-график'!F528</f>
        <v>253379.3</v>
      </c>
      <c r="AC55" s="47">
        <f t="shared" si="19"/>
        <v>99.692517492862777</v>
      </c>
    </row>
    <row r="56" spans="24:29" ht="39.75" customHeight="1">
      <c r="X56" s="363"/>
      <c r="Y56" s="366"/>
      <c r="Z56" s="41" t="s">
        <v>199</v>
      </c>
      <c r="AA56" s="42">
        <f>'3. План-график'!E115+'3. План-график'!E148+'3. План-график'!E290+'3. План-график'!E392+'3. План-график'!E413+'3. План-график'!E453+'3. План-график'!E506</f>
        <v>352434.9</v>
      </c>
      <c r="AB56" s="42">
        <f>'3. План-график'!F115+'3. План-график'!F148+'3. План-график'!F290+'3. План-график'!F392+'3. План-график'!F413+'3. План-график'!F453+'3. План-график'!F506</f>
        <v>351769.49999999994</v>
      </c>
      <c r="AC56" s="47">
        <f t="shared" si="19"/>
        <v>99.811199174656068</v>
      </c>
    </row>
    <row r="57" spans="24:29" ht="39.75" customHeight="1">
      <c r="X57" s="363"/>
      <c r="Y57" s="366"/>
      <c r="Z57" s="41" t="s">
        <v>200</v>
      </c>
      <c r="AA57" s="42">
        <f>'3. План-график'!E116+'3. План-график'!E149+'3. План-график'!E303+'3. План-график'!E393+'3. План-график'!E414+'3. План-график'!E455+'3. План-график'!E508</f>
        <v>592458.20000000007</v>
      </c>
      <c r="AB57" s="42">
        <f>'3. План-график'!F116+'3. План-график'!F149+'3. План-график'!F303+'3. План-график'!F393+'3. План-график'!F414+'3. План-график'!F455+'3. План-график'!F508</f>
        <v>590053.29999999993</v>
      </c>
      <c r="AC57" s="47">
        <f t="shared" si="19"/>
        <v>99.594081067660113</v>
      </c>
    </row>
    <row r="58" spans="24:29" ht="39.75" customHeight="1">
      <c r="X58" s="363"/>
      <c r="Y58" s="366"/>
      <c r="Z58" s="41" t="s">
        <v>206</v>
      </c>
      <c r="AA58" s="42">
        <f>'3. План-график'!E150+'3. План-график'!E315+'3. План-график'!E400+'3. План-график'!E415+'3. План-график'!E457+'3. План-график'!E510</f>
        <v>411767.9</v>
      </c>
      <c r="AB58" s="42">
        <f>'3. План-график'!F150+'3. План-график'!F315+'3. План-график'!F400+'3. План-график'!F415+'3. План-график'!F457+'3. План-график'!F510</f>
        <v>411762.7</v>
      </c>
      <c r="AC58" s="47">
        <f t="shared" si="19"/>
        <v>99.998737152653234</v>
      </c>
    </row>
    <row r="59" spans="24:29" ht="39.75" customHeight="1">
      <c r="X59" s="363"/>
      <c r="Y59" s="366"/>
      <c r="Z59" s="41" t="s">
        <v>207</v>
      </c>
      <c r="AA59" s="42">
        <f>'3. План-график'!E98+'3. План-график'!E118+'3. План-график'!E153+'3. План-график'!E326+'3. План-график'!E401+'3. План-график'!E416+'3. План-график'!E459+'3. План-график'!E512+'3. План-график'!E529</f>
        <v>279210.09999999998</v>
      </c>
      <c r="AB59" s="42">
        <f>'3. План-график'!F98+'3. План-график'!F118+'3. План-график'!F153+'3. План-график'!F326+'3. План-график'!F401+'3. План-график'!F416+'3. План-график'!F459+'3. План-график'!F512+'3. План-график'!F529</f>
        <v>279057.5</v>
      </c>
      <c r="AC59" s="47">
        <f t="shared" si="19"/>
        <v>99.945345816644888</v>
      </c>
    </row>
    <row r="60" spans="24:29" ht="39.75" customHeight="1">
      <c r="X60" s="363"/>
      <c r="Y60" s="366"/>
      <c r="Z60" s="41" t="s">
        <v>201</v>
      </c>
      <c r="AA60" s="42">
        <f>'3. План-график'!E99+'3. План-график'!E119+'3. План-график'!E157+'3. План-график'!E337+'3. План-график'!E394+'3. План-график'!E417+'3. План-график'!E461+'3. План-график'!E515+'3. План-график'!E530</f>
        <v>529460.20000000007</v>
      </c>
      <c r="AB60" s="42">
        <f>'3. План-график'!F99+'3. План-график'!F119+'3. План-график'!F157+'3. План-график'!F337+'3. План-график'!F394+'3. План-график'!F417+'3. План-график'!F461+'3. План-график'!F515+'3. План-график'!F530</f>
        <v>529148.9</v>
      </c>
      <c r="AC60" s="43">
        <f t="shared" si="19"/>
        <v>99.94120426804507</v>
      </c>
    </row>
    <row r="61" spans="24:29" ht="39.75" customHeight="1">
      <c r="X61" s="363"/>
      <c r="Y61" s="366"/>
      <c r="Z61" s="41" t="s">
        <v>208</v>
      </c>
      <c r="AA61" s="42">
        <f>'3. План-график'!E100+'3. План-график'!E122+'3. План-график'!E159+'3. План-график'!E349+'3. План-график'!E402+'3. План-график'!E418+'3. План-график'!E465+'3. План-график'!E517+'3. План-график'!E531</f>
        <v>373892.2</v>
      </c>
      <c r="AB61" s="42">
        <f>'3. План-график'!F100+'3. План-график'!F122+'3. План-график'!F159+'3. План-график'!F349+'3. План-график'!F402+'3. План-график'!F418+'3. План-график'!F465+'3. План-график'!F517+'3. План-график'!F531</f>
        <v>370081.89999999997</v>
      </c>
      <c r="AC61" s="47">
        <f t="shared" si="19"/>
        <v>98.980909470697682</v>
      </c>
    </row>
    <row r="62" spans="24:29" ht="39.75" customHeight="1">
      <c r="X62" s="363"/>
      <c r="Y62" s="366"/>
      <c r="Z62" s="41" t="s">
        <v>202</v>
      </c>
      <c r="AA62" s="42">
        <f>'3. План-график'!E160+'3. План-график'!E361+'3. План-график'!E395+'3. План-график'!E419+'3. План-график'!E470+'3. План-график'!E520</f>
        <v>434133.79999999993</v>
      </c>
      <c r="AB62" s="42">
        <f>'3. План-график'!F160+'3. План-график'!F361+'3. План-график'!F395+'3. План-график'!F419+'3. План-график'!F470+'3. План-график'!F520</f>
        <v>434132.19999999995</v>
      </c>
      <c r="AC62" s="47">
        <f t="shared" si="19"/>
        <v>99.999631450027621</v>
      </c>
    </row>
    <row r="63" spans="24:29" ht="39.75" customHeight="1">
      <c r="X63" s="363"/>
      <c r="Y63" s="366"/>
      <c r="Z63" s="41" t="s">
        <v>203</v>
      </c>
      <c r="AA63" s="42">
        <f>'3. План-график'!E124+'3. План-график'!E164+'3. План-график'!E373+'3. План-график'!E396+'3. План-график'!E420+'3. План-график'!E473+'3. План-график'!E522</f>
        <v>553518.80000000005</v>
      </c>
      <c r="AB63" s="42">
        <f>'3. План-график'!F124+'3. План-график'!F164+'3. План-график'!F373+'3. План-график'!F396+'3. План-график'!F420+'3. План-график'!F473+'3. План-график'!F522</f>
        <v>520284.49999999994</v>
      </c>
      <c r="AC63" s="47">
        <f t="shared" si="19"/>
        <v>93.995813692326237</v>
      </c>
    </row>
    <row r="64" spans="24:29" ht="18" customHeight="1">
      <c r="X64" s="364"/>
      <c r="Y64" s="367"/>
      <c r="Z64" s="38" t="s">
        <v>111</v>
      </c>
      <c r="AA64" s="49">
        <f>SUM(AA45:AA63)</f>
        <v>11637120.700000001</v>
      </c>
      <c r="AB64" s="49">
        <f>SUM(AB45:AB63)</f>
        <v>11581911.800000001</v>
      </c>
      <c r="AC64" s="47">
        <f t="shared" si="19"/>
        <v>99.525579381504571</v>
      </c>
    </row>
    <row r="65" spans="24:29" ht="59.25" customHeight="1">
      <c r="X65" s="368">
        <v>3</v>
      </c>
      <c r="Y65" s="369" t="s">
        <v>113</v>
      </c>
      <c r="Z65" s="41" t="s">
        <v>83</v>
      </c>
      <c r="AA65" s="261">
        <f>'3. План-график'!E542</f>
        <v>22608168.699999999</v>
      </c>
      <c r="AB65" s="261">
        <f>'3. План-график'!F542</f>
        <v>22205406.299999997</v>
      </c>
      <c r="AC65" s="47">
        <f t="shared" ref="AC65:AC66" si="20">AB65/AA65*100</f>
        <v>98.218509400984772</v>
      </c>
    </row>
    <row r="66" spans="24:29" ht="61.5" customHeight="1">
      <c r="X66" s="368"/>
      <c r="Y66" s="369"/>
      <c r="Z66" s="38" t="s">
        <v>112</v>
      </c>
      <c r="AA66" s="261">
        <f>AA65</f>
        <v>22608168.699999999</v>
      </c>
      <c r="AB66" s="261">
        <f>AB65</f>
        <v>22205406.299999997</v>
      </c>
      <c r="AC66" s="47">
        <f t="shared" si="20"/>
        <v>98.218509400984772</v>
      </c>
    </row>
    <row r="73" spans="24:29" ht="39" customHeight="1"/>
    <row r="74" spans="24:29" ht="66" customHeight="1"/>
  </sheetData>
  <mergeCells count="42">
    <mergeCell ref="A2:N2"/>
    <mergeCell ref="A3:N3"/>
    <mergeCell ref="A4:A5"/>
    <mergeCell ref="B4:B5"/>
    <mergeCell ref="C4:E4"/>
    <mergeCell ref="F4:H4"/>
    <mergeCell ref="I4:K4"/>
    <mergeCell ref="L4:N4"/>
    <mergeCell ref="X35:AC35"/>
    <mergeCell ref="S35:V35"/>
    <mergeCell ref="AA36:AB36"/>
    <mergeCell ref="S38:S39"/>
    <mergeCell ref="A12:N12"/>
    <mergeCell ref="A13:A15"/>
    <mergeCell ref="B13:B15"/>
    <mergeCell ref="C13:M13"/>
    <mergeCell ref="N13:Q13"/>
    <mergeCell ref="C14:E14"/>
    <mergeCell ref="F14:I14"/>
    <mergeCell ref="J14:M14"/>
    <mergeCell ref="N14:Q14"/>
    <mergeCell ref="A30:N30"/>
    <mergeCell ref="A22:Q22"/>
    <mergeCell ref="A23:A25"/>
    <mergeCell ref="B23:B25"/>
    <mergeCell ref="C23:E24"/>
    <mergeCell ref="F23:H24"/>
    <mergeCell ref="I23:K24"/>
    <mergeCell ref="L23:N24"/>
    <mergeCell ref="Z36:Z37"/>
    <mergeCell ref="AC36:AC37"/>
    <mergeCell ref="V38:V39"/>
    <mergeCell ref="X65:X66"/>
    <mergeCell ref="Y65:Y66"/>
    <mergeCell ref="X45:X64"/>
    <mergeCell ref="Y45:Y64"/>
    <mergeCell ref="U38:U39"/>
    <mergeCell ref="T38:T39"/>
    <mergeCell ref="X39:X44"/>
    <mergeCell ref="Y39:Y44"/>
    <mergeCell ref="X36:X37"/>
    <mergeCell ref="Y36:Y37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8"/>
  <sheetViews>
    <sheetView tabSelected="1" view="pageBreakPreview" topLeftCell="B1" zoomScale="60" zoomScaleNormal="59" workbookViewId="0">
      <pane ySplit="6" topLeftCell="A7" activePane="bottomLeft" state="frozen"/>
      <selection pane="bottomLeft" activeCell="F547" sqref="F547:N548"/>
    </sheetView>
  </sheetViews>
  <sheetFormatPr defaultRowHeight="15.75"/>
  <cols>
    <col min="1" max="1" width="10.7109375" style="24" customWidth="1"/>
    <col min="2" max="2" width="32" style="24" customWidth="1"/>
    <col min="3" max="3" width="19.140625" style="24" customWidth="1"/>
    <col min="4" max="4" width="20.28515625" style="24" customWidth="1"/>
    <col min="5" max="6" width="17.7109375" style="24" customWidth="1"/>
    <col min="7" max="7" width="20.28515625" style="24" customWidth="1"/>
    <col min="8" max="8" width="24.42578125" style="24" customWidth="1"/>
    <col min="9" max="9" width="33.5703125" style="24" customWidth="1"/>
    <col min="10" max="10" width="27.5703125" style="24" customWidth="1"/>
    <col min="11" max="11" width="27.7109375" style="24" customWidth="1"/>
    <col min="12" max="12" width="12.85546875" style="24" customWidth="1"/>
    <col min="13" max="13" width="17" style="24" customWidth="1"/>
    <col min="14" max="14" width="15.5703125" style="24" customWidth="1"/>
    <col min="15" max="15" width="27.28515625" style="24" customWidth="1"/>
    <col min="16" max="16" width="23.7109375" style="24" customWidth="1"/>
    <col min="17" max="17" width="47.85546875" style="24" customWidth="1"/>
    <col min="18" max="18" width="9.140625" style="24"/>
    <col min="19" max="19" width="9.140625" style="24" customWidth="1"/>
    <col min="20" max="20" width="9.140625" style="24"/>
    <col min="21" max="21" width="14.140625" style="24" bestFit="1" customWidth="1"/>
    <col min="22" max="22" width="9.140625" style="24"/>
    <col min="23" max="23" width="10.5703125" style="24" bestFit="1" customWidth="1"/>
    <col min="24" max="16384" width="9.140625" style="24"/>
  </cols>
  <sheetData>
    <row r="1" spans="1:17" ht="30" customHeight="1">
      <c r="A1" s="357" t="s">
        <v>820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3" spans="1:17" ht="49.5" customHeight="1">
      <c r="A3" s="348" t="s">
        <v>0</v>
      </c>
      <c r="B3" s="348" t="s">
        <v>53</v>
      </c>
      <c r="C3" s="348" t="s">
        <v>6</v>
      </c>
      <c r="D3" s="348" t="s">
        <v>54</v>
      </c>
      <c r="E3" s="348" t="s">
        <v>7</v>
      </c>
      <c r="F3" s="348"/>
      <c r="G3" s="348"/>
      <c r="H3" s="348"/>
      <c r="I3" s="348"/>
      <c r="J3" s="348" t="s">
        <v>58</v>
      </c>
      <c r="K3" s="348" t="s">
        <v>59</v>
      </c>
      <c r="L3" s="348"/>
      <c r="M3" s="348"/>
      <c r="N3" s="348"/>
      <c r="O3" s="348" t="s">
        <v>60</v>
      </c>
      <c r="P3" s="348" t="s">
        <v>8</v>
      </c>
      <c r="Q3" s="348" t="s">
        <v>32</v>
      </c>
    </row>
    <row r="4" spans="1:17" ht="15" customHeight="1">
      <c r="A4" s="348"/>
      <c r="B4" s="348"/>
      <c r="C4" s="348"/>
      <c r="D4" s="348"/>
      <c r="E4" s="348" t="s">
        <v>55</v>
      </c>
      <c r="F4" s="348" t="s">
        <v>56</v>
      </c>
      <c r="G4" s="348" t="s">
        <v>9</v>
      </c>
      <c r="H4" s="348" t="s">
        <v>57</v>
      </c>
      <c r="I4" s="348" t="s">
        <v>23</v>
      </c>
      <c r="J4" s="348"/>
      <c r="K4" s="348" t="s">
        <v>10</v>
      </c>
      <c r="L4" s="348" t="s">
        <v>11</v>
      </c>
      <c r="M4" s="348" t="s">
        <v>3</v>
      </c>
      <c r="N4" s="348" t="s">
        <v>12</v>
      </c>
      <c r="O4" s="348"/>
      <c r="P4" s="348"/>
      <c r="Q4" s="348"/>
    </row>
    <row r="5" spans="1:17" ht="102.75" customHeight="1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ht="19.5" customHeight="1">
      <c r="A6" s="285">
        <v>1</v>
      </c>
      <c r="B6" s="285">
        <v>2</v>
      </c>
      <c r="C6" s="285">
        <v>3</v>
      </c>
      <c r="D6" s="285">
        <v>4</v>
      </c>
      <c r="E6" s="285">
        <v>5</v>
      </c>
      <c r="F6" s="285">
        <v>6</v>
      </c>
      <c r="G6" s="285">
        <v>7</v>
      </c>
      <c r="H6" s="285">
        <v>8</v>
      </c>
      <c r="I6" s="284">
        <v>9</v>
      </c>
      <c r="J6" s="285">
        <v>10</v>
      </c>
      <c r="K6" s="285">
        <v>11</v>
      </c>
      <c r="L6" s="285">
        <v>12</v>
      </c>
      <c r="M6" s="285">
        <v>13</v>
      </c>
      <c r="N6" s="285">
        <v>14</v>
      </c>
      <c r="O6" s="285">
        <v>15</v>
      </c>
      <c r="P6" s="285">
        <v>16</v>
      </c>
      <c r="Q6" s="285">
        <v>17</v>
      </c>
    </row>
    <row r="7" spans="1:17" ht="51" customHeight="1">
      <c r="A7" s="348" t="s">
        <v>245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</row>
    <row r="8" spans="1:17" ht="51.75" customHeight="1">
      <c r="A8" s="348" t="s">
        <v>246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</row>
    <row r="9" spans="1:17" ht="52.5" customHeight="1">
      <c r="A9" s="379" t="s">
        <v>247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450"/>
    </row>
    <row r="10" spans="1:17" ht="55.5" customHeight="1">
      <c r="A10" s="379" t="s">
        <v>248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450"/>
    </row>
    <row r="11" spans="1:17" ht="54" customHeight="1">
      <c r="A11" s="379" t="s">
        <v>249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450"/>
    </row>
    <row r="12" spans="1:17" ht="162.75" customHeight="1">
      <c r="A12" s="196" t="s">
        <v>88</v>
      </c>
      <c r="B12" s="197" t="s">
        <v>114</v>
      </c>
      <c r="C12" s="198" t="s">
        <v>227</v>
      </c>
      <c r="D12" s="11" t="s">
        <v>192</v>
      </c>
      <c r="E12" s="199">
        <v>14984.7</v>
      </c>
      <c r="F12" s="200">
        <v>14984.6</v>
      </c>
      <c r="G12" s="11" t="s">
        <v>118</v>
      </c>
      <c r="H12" s="6">
        <f t="shared" ref="H12:H13" si="0">F12/E12*100</f>
        <v>99.999332652639026</v>
      </c>
      <c r="I12" s="11" t="s">
        <v>403</v>
      </c>
      <c r="J12" s="388" t="s">
        <v>115</v>
      </c>
      <c r="K12" s="388" t="s">
        <v>229</v>
      </c>
      <c r="L12" s="444" t="s">
        <v>116</v>
      </c>
      <c r="M12" s="444">
        <v>6</v>
      </c>
      <c r="N12" s="444">
        <v>6</v>
      </c>
      <c r="O12" s="444">
        <f>N12/M12*100</f>
        <v>100</v>
      </c>
      <c r="P12" s="382">
        <f>O12</f>
        <v>100</v>
      </c>
      <c r="Q12" s="388"/>
    </row>
    <row r="13" spans="1:17" ht="135" customHeight="1">
      <c r="A13" s="201" t="s">
        <v>90</v>
      </c>
      <c r="B13" s="197" t="s">
        <v>114</v>
      </c>
      <c r="C13" s="198" t="s">
        <v>227</v>
      </c>
      <c r="D13" s="11" t="s">
        <v>109</v>
      </c>
      <c r="E13" s="199">
        <v>3827.7</v>
      </c>
      <c r="F13" s="200">
        <v>3827.7</v>
      </c>
      <c r="G13" s="11" t="s">
        <v>118</v>
      </c>
      <c r="H13" s="6">
        <f t="shared" si="0"/>
        <v>100</v>
      </c>
      <c r="I13" s="11" t="s">
        <v>403</v>
      </c>
      <c r="J13" s="389"/>
      <c r="K13" s="389"/>
      <c r="L13" s="445"/>
      <c r="M13" s="445"/>
      <c r="N13" s="445"/>
      <c r="O13" s="445"/>
      <c r="P13" s="445"/>
      <c r="Q13" s="389"/>
    </row>
    <row r="14" spans="1:17" ht="22.5" customHeight="1">
      <c r="A14" s="352" t="s">
        <v>230</v>
      </c>
      <c r="B14" s="353"/>
      <c r="C14" s="353"/>
      <c r="D14" s="450"/>
      <c r="E14" s="12">
        <f>E12+E13</f>
        <v>18812.400000000001</v>
      </c>
      <c r="F14" s="12">
        <f>F12+F13</f>
        <v>18812.3</v>
      </c>
      <c r="G14" s="285" t="s">
        <v>85</v>
      </c>
      <c r="H14" s="285" t="s">
        <v>85</v>
      </c>
      <c r="I14" s="285" t="s">
        <v>85</v>
      </c>
      <c r="J14" s="285" t="s">
        <v>85</v>
      </c>
      <c r="K14" s="285" t="s">
        <v>85</v>
      </c>
      <c r="L14" s="285" t="s">
        <v>85</v>
      </c>
      <c r="M14" s="285" t="s">
        <v>85</v>
      </c>
      <c r="N14" s="285" t="s">
        <v>85</v>
      </c>
      <c r="O14" s="285" t="s">
        <v>85</v>
      </c>
      <c r="P14" s="285" t="s">
        <v>85</v>
      </c>
      <c r="Q14" s="285" t="s">
        <v>85</v>
      </c>
    </row>
    <row r="15" spans="1:17" ht="51" customHeight="1">
      <c r="A15" s="379" t="s">
        <v>231</v>
      </c>
      <c r="B15" s="380"/>
      <c r="C15" s="380"/>
      <c r="D15" s="381"/>
      <c r="E15" s="12">
        <f>E14</f>
        <v>18812.400000000001</v>
      </c>
      <c r="F15" s="12">
        <f>F14</f>
        <v>18812.3</v>
      </c>
      <c r="G15" s="285" t="s">
        <v>85</v>
      </c>
      <c r="H15" s="285" t="s">
        <v>85</v>
      </c>
      <c r="I15" s="285" t="s">
        <v>85</v>
      </c>
      <c r="J15" s="285" t="s">
        <v>85</v>
      </c>
      <c r="K15" s="285" t="s">
        <v>85</v>
      </c>
      <c r="L15" s="285" t="s">
        <v>85</v>
      </c>
      <c r="M15" s="285" t="s">
        <v>85</v>
      </c>
      <c r="N15" s="285" t="s">
        <v>85</v>
      </c>
      <c r="O15" s="285" t="s">
        <v>85</v>
      </c>
      <c r="P15" s="285" t="s">
        <v>85</v>
      </c>
      <c r="Q15" s="285" t="s">
        <v>85</v>
      </c>
    </row>
    <row r="16" spans="1:17" ht="52.5" customHeight="1">
      <c r="A16" s="379" t="s">
        <v>243</v>
      </c>
      <c r="B16" s="353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450"/>
    </row>
    <row r="17" spans="1:21" ht="54" customHeight="1">
      <c r="A17" s="379" t="s">
        <v>244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450"/>
    </row>
    <row r="18" spans="1:21" ht="173.25">
      <c r="A18" s="240" t="s">
        <v>130</v>
      </c>
      <c r="B18" s="185" t="s">
        <v>327</v>
      </c>
      <c r="C18" s="172" t="s">
        <v>220</v>
      </c>
      <c r="D18" s="291" t="s">
        <v>84</v>
      </c>
      <c r="E18" s="241">
        <v>41251.300000000003</v>
      </c>
      <c r="F18" s="241">
        <v>41234.9</v>
      </c>
      <c r="G18" s="11" t="s">
        <v>118</v>
      </c>
      <c r="H18" s="6">
        <f t="shared" ref="H18:H22" si="1">F18/E18*100</f>
        <v>99.960243677168961</v>
      </c>
      <c r="I18" s="11" t="s">
        <v>403</v>
      </c>
      <c r="J18" s="242"/>
      <c r="K18" s="301" t="s">
        <v>419</v>
      </c>
      <c r="L18" s="301" t="s">
        <v>165</v>
      </c>
      <c r="M18" s="321">
        <v>1</v>
      </c>
      <c r="N18" s="28">
        <v>0</v>
      </c>
      <c r="O18" s="30">
        <f t="shared" ref="O18:O19" si="2">N18/M18*100</f>
        <v>0</v>
      </c>
      <c r="P18" s="6">
        <f>O18</f>
        <v>0</v>
      </c>
      <c r="Q18" s="10" t="s">
        <v>409</v>
      </c>
    </row>
    <row r="19" spans="1:21" ht="173.25">
      <c r="A19" s="243" t="s">
        <v>328</v>
      </c>
      <c r="B19" s="244" t="s">
        <v>329</v>
      </c>
      <c r="C19" s="172" t="s">
        <v>220</v>
      </c>
      <c r="D19" s="291" t="s">
        <v>84</v>
      </c>
      <c r="E19" s="241">
        <v>2546.1999999999998</v>
      </c>
      <c r="F19" s="241">
        <v>2546.1</v>
      </c>
      <c r="G19" s="11" t="s">
        <v>118</v>
      </c>
      <c r="H19" s="6">
        <f t="shared" si="1"/>
        <v>99.996072578744801</v>
      </c>
      <c r="I19" s="11" t="s">
        <v>403</v>
      </c>
      <c r="J19" s="242" t="s">
        <v>333</v>
      </c>
      <c r="K19" s="301" t="s">
        <v>119</v>
      </c>
      <c r="L19" s="301" t="s">
        <v>120</v>
      </c>
      <c r="M19" s="147">
        <v>12918.49</v>
      </c>
      <c r="N19" s="147">
        <v>12918.49</v>
      </c>
      <c r="O19" s="30">
        <f t="shared" si="2"/>
        <v>100</v>
      </c>
      <c r="P19" s="6">
        <f>O19</f>
        <v>100</v>
      </c>
      <c r="Q19" s="10" t="s">
        <v>410</v>
      </c>
    </row>
    <row r="20" spans="1:21" ht="220.5">
      <c r="A20" s="243" t="s">
        <v>234</v>
      </c>
      <c r="B20" s="245" t="s">
        <v>330</v>
      </c>
      <c r="C20" s="172" t="s">
        <v>220</v>
      </c>
      <c r="D20" s="291" t="s">
        <v>84</v>
      </c>
      <c r="E20" s="112">
        <v>1049124.6000000001</v>
      </c>
      <c r="F20" s="112">
        <v>1049124.5</v>
      </c>
      <c r="G20" s="11" t="s">
        <v>118</v>
      </c>
      <c r="H20" s="6">
        <f t="shared" si="1"/>
        <v>99.999990468243709</v>
      </c>
      <c r="I20" s="11" t="s">
        <v>403</v>
      </c>
      <c r="J20" s="242" t="s">
        <v>334</v>
      </c>
      <c r="K20" s="301" t="s">
        <v>335</v>
      </c>
      <c r="L20" s="301" t="s">
        <v>338</v>
      </c>
      <c r="M20" s="321">
        <v>3</v>
      </c>
      <c r="N20" s="321">
        <v>3</v>
      </c>
      <c r="O20" s="30">
        <f>N20/M20*100</f>
        <v>100</v>
      </c>
      <c r="P20" s="30">
        <f>O20</f>
        <v>100</v>
      </c>
      <c r="Q20" s="10" t="s">
        <v>411</v>
      </c>
    </row>
    <row r="21" spans="1:21" ht="231.75" customHeight="1">
      <c r="A21" s="243" t="s">
        <v>235</v>
      </c>
      <c r="B21" s="245" t="s">
        <v>331</v>
      </c>
      <c r="C21" s="172" t="s">
        <v>220</v>
      </c>
      <c r="D21" s="291" t="s">
        <v>84</v>
      </c>
      <c r="E21" s="112">
        <v>5005</v>
      </c>
      <c r="F21" s="112">
        <v>5000</v>
      </c>
      <c r="G21" s="11" t="s">
        <v>118</v>
      </c>
      <c r="H21" s="6">
        <f t="shared" si="1"/>
        <v>99.900099900099903</v>
      </c>
      <c r="I21" s="11" t="s">
        <v>822</v>
      </c>
      <c r="J21" s="242" t="s">
        <v>336</v>
      </c>
      <c r="K21" s="301" t="s">
        <v>337</v>
      </c>
      <c r="L21" s="301" t="s">
        <v>339</v>
      </c>
      <c r="M21" s="321">
        <v>3</v>
      </c>
      <c r="N21" s="321">
        <v>3</v>
      </c>
      <c r="O21" s="30">
        <f t="shared" ref="O21:O22" si="3">N21/M21*100</f>
        <v>100</v>
      </c>
      <c r="P21" s="30">
        <f>O21</f>
        <v>100</v>
      </c>
      <c r="Q21" s="10" t="s">
        <v>412</v>
      </c>
    </row>
    <row r="22" spans="1:21" ht="231.75" customHeight="1">
      <c r="A22" s="172" t="s">
        <v>236</v>
      </c>
      <c r="B22" s="23" t="s">
        <v>332</v>
      </c>
      <c r="C22" s="172" t="s">
        <v>220</v>
      </c>
      <c r="D22" s="291" t="s">
        <v>84</v>
      </c>
      <c r="E22" s="112">
        <v>7066.2</v>
      </c>
      <c r="F22" s="112">
        <v>6956.7</v>
      </c>
      <c r="G22" s="11" t="s">
        <v>118</v>
      </c>
      <c r="H22" s="6">
        <f t="shared" si="1"/>
        <v>98.450369364014605</v>
      </c>
      <c r="I22" s="11" t="s">
        <v>823</v>
      </c>
      <c r="J22" s="223"/>
      <c r="K22" s="301" t="s">
        <v>419</v>
      </c>
      <c r="L22" s="301" t="s">
        <v>165</v>
      </c>
      <c r="M22" s="321">
        <v>1</v>
      </c>
      <c r="N22" s="112">
        <v>0</v>
      </c>
      <c r="O22" s="30">
        <f t="shared" si="3"/>
        <v>0</v>
      </c>
      <c r="P22" s="30">
        <f>O22</f>
        <v>0</v>
      </c>
      <c r="Q22" s="10" t="s">
        <v>413</v>
      </c>
    </row>
    <row r="23" spans="1:21" ht="27.95" customHeight="1">
      <c r="A23" s="349" t="s">
        <v>232</v>
      </c>
      <c r="B23" s="349"/>
      <c r="C23" s="349"/>
      <c r="D23" s="349"/>
      <c r="E23" s="12">
        <f>SUM(E18:E22)</f>
        <v>1104993.3</v>
      </c>
      <c r="F23" s="12">
        <f>SUM(F18:F22)</f>
        <v>1104862.2</v>
      </c>
      <c r="G23" s="285" t="s">
        <v>85</v>
      </c>
      <c r="H23" s="285" t="s">
        <v>85</v>
      </c>
      <c r="I23" s="285" t="s">
        <v>85</v>
      </c>
      <c r="J23" s="285" t="s">
        <v>85</v>
      </c>
      <c r="K23" s="285" t="s">
        <v>85</v>
      </c>
      <c r="L23" s="285" t="s">
        <v>85</v>
      </c>
      <c r="M23" s="285" t="s">
        <v>85</v>
      </c>
      <c r="N23" s="285" t="s">
        <v>85</v>
      </c>
      <c r="O23" s="285" t="s">
        <v>85</v>
      </c>
      <c r="P23" s="285" t="s">
        <v>85</v>
      </c>
      <c r="Q23" s="285" t="s">
        <v>85</v>
      </c>
    </row>
    <row r="24" spans="1:21" ht="27.95" customHeight="1">
      <c r="A24" s="379" t="s">
        <v>233</v>
      </c>
      <c r="B24" s="380"/>
      <c r="C24" s="380"/>
      <c r="D24" s="381"/>
      <c r="E24" s="12">
        <f>E23</f>
        <v>1104993.3</v>
      </c>
      <c r="F24" s="12">
        <f>F23</f>
        <v>1104862.2</v>
      </c>
      <c r="G24" s="285" t="s">
        <v>85</v>
      </c>
      <c r="H24" s="285" t="s">
        <v>85</v>
      </c>
      <c r="I24" s="285" t="s">
        <v>85</v>
      </c>
      <c r="J24" s="285" t="s">
        <v>85</v>
      </c>
      <c r="K24" s="285" t="s">
        <v>85</v>
      </c>
      <c r="L24" s="285" t="s">
        <v>85</v>
      </c>
      <c r="M24" s="285" t="s">
        <v>85</v>
      </c>
      <c r="N24" s="285" t="s">
        <v>85</v>
      </c>
      <c r="O24" s="285" t="s">
        <v>85</v>
      </c>
      <c r="P24" s="285" t="s">
        <v>85</v>
      </c>
      <c r="Q24" s="285" t="s">
        <v>85</v>
      </c>
    </row>
    <row r="25" spans="1:21" ht="27.95" customHeight="1">
      <c r="A25" s="379" t="s">
        <v>237</v>
      </c>
      <c r="B25" s="380"/>
      <c r="C25" s="380"/>
      <c r="D25" s="381"/>
      <c r="E25" s="12">
        <f>E15+E24</f>
        <v>1123805.7</v>
      </c>
      <c r="F25" s="12">
        <f>F15+F24</f>
        <v>1123674.5</v>
      </c>
      <c r="G25" s="285" t="s">
        <v>85</v>
      </c>
      <c r="H25" s="285" t="s">
        <v>85</v>
      </c>
      <c r="I25" s="285" t="s">
        <v>85</v>
      </c>
      <c r="J25" s="285" t="s">
        <v>85</v>
      </c>
      <c r="K25" s="285" t="s">
        <v>85</v>
      </c>
      <c r="L25" s="285" t="s">
        <v>85</v>
      </c>
      <c r="M25" s="285" t="s">
        <v>85</v>
      </c>
      <c r="N25" s="285" t="s">
        <v>85</v>
      </c>
      <c r="O25" s="285" t="s">
        <v>85</v>
      </c>
      <c r="P25" s="285" t="s">
        <v>85</v>
      </c>
      <c r="Q25" s="285" t="s">
        <v>85</v>
      </c>
    </row>
    <row r="26" spans="1:21" ht="55.5" customHeight="1">
      <c r="A26" s="348" t="s">
        <v>250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</row>
    <row r="27" spans="1:21" ht="315">
      <c r="A27" s="172" t="s">
        <v>137</v>
      </c>
      <c r="B27" s="185" t="s">
        <v>340</v>
      </c>
      <c r="C27" s="59" t="s">
        <v>125</v>
      </c>
      <c r="D27" s="232" t="s">
        <v>106</v>
      </c>
      <c r="E27" s="233">
        <v>6519455.7000000002</v>
      </c>
      <c r="F27" s="234">
        <v>6507046.9000000004</v>
      </c>
      <c r="G27" s="235" t="s">
        <v>118</v>
      </c>
      <c r="H27" s="6">
        <f t="shared" ref="H27:H30" si="4">F27/E27*100</f>
        <v>99.809665092133386</v>
      </c>
      <c r="I27" s="13" t="s">
        <v>392</v>
      </c>
      <c r="J27" s="16" t="s">
        <v>393</v>
      </c>
      <c r="K27" s="16" t="s">
        <v>348</v>
      </c>
      <c r="L27" s="68" t="s">
        <v>94</v>
      </c>
      <c r="M27" s="235">
        <v>39.93</v>
      </c>
      <c r="N27" s="14">
        <v>50.893940000000001</v>
      </c>
      <c r="O27" s="30">
        <f>IF((N27/M27*100)&gt;100,100)</f>
        <v>100</v>
      </c>
      <c r="P27" s="14">
        <f>O27</f>
        <v>100</v>
      </c>
      <c r="Q27" s="13" t="s">
        <v>394</v>
      </c>
    </row>
    <row r="28" spans="1:21" ht="318" customHeight="1">
      <c r="A28" s="172" t="s">
        <v>139</v>
      </c>
      <c r="B28" s="185" t="s">
        <v>341</v>
      </c>
      <c r="C28" s="59" t="s">
        <v>127</v>
      </c>
      <c r="D28" s="232" t="s">
        <v>106</v>
      </c>
      <c r="E28" s="233">
        <v>5042797.0999999996</v>
      </c>
      <c r="F28" s="234">
        <v>5021525</v>
      </c>
      <c r="G28" s="13" t="s">
        <v>118</v>
      </c>
      <c r="H28" s="6">
        <f t="shared" si="4"/>
        <v>99.578168631849181</v>
      </c>
      <c r="I28" s="13" t="s">
        <v>392</v>
      </c>
      <c r="J28" s="16" t="s">
        <v>395</v>
      </c>
      <c r="K28" s="317" t="s">
        <v>128</v>
      </c>
      <c r="L28" s="68" t="s">
        <v>94</v>
      </c>
      <c r="M28" s="236">
        <v>30.88</v>
      </c>
      <c r="N28" s="15">
        <v>33.208970000000001</v>
      </c>
      <c r="O28" s="30">
        <f>IF((N28/M28*100)&gt;100,100)</f>
        <v>100</v>
      </c>
      <c r="P28" s="14">
        <f>O28</f>
        <v>100</v>
      </c>
      <c r="Q28" s="13" t="s">
        <v>396</v>
      </c>
    </row>
    <row r="29" spans="1:21" ht="249" customHeight="1">
      <c r="A29" s="448" t="s">
        <v>141</v>
      </c>
      <c r="B29" s="468" t="s">
        <v>126</v>
      </c>
      <c r="C29" s="471" t="s">
        <v>342</v>
      </c>
      <c r="D29" s="477" t="s">
        <v>106</v>
      </c>
      <c r="E29" s="233">
        <v>288244.2</v>
      </c>
      <c r="F29" s="238">
        <v>276109.52893999999</v>
      </c>
      <c r="G29" s="235" t="s">
        <v>118</v>
      </c>
      <c r="H29" s="6">
        <f t="shared" si="4"/>
        <v>95.790142157240282</v>
      </c>
      <c r="I29" s="397" t="s">
        <v>392</v>
      </c>
      <c r="J29" s="446" t="s">
        <v>397</v>
      </c>
      <c r="K29" s="446" t="s">
        <v>349</v>
      </c>
      <c r="L29" s="448" t="s">
        <v>94</v>
      </c>
      <c r="M29" s="473">
        <v>1.91</v>
      </c>
      <c r="N29" s="475">
        <v>1.9315</v>
      </c>
      <c r="O29" s="423">
        <f t="shared" ref="O29:O30" si="5">IF((N29/M29*100)&gt;100,100)</f>
        <v>100</v>
      </c>
      <c r="P29" s="466">
        <f>O29</f>
        <v>100</v>
      </c>
      <c r="Q29" s="397" t="s">
        <v>398</v>
      </c>
      <c r="U29" s="237"/>
    </row>
    <row r="30" spans="1:21" ht="328.5" customHeight="1">
      <c r="A30" s="470"/>
      <c r="B30" s="469"/>
      <c r="C30" s="472"/>
      <c r="D30" s="478"/>
      <c r="E30" s="233">
        <v>38584.199999999997</v>
      </c>
      <c r="F30" s="239">
        <v>38584.077680000002</v>
      </c>
      <c r="G30" s="235" t="s">
        <v>129</v>
      </c>
      <c r="H30" s="6">
        <f t="shared" si="4"/>
        <v>99.999682979043243</v>
      </c>
      <c r="I30" s="398"/>
      <c r="J30" s="447"/>
      <c r="K30" s="447"/>
      <c r="L30" s="449"/>
      <c r="M30" s="474"/>
      <c r="N30" s="476"/>
      <c r="O30" s="425" t="e">
        <f t="shared" si="5"/>
        <v>#DIV/0!</v>
      </c>
      <c r="P30" s="467"/>
      <c r="Q30" s="398"/>
    </row>
    <row r="31" spans="1:21" ht="151.5" customHeight="1">
      <c r="A31" s="246" t="s">
        <v>343</v>
      </c>
      <c r="B31" s="247" t="s">
        <v>344</v>
      </c>
      <c r="C31" s="326" t="s">
        <v>117</v>
      </c>
      <c r="D31" s="11" t="s">
        <v>84</v>
      </c>
      <c r="E31" s="320">
        <v>97314.5</v>
      </c>
      <c r="F31" s="320">
        <v>97314.5</v>
      </c>
      <c r="G31" s="11" t="s">
        <v>118</v>
      </c>
      <c r="H31" s="6">
        <f t="shared" ref="H31:H34" si="6">F31/E31*100</f>
        <v>100</v>
      </c>
      <c r="I31" s="11" t="s">
        <v>403</v>
      </c>
      <c r="J31" s="11"/>
      <c r="K31" s="11" t="s">
        <v>122</v>
      </c>
      <c r="L31" s="11" t="s">
        <v>121</v>
      </c>
      <c r="M31" s="248">
        <v>6</v>
      </c>
      <c r="N31" s="248">
        <v>6</v>
      </c>
      <c r="O31" s="30">
        <f t="shared" ref="O31:O34" si="7">N31/M31*100</f>
        <v>100</v>
      </c>
      <c r="P31" s="30">
        <f>O31</f>
        <v>100</v>
      </c>
      <c r="Q31" s="10" t="s">
        <v>405</v>
      </c>
    </row>
    <row r="32" spans="1:21" ht="183" customHeight="1">
      <c r="A32" s="246" t="s">
        <v>238</v>
      </c>
      <c r="B32" s="10" t="s">
        <v>345</v>
      </c>
      <c r="C32" s="326" t="s">
        <v>117</v>
      </c>
      <c r="D32" s="11" t="s">
        <v>84</v>
      </c>
      <c r="E32" s="112">
        <v>74930.3</v>
      </c>
      <c r="F32" s="112">
        <v>74930.100000000006</v>
      </c>
      <c r="G32" s="11" t="s">
        <v>118</v>
      </c>
      <c r="H32" s="6">
        <f t="shared" si="6"/>
        <v>99.999733085280596</v>
      </c>
      <c r="I32" s="11" t="s">
        <v>403</v>
      </c>
      <c r="J32" s="10" t="s">
        <v>350</v>
      </c>
      <c r="K32" s="11" t="s">
        <v>122</v>
      </c>
      <c r="L32" s="11" t="s">
        <v>121</v>
      </c>
      <c r="M32" s="112">
        <v>49.3</v>
      </c>
      <c r="N32" s="112">
        <v>49.3</v>
      </c>
      <c r="O32" s="30">
        <f t="shared" si="7"/>
        <v>100</v>
      </c>
      <c r="P32" s="30">
        <f t="shared" ref="P32:P34" si="8">O32</f>
        <v>100</v>
      </c>
      <c r="Q32" s="10" t="s">
        <v>406</v>
      </c>
    </row>
    <row r="33" spans="1:23" ht="197.25" customHeight="1">
      <c r="A33" s="249" t="s">
        <v>346</v>
      </c>
      <c r="B33" s="245" t="s">
        <v>123</v>
      </c>
      <c r="C33" s="326" t="s">
        <v>117</v>
      </c>
      <c r="D33" s="320" t="s">
        <v>84</v>
      </c>
      <c r="E33" s="320">
        <v>106388.6</v>
      </c>
      <c r="F33" s="320">
        <v>106388.3</v>
      </c>
      <c r="G33" s="11" t="s">
        <v>118</v>
      </c>
      <c r="H33" s="6">
        <f t="shared" si="6"/>
        <v>99.999718014900083</v>
      </c>
      <c r="I33" s="11" t="s">
        <v>403</v>
      </c>
      <c r="J33" s="223"/>
      <c r="K33" s="11" t="s">
        <v>122</v>
      </c>
      <c r="L33" s="320" t="s">
        <v>121</v>
      </c>
      <c r="M33" s="149">
        <v>34.58</v>
      </c>
      <c r="N33" s="149">
        <v>34.58</v>
      </c>
      <c r="O33" s="30">
        <f t="shared" si="7"/>
        <v>100</v>
      </c>
      <c r="P33" s="30">
        <f t="shared" si="8"/>
        <v>100</v>
      </c>
      <c r="Q33" s="10" t="s">
        <v>407</v>
      </c>
    </row>
    <row r="34" spans="1:23" ht="170.25" customHeight="1">
      <c r="A34" s="249" t="s">
        <v>239</v>
      </c>
      <c r="B34" s="245" t="s">
        <v>347</v>
      </c>
      <c r="C34" s="326" t="s">
        <v>117</v>
      </c>
      <c r="D34" s="320" t="s">
        <v>84</v>
      </c>
      <c r="E34" s="126">
        <v>13154</v>
      </c>
      <c r="F34" s="126">
        <v>13154</v>
      </c>
      <c r="G34" s="11" t="s">
        <v>118</v>
      </c>
      <c r="H34" s="6">
        <f t="shared" si="6"/>
        <v>100</v>
      </c>
      <c r="I34" s="11" t="s">
        <v>403</v>
      </c>
      <c r="J34" s="242" t="s">
        <v>351</v>
      </c>
      <c r="K34" s="11" t="s">
        <v>352</v>
      </c>
      <c r="L34" s="320" t="s">
        <v>121</v>
      </c>
      <c r="M34" s="149">
        <v>44.92</v>
      </c>
      <c r="N34" s="149">
        <v>44.92</v>
      </c>
      <c r="O34" s="30">
        <f t="shared" si="7"/>
        <v>100</v>
      </c>
      <c r="P34" s="30">
        <f t="shared" si="8"/>
        <v>100</v>
      </c>
      <c r="Q34" s="10" t="s">
        <v>408</v>
      </c>
    </row>
    <row r="35" spans="1:23" ht="23.25" customHeight="1">
      <c r="A35" s="349" t="s">
        <v>29</v>
      </c>
      <c r="B35" s="349"/>
      <c r="C35" s="349"/>
      <c r="D35" s="349"/>
      <c r="E35" s="12">
        <f>SUM(E27:E34)</f>
        <v>12180868.6</v>
      </c>
      <c r="F35" s="12">
        <f>SUM(F27:F34)</f>
        <v>12135052.40662</v>
      </c>
      <c r="G35" s="285" t="s">
        <v>13</v>
      </c>
      <c r="H35" s="285" t="s">
        <v>13</v>
      </c>
      <c r="I35" s="285" t="s">
        <v>13</v>
      </c>
      <c r="J35" s="285" t="s">
        <v>13</v>
      </c>
      <c r="K35" s="285" t="s">
        <v>13</v>
      </c>
      <c r="L35" s="285" t="s">
        <v>13</v>
      </c>
      <c r="M35" s="285" t="s">
        <v>13</v>
      </c>
      <c r="N35" s="285" t="s">
        <v>13</v>
      </c>
      <c r="O35" s="285" t="s">
        <v>13</v>
      </c>
      <c r="P35" s="285" t="s">
        <v>13</v>
      </c>
      <c r="Q35" s="285" t="s">
        <v>13</v>
      </c>
    </row>
    <row r="36" spans="1:23" ht="38.25" customHeight="1">
      <c r="A36" s="379" t="s">
        <v>124</v>
      </c>
      <c r="B36" s="380"/>
      <c r="C36" s="380"/>
      <c r="D36" s="381"/>
      <c r="E36" s="12">
        <f>E25+E35</f>
        <v>13304674.299999999</v>
      </c>
      <c r="F36" s="12">
        <f>F25+F35</f>
        <v>13258726.90662</v>
      </c>
      <c r="G36" s="285" t="s">
        <v>13</v>
      </c>
      <c r="H36" s="285" t="s">
        <v>13</v>
      </c>
      <c r="I36" s="284" t="s">
        <v>13</v>
      </c>
      <c r="J36" s="284" t="s">
        <v>13</v>
      </c>
      <c r="K36" s="285" t="s">
        <v>13</v>
      </c>
      <c r="L36" s="285" t="s">
        <v>13</v>
      </c>
      <c r="M36" s="285" t="s">
        <v>13</v>
      </c>
      <c r="N36" s="285" t="s">
        <v>13</v>
      </c>
      <c r="O36" s="285" t="s">
        <v>13</v>
      </c>
      <c r="P36" s="285" t="s">
        <v>13</v>
      </c>
      <c r="Q36" s="285" t="s">
        <v>13</v>
      </c>
    </row>
    <row r="37" spans="1:23" ht="51.75" customHeight="1">
      <c r="A37" s="348" t="s">
        <v>242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</row>
    <row r="38" spans="1:23" ht="202.5" customHeight="1">
      <c r="A38" s="68" t="s">
        <v>87</v>
      </c>
      <c r="B38" s="23" t="s">
        <v>353</v>
      </c>
      <c r="C38" s="326" t="s">
        <v>354</v>
      </c>
      <c r="D38" s="125" t="s">
        <v>83</v>
      </c>
      <c r="E38" s="126">
        <v>903500</v>
      </c>
      <c r="F38" s="6">
        <v>903500</v>
      </c>
      <c r="G38" s="11" t="s">
        <v>118</v>
      </c>
      <c r="H38" s="6">
        <f t="shared" ref="H38:H66" si="9">F38/E38*100</f>
        <v>100</v>
      </c>
      <c r="I38" s="11" t="s">
        <v>403</v>
      </c>
      <c r="J38" s="320" t="s">
        <v>150</v>
      </c>
      <c r="K38" s="320" t="s">
        <v>375</v>
      </c>
      <c r="L38" s="320" t="s">
        <v>240</v>
      </c>
      <c r="M38" s="138">
        <v>950</v>
      </c>
      <c r="N38" s="28">
        <v>982</v>
      </c>
      <c r="O38" s="6">
        <f>IF((N38/M38*100)&gt;100,100)</f>
        <v>100</v>
      </c>
      <c r="P38" s="6">
        <f>O38</f>
        <v>100</v>
      </c>
      <c r="Q38" s="301"/>
      <c r="W38" s="27">
        <f>F40+F41</f>
        <v>441908.60000000003</v>
      </c>
    </row>
    <row r="39" spans="1:23" ht="154.5" customHeight="1">
      <c r="A39" s="326" t="s">
        <v>91</v>
      </c>
      <c r="B39" s="23" t="s">
        <v>355</v>
      </c>
      <c r="C39" s="326" t="s">
        <v>356</v>
      </c>
      <c r="D39" s="125" t="s">
        <v>83</v>
      </c>
      <c r="E39" s="126">
        <v>2200000</v>
      </c>
      <c r="F39" s="126">
        <v>2200000</v>
      </c>
      <c r="G39" s="11" t="s">
        <v>118</v>
      </c>
      <c r="H39" s="6">
        <f t="shared" si="9"/>
        <v>100</v>
      </c>
      <c r="I39" s="11" t="s">
        <v>403</v>
      </c>
      <c r="J39" s="320" t="s">
        <v>376</v>
      </c>
      <c r="K39" s="320" t="s">
        <v>375</v>
      </c>
      <c r="L39" s="320" t="s">
        <v>240</v>
      </c>
      <c r="M39" s="138">
        <v>1025</v>
      </c>
      <c r="N39" s="28">
        <v>1022</v>
      </c>
      <c r="O39" s="6">
        <f>N39/M39*100</f>
        <v>99.707317073170728</v>
      </c>
      <c r="P39" s="6">
        <f>O39</f>
        <v>99.707317073170728</v>
      </c>
      <c r="Q39" s="11" t="s">
        <v>415</v>
      </c>
    </row>
    <row r="40" spans="1:23" ht="153" customHeight="1">
      <c r="A40" s="409" t="s">
        <v>92</v>
      </c>
      <c r="B40" s="431" t="s">
        <v>357</v>
      </c>
      <c r="C40" s="409" t="s">
        <v>219</v>
      </c>
      <c r="D40" s="397" t="s">
        <v>83</v>
      </c>
      <c r="E40" s="126">
        <v>425214.2</v>
      </c>
      <c r="F40" s="6">
        <v>425140.9</v>
      </c>
      <c r="G40" s="11" t="s">
        <v>118</v>
      </c>
      <c r="H40" s="6">
        <f t="shared" si="9"/>
        <v>99.982761629315291</v>
      </c>
      <c r="I40" s="11" t="s">
        <v>403</v>
      </c>
      <c r="J40" s="397" t="s">
        <v>251</v>
      </c>
      <c r="K40" s="397" t="s">
        <v>377</v>
      </c>
      <c r="L40" s="397" t="s">
        <v>240</v>
      </c>
      <c r="M40" s="412">
        <v>133</v>
      </c>
      <c r="N40" s="388">
        <v>133</v>
      </c>
      <c r="O40" s="388">
        <f>N40/M40*100</f>
        <v>100</v>
      </c>
      <c r="P40" s="388">
        <f>O40</f>
        <v>100</v>
      </c>
      <c r="Q40" s="388"/>
    </row>
    <row r="41" spans="1:23" ht="179.25" customHeight="1">
      <c r="A41" s="411"/>
      <c r="B41" s="433"/>
      <c r="C41" s="411"/>
      <c r="D41" s="398"/>
      <c r="E41" s="126">
        <v>16770.5</v>
      </c>
      <c r="F41" s="6">
        <v>16767.7</v>
      </c>
      <c r="G41" s="11" t="s">
        <v>129</v>
      </c>
      <c r="H41" s="6">
        <f t="shared" si="9"/>
        <v>99.983304015980451</v>
      </c>
      <c r="I41" s="11" t="s">
        <v>403</v>
      </c>
      <c r="J41" s="398"/>
      <c r="K41" s="398"/>
      <c r="L41" s="398"/>
      <c r="M41" s="414"/>
      <c r="N41" s="389"/>
      <c r="O41" s="389"/>
      <c r="P41" s="389"/>
      <c r="Q41" s="389"/>
    </row>
    <row r="42" spans="1:23" ht="243.75" customHeight="1">
      <c r="A42" s="326" t="s">
        <v>93</v>
      </c>
      <c r="B42" s="23" t="s">
        <v>358</v>
      </c>
      <c r="C42" s="326" t="s">
        <v>359</v>
      </c>
      <c r="D42" s="202" t="s">
        <v>83</v>
      </c>
      <c r="E42" s="126">
        <v>3900000</v>
      </c>
      <c r="F42" s="126">
        <v>3900000</v>
      </c>
      <c r="G42" s="11" t="s">
        <v>118</v>
      </c>
      <c r="H42" s="6">
        <f t="shared" si="9"/>
        <v>100</v>
      </c>
      <c r="I42" s="11" t="s">
        <v>403</v>
      </c>
      <c r="J42" s="320" t="s">
        <v>152</v>
      </c>
      <c r="K42" s="320" t="s">
        <v>375</v>
      </c>
      <c r="L42" s="320" t="s">
        <v>240</v>
      </c>
      <c r="M42" s="138">
        <v>1500</v>
      </c>
      <c r="N42" s="315">
        <v>1510</v>
      </c>
      <c r="O42" s="302">
        <f>IF((N42/M42*100)&gt;100,100)</f>
        <v>100</v>
      </c>
      <c r="P42" s="302">
        <f>O42</f>
        <v>100</v>
      </c>
      <c r="Q42" s="301"/>
    </row>
    <row r="43" spans="1:23" ht="137.25" customHeight="1">
      <c r="A43" s="326" t="s">
        <v>97</v>
      </c>
      <c r="B43" s="23" t="s">
        <v>360</v>
      </c>
      <c r="C43" s="326" t="s">
        <v>131</v>
      </c>
      <c r="D43" s="202" t="s">
        <v>83</v>
      </c>
      <c r="E43" s="126">
        <v>89269.2</v>
      </c>
      <c r="F43" s="6">
        <v>89269.1</v>
      </c>
      <c r="G43" s="11" t="s">
        <v>118</v>
      </c>
      <c r="H43" s="6">
        <f t="shared" si="9"/>
        <v>99.999887979280658</v>
      </c>
      <c r="I43" s="11" t="s">
        <v>403</v>
      </c>
      <c r="J43" s="320" t="s">
        <v>153</v>
      </c>
      <c r="K43" s="320" t="s">
        <v>154</v>
      </c>
      <c r="L43" s="320" t="s">
        <v>240</v>
      </c>
      <c r="M43" s="138">
        <v>189</v>
      </c>
      <c r="N43" s="28">
        <v>189</v>
      </c>
      <c r="O43" s="6">
        <f>N43/M43*100</f>
        <v>100</v>
      </c>
      <c r="P43" s="6">
        <f t="shared" ref="P43:P49" si="10">O43</f>
        <v>100</v>
      </c>
      <c r="Q43" s="301"/>
    </row>
    <row r="44" spans="1:23" ht="330.75">
      <c r="A44" s="326" t="s">
        <v>274</v>
      </c>
      <c r="B44" s="23" t="s">
        <v>361</v>
      </c>
      <c r="C44" s="326" t="s">
        <v>132</v>
      </c>
      <c r="D44" s="125" t="s">
        <v>83</v>
      </c>
      <c r="E44" s="126">
        <v>1960221.4</v>
      </c>
      <c r="F44" s="126">
        <v>1960221.4</v>
      </c>
      <c r="G44" s="11" t="s">
        <v>118</v>
      </c>
      <c r="H44" s="6">
        <f t="shared" si="9"/>
        <v>100</v>
      </c>
      <c r="I44" s="11" t="s">
        <v>403</v>
      </c>
      <c r="J44" s="320" t="s">
        <v>155</v>
      </c>
      <c r="K44" s="320" t="s">
        <v>156</v>
      </c>
      <c r="L44" s="320" t="s">
        <v>240</v>
      </c>
      <c r="M44" s="138">
        <v>700</v>
      </c>
      <c r="N44" s="28">
        <v>689</v>
      </c>
      <c r="O44" s="6">
        <f>N44/M44*100</f>
        <v>98.428571428571431</v>
      </c>
      <c r="P44" s="6">
        <f t="shared" si="10"/>
        <v>98.428571428571431</v>
      </c>
      <c r="Q44" s="11" t="s">
        <v>415</v>
      </c>
    </row>
    <row r="45" spans="1:23" ht="377.25" customHeight="1">
      <c r="A45" s="326" t="s">
        <v>275</v>
      </c>
      <c r="B45" s="23" t="s">
        <v>362</v>
      </c>
      <c r="C45" s="326" t="s">
        <v>133</v>
      </c>
      <c r="D45" s="85" t="s">
        <v>83</v>
      </c>
      <c r="E45" s="126">
        <v>29773.3</v>
      </c>
      <c r="F45" s="6">
        <v>29333.3</v>
      </c>
      <c r="G45" s="11" t="s">
        <v>129</v>
      </c>
      <c r="H45" s="6">
        <f t="shared" si="9"/>
        <v>98.522165833145806</v>
      </c>
      <c r="I45" s="11" t="s">
        <v>417</v>
      </c>
      <c r="J45" s="320" t="s">
        <v>157</v>
      </c>
      <c r="K45" s="320" t="s">
        <v>156</v>
      </c>
      <c r="L45" s="320" t="s">
        <v>240</v>
      </c>
      <c r="M45" s="138">
        <v>5</v>
      </c>
      <c r="N45" s="28">
        <v>5</v>
      </c>
      <c r="O45" s="6">
        <f t="shared" ref="O45:O53" si="11">N45/M45*100</f>
        <v>100</v>
      </c>
      <c r="P45" s="6">
        <f t="shared" si="10"/>
        <v>100</v>
      </c>
      <c r="Q45" s="301"/>
      <c r="R45" s="27"/>
    </row>
    <row r="46" spans="1:23" ht="283.5">
      <c r="A46" s="309" t="s">
        <v>276</v>
      </c>
      <c r="B46" s="23" t="s">
        <v>363</v>
      </c>
      <c r="C46" s="326" t="s">
        <v>364</v>
      </c>
      <c r="D46" s="125" t="s">
        <v>83</v>
      </c>
      <c r="E46" s="126">
        <v>2977.3</v>
      </c>
      <c r="F46" s="6">
        <v>2933.3</v>
      </c>
      <c r="G46" s="11" t="s">
        <v>129</v>
      </c>
      <c r="H46" s="6">
        <f t="shared" si="9"/>
        <v>98.522150942128775</v>
      </c>
      <c r="I46" s="11" t="s">
        <v>417</v>
      </c>
      <c r="J46" s="320" t="s">
        <v>378</v>
      </c>
      <c r="K46" s="320" t="s">
        <v>156</v>
      </c>
      <c r="L46" s="320" t="s">
        <v>240</v>
      </c>
      <c r="M46" s="138">
        <v>1</v>
      </c>
      <c r="N46" s="203">
        <v>1</v>
      </c>
      <c r="O46" s="6">
        <f t="shared" si="11"/>
        <v>100</v>
      </c>
      <c r="P46" s="6">
        <f t="shared" si="10"/>
        <v>100</v>
      </c>
      <c r="Q46" s="301"/>
    </row>
    <row r="47" spans="1:23" ht="281.25" customHeight="1">
      <c r="A47" s="309" t="s">
        <v>277</v>
      </c>
      <c r="B47" s="23" t="s">
        <v>365</v>
      </c>
      <c r="C47" s="326" t="s">
        <v>134</v>
      </c>
      <c r="D47" s="125" t="s">
        <v>83</v>
      </c>
      <c r="E47" s="126">
        <v>468324</v>
      </c>
      <c r="F47" s="6">
        <v>466118.6</v>
      </c>
      <c r="G47" s="314" t="s">
        <v>129</v>
      </c>
      <c r="H47" s="6">
        <f t="shared" si="9"/>
        <v>99.529086700660216</v>
      </c>
      <c r="I47" s="11" t="s">
        <v>417</v>
      </c>
      <c r="J47" s="320" t="s">
        <v>158</v>
      </c>
      <c r="K47" s="320" t="s">
        <v>156</v>
      </c>
      <c r="L47" s="320" t="s">
        <v>240</v>
      </c>
      <c r="M47" s="138">
        <v>162</v>
      </c>
      <c r="N47" s="203">
        <v>158</v>
      </c>
      <c r="O47" s="6">
        <f t="shared" si="11"/>
        <v>97.53086419753086</v>
      </c>
      <c r="P47" s="6">
        <f t="shared" si="10"/>
        <v>97.53086419753086</v>
      </c>
      <c r="Q47" s="11" t="s">
        <v>415</v>
      </c>
    </row>
    <row r="48" spans="1:23" ht="217.5" customHeight="1">
      <c r="A48" s="309" t="s">
        <v>278</v>
      </c>
      <c r="B48" s="23" t="s">
        <v>366</v>
      </c>
      <c r="C48" s="326" t="s">
        <v>135</v>
      </c>
      <c r="D48" s="125" t="s">
        <v>83</v>
      </c>
      <c r="E48" s="126">
        <v>6000000</v>
      </c>
      <c r="F48" s="6">
        <v>6000000</v>
      </c>
      <c r="G48" s="11" t="s">
        <v>118</v>
      </c>
      <c r="H48" s="6">
        <f t="shared" si="9"/>
        <v>100</v>
      </c>
      <c r="I48" s="11" t="s">
        <v>403</v>
      </c>
      <c r="J48" s="320" t="s">
        <v>159</v>
      </c>
      <c r="K48" s="320" t="s">
        <v>156</v>
      </c>
      <c r="L48" s="320" t="s">
        <v>240</v>
      </c>
      <c r="M48" s="138">
        <v>747</v>
      </c>
      <c r="N48" s="28">
        <v>747</v>
      </c>
      <c r="O48" s="6">
        <f t="shared" si="11"/>
        <v>100</v>
      </c>
      <c r="P48" s="6">
        <f t="shared" si="10"/>
        <v>100</v>
      </c>
      <c r="Q48" s="301"/>
      <c r="S48" s="27"/>
    </row>
    <row r="49" spans="1:17" ht="198" customHeight="1">
      <c r="A49" s="326" t="s">
        <v>279</v>
      </c>
      <c r="B49" s="23" t="s">
        <v>367</v>
      </c>
      <c r="C49" s="326" t="s">
        <v>136</v>
      </c>
      <c r="D49" s="125" t="s">
        <v>83</v>
      </c>
      <c r="E49" s="126">
        <v>1000000</v>
      </c>
      <c r="F49" s="126">
        <v>1000000</v>
      </c>
      <c r="G49" s="11" t="s">
        <v>118</v>
      </c>
      <c r="H49" s="6">
        <f t="shared" si="9"/>
        <v>100</v>
      </c>
      <c r="I49" s="11" t="s">
        <v>403</v>
      </c>
      <c r="J49" s="320" t="s">
        <v>160</v>
      </c>
      <c r="K49" s="320" t="s">
        <v>156</v>
      </c>
      <c r="L49" s="320" t="s">
        <v>240</v>
      </c>
      <c r="M49" s="138">
        <v>103</v>
      </c>
      <c r="N49" s="28">
        <v>103</v>
      </c>
      <c r="O49" s="6">
        <f t="shared" si="11"/>
        <v>100</v>
      </c>
      <c r="P49" s="6">
        <f t="shared" si="10"/>
        <v>100</v>
      </c>
      <c r="Q49" s="301"/>
    </row>
    <row r="50" spans="1:17" ht="409.5">
      <c r="A50" s="463" t="s">
        <v>137</v>
      </c>
      <c r="B50" s="397" t="s">
        <v>368</v>
      </c>
      <c r="C50" s="409" t="s">
        <v>138</v>
      </c>
      <c r="D50" s="397" t="s">
        <v>83</v>
      </c>
      <c r="E50" s="204">
        <v>103373.2</v>
      </c>
      <c r="F50" s="205">
        <v>103373.2</v>
      </c>
      <c r="G50" s="388" t="s">
        <v>118</v>
      </c>
      <c r="H50" s="382">
        <f t="shared" si="9"/>
        <v>100</v>
      </c>
      <c r="I50" s="454" t="s">
        <v>403</v>
      </c>
      <c r="J50" s="206" t="s">
        <v>379</v>
      </c>
      <c r="K50" s="206" t="s">
        <v>161</v>
      </c>
      <c r="L50" s="28" t="s">
        <v>381</v>
      </c>
      <c r="M50" s="28">
        <v>12</v>
      </c>
      <c r="N50" s="28">
        <v>12</v>
      </c>
      <c r="O50" s="6">
        <f t="shared" si="11"/>
        <v>100</v>
      </c>
      <c r="P50" s="382">
        <v>100</v>
      </c>
      <c r="Q50" s="11"/>
    </row>
    <row r="51" spans="1:17" ht="151.5" customHeight="1">
      <c r="A51" s="464"/>
      <c r="B51" s="399"/>
      <c r="C51" s="410"/>
      <c r="D51" s="399"/>
      <c r="E51" s="207"/>
      <c r="F51" s="208"/>
      <c r="G51" s="426"/>
      <c r="H51" s="453"/>
      <c r="I51" s="455"/>
      <c r="J51" s="318" t="s">
        <v>162</v>
      </c>
      <c r="K51" s="319" t="s">
        <v>161</v>
      </c>
      <c r="L51" s="28" t="s">
        <v>381</v>
      </c>
      <c r="M51" s="28">
        <v>12</v>
      </c>
      <c r="N51" s="28">
        <v>12</v>
      </c>
      <c r="O51" s="6">
        <f t="shared" si="11"/>
        <v>100</v>
      </c>
      <c r="P51" s="453"/>
      <c r="Q51" s="11"/>
    </row>
    <row r="52" spans="1:17" ht="409.5">
      <c r="A52" s="464"/>
      <c r="B52" s="399"/>
      <c r="C52" s="410"/>
      <c r="D52" s="399"/>
      <c r="E52" s="207"/>
      <c r="F52" s="208"/>
      <c r="G52" s="426"/>
      <c r="H52" s="453"/>
      <c r="I52" s="455"/>
      <c r="J52" s="209" t="s">
        <v>380</v>
      </c>
      <c r="K52" s="319" t="s">
        <v>161</v>
      </c>
      <c r="L52" s="28" t="s">
        <v>381</v>
      </c>
      <c r="M52" s="28">
        <v>12</v>
      </c>
      <c r="N52" s="28">
        <v>12</v>
      </c>
      <c r="O52" s="6">
        <f t="shared" si="11"/>
        <v>100</v>
      </c>
      <c r="P52" s="453"/>
      <c r="Q52" s="11"/>
    </row>
    <row r="53" spans="1:17" ht="129.75" customHeight="1">
      <c r="A53" s="465"/>
      <c r="B53" s="398"/>
      <c r="C53" s="411"/>
      <c r="D53" s="398"/>
      <c r="E53" s="293"/>
      <c r="F53" s="210"/>
      <c r="G53" s="389"/>
      <c r="H53" s="383"/>
      <c r="I53" s="456"/>
      <c r="J53" s="211" t="s">
        <v>163</v>
      </c>
      <c r="K53" s="319" t="s">
        <v>161</v>
      </c>
      <c r="L53" s="28" t="s">
        <v>381</v>
      </c>
      <c r="M53" s="28">
        <v>12</v>
      </c>
      <c r="N53" s="28">
        <v>12</v>
      </c>
      <c r="O53" s="6">
        <f t="shared" si="11"/>
        <v>100</v>
      </c>
      <c r="P53" s="383"/>
      <c r="Q53" s="11"/>
    </row>
    <row r="54" spans="1:17" ht="135.75" customHeight="1">
      <c r="A54" s="457" t="s">
        <v>139</v>
      </c>
      <c r="B54" s="459" t="s">
        <v>369</v>
      </c>
      <c r="C54" s="461" t="s">
        <v>140</v>
      </c>
      <c r="D54" s="459" t="s">
        <v>83</v>
      </c>
      <c r="E54" s="212">
        <v>13607.4</v>
      </c>
      <c r="F54" s="315">
        <v>13607.4</v>
      </c>
      <c r="G54" s="388" t="s">
        <v>118</v>
      </c>
      <c r="H54" s="382">
        <f>F54/E54*100</f>
        <v>100</v>
      </c>
      <c r="I54" s="423" t="s">
        <v>1067</v>
      </c>
      <c r="J54" s="451" t="s">
        <v>382</v>
      </c>
      <c r="K54" s="206" t="s">
        <v>164</v>
      </c>
      <c r="L54" s="206" t="s">
        <v>165</v>
      </c>
      <c r="M54" s="206">
        <v>10</v>
      </c>
      <c r="N54" s="20">
        <v>10</v>
      </c>
      <c r="O54" s="213">
        <f t="shared" ref="O54:O66" si="12">N54/M54*100</f>
        <v>100</v>
      </c>
      <c r="P54" s="382">
        <v>100</v>
      </c>
      <c r="Q54" s="397" t="s">
        <v>404</v>
      </c>
    </row>
    <row r="55" spans="1:17" ht="177.75" customHeight="1">
      <c r="A55" s="458"/>
      <c r="B55" s="460"/>
      <c r="C55" s="462"/>
      <c r="D55" s="460"/>
      <c r="E55" s="214"/>
      <c r="F55" s="316"/>
      <c r="G55" s="389"/>
      <c r="H55" s="383"/>
      <c r="I55" s="425"/>
      <c r="J55" s="452"/>
      <c r="K55" s="206" t="s">
        <v>383</v>
      </c>
      <c r="L55" s="206" t="s">
        <v>165</v>
      </c>
      <c r="M55" s="206">
        <v>8</v>
      </c>
      <c r="N55" s="320">
        <v>8</v>
      </c>
      <c r="O55" s="213">
        <f t="shared" si="12"/>
        <v>100</v>
      </c>
      <c r="P55" s="383"/>
      <c r="Q55" s="398"/>
    </row>
    <row r="56" spans="1:17" ht="15.75" customHeight="1">
      <c r="A56" s="412" t="s">
        <v>141</v>
      </c>
      <c r="B56" s="431" t="s">
        <v>370</v>
      </c>
      <c r="C56" s="409" t="s">
        <v>142</v>
      </c>
      <c r="D56" s="420" t="s">
        <v>83</v>
      </c>
      <c r="E56" s="215">
        <v>195393.1</v>
      </c>
      <c r="F56" s="216">
        <v>195393.1</v>
      </c>
      <c r="G56" s="388" t="s">
        <v>118</v>
      </c>
      <c r="H56" s="302">
        <f t="shared" si="9"/>
        <v>100</v>
      </c>
      <c r="I56" s="388" t="s">
        <v>403</v>
      </c>
      <c r="J56" s="482" t="s">
        <v>166</v>
      </c>
      <c r="K56" s="483"/>
      <c r="L56" s="483"/>
      <c r="M56" s="483"/>
      <c r="N56" s="483"/>
      <c r="O56" s="483"/>
      <c r="P56" s="483"/>
      <c r="Q56" s="484"/>
    </row>
    <row r="57" spans="1:17" ht="409.5">
      <c r="A57" s="413"/>
      <c r="B57" s="432"/>
      <c r="C57" s="410"/>
      <c r="D57" s="420"/>
      <c r="E57" s="17"/>
      <c r="F57" s="217"/>
      <c r="G57" s="426"/>
      <c r="H57" s="304"/>
      <c r="I57" s="426"/>
      <c r="J57" s="218" t="s">
        <v>167</v>
      </c>
      <c r="K57" s="320" t="s">
        <v>168</v>
      </c>
      <c r="L57" s="320" t="s">
        <v>169</v>
      </c>
      <c r="M57" s="320">
        <v>1</v>
      </c>
      <c r="N57" s="320">
        <v>1</v>
      </c>
      <c r="O57" s="213">
        <f t="shared" si="12"/>
        <v>100</v>
      </c>
      <c r="P57" s="479">
        <v>100</v>
      </c>
      <c r="Q57" s="219"/>
    </row>
    <row r="58" spans="1:17" ht="236.25" customHeight="1">
      <c r="A58" s="413"/>
      <c r="B58" s="432"/>
      <c r="C58" s="410"/>
      <c r="D58" s="420"/>
      <c r="E58" s="220"/>
      <c r="F58" s="217"/>
      <c r="G58" s="221"/>
      <c r="H58" s="222"/>
      <c r="I58" s="221"/>
      <c r="J58" s="320" t="s">
        <v>170</v>
      </c>
      <c r="K58" s="320" t="s">
        <v>168</v>
      </c>
      <c r="L58" s="320" t="s">
        <v>169</v>
      </c>
      <c r="M58" s="320">
        <v>1</v>
      </c>
      <c r="N58" s="320">
        <v>1</v>
      </c>
      <c r="O58" s="213">
        <f t="shared" si="12"/>
        <v>100</v>
      </c>
      <c r="P58" s="480"/>
      <c r="Q58" s="223"/>
    </row>
    <row r="59" spans="1:17" ht="327.75" customHeight="1">
      <c r="A59" s="413"/>
      <c r="B59" s="432"/>
      <c r="C59" s="410"/>
      <c r="D59" s="420"/>
      <c r="E59" s="220"/>
      <c r="F59" s="217"/>
      <c r="G59" s="221"/>
      <c r="H59" s="222"/>
      <c r="I59" s="221"/>
      <c r="J59" s="320" t="s">
        <v>171</v>
      </c>
      <c r="K59" s="320" t="s">
        <v>168</v>
      </c>
      <c r="L59" s="320" t="s">
        <v>169</v>
      </c>
      <c r="M59" s="320">
        <v>1</v>
      </c>
      <c r="N59" s="320">
        <v>1</v>
      </c>
      <c r="O59" s="213">
        <f t="shared" si="12"/>
        <v>100</v>
      </c>
      <c r="P59" s="480"/>
      <c r="Q59" s="219"/>
    </row>
    <row r="60" spans="1:17" ht="216.75" customHeight="1">
      <c r="A60" s="413"/>
      <c r="B60" s="432"/>
      <c r="C60" s="410"/>
      <c r="D60" s="420"/>
      <c r="E60" s="220"/>
      <c r="F60" s="217"/>
      <c r="G60" s="221"/>
      <c r="H60" s="222"/>
      <c r="I60" s="221"/>
      <c r="J60" s="320" t="s">
        <v>172</v>
      </c>
      <c r="K60" s="320" t="s">
        <v>168</v>
      </c>
      <c r="L60" s="320" t="s">
        <v>169</v>
      </c>
      <c r="M60" s="320">
        <v>1</v>
      </c>
      <c r="N60" s="296">
        <v>1</v>
      </c>
      <c r="O60" s="213">
        <f t="shared" si="12"/>
        <v>100</v>
      </c>
      <c r="P60" s="480"/>
      <c r="Q60" s="219"/>
    </row>
    <row r="61" spans="1:17" ht="344.25" customHeight="1">
      <c r="A61" s="413"/>
      <c r="B61" s="432"/>
      <c r="C61" s="410"/>
      <c r="D61" s="420"/>
      <c r="E61" s="220"/>
      <c r="F61" s="217"/>
      <c r="G61" s="221"/>
      <c r="H61" s="222"/>
      <c r="I61" s="221"/>
      <c r="J61" s="320" t="s">
        <v>173</v>
      </c>
      <c r="K61" s="320" t="s">
        <v>168</v>
      </c>
      <c r="L61" s="320" t="s">
        <v>169</v>
      </c>
      <c r="M61" s="320">
        <v>1</v>
      </c>
      <c r="N61" s="320">
        <v>1</v>
      </c>
      <c r="O61" s="213">
        <f t="shared" si="12"/>
        <v>100</v>
      </c>
      <c r="P61" s="480"/>
      <c r="Q61" s="219"/>
    </row>
    <row r="62" spans="1:17" ht="409.5">
      <c r="A62" s="413"/>
      <c r="B62" s="432"/>
      <c r="C62" s="410"/>
      <c r="D62" s="420"/>
      <c r="E62" s="220"/>
      <c r="F62" s="217"/>
      <c r="G62" s="221"/>
      <c r="H62" s="222"/>
      <c r="I62" s="221"/>
      <c r="J62" s="320" t="s">
        <v>174</v>
      </c>
      <c r="K62" s="320" t="s">
        <v>168</v>
      </c>
      <c r="L62" s="320" t="s">
        <v>169</v>
      </c>
      <c r="M62" s="320">
        <v>1</v>
      </c>
      <c r="N62" s="296">
        <v>1</v>
      </c>
      <c r="O62" s="213">
        <f t="shared" si="12"/>
        <v>100</v>
      </c>
      <c r="P62" s="480"/>
      <c r="Q62" s="219"/>
    </row>
    <row r="63" spans="1:17" ht="110.25">
      <c r="A63" s="413"/>
      <c r="B63" s="432"/>
      <c r="C63" s="410"/>
      <c r="D63" s="420"/>
      <c r="E63" s="220"/>
      <c r="F63" s="217"/>
      <c r="G63" s="221"/>
      <c r="H63" s="222"/>
      <c r="I63" s="221"/>
      <c r="J63" s="320" t="s">
        <v>175</v>
      </c>
      <c r="K63" s="320" t="s">
        <v>168</v>
      </c>
      <c r="L63" s="320" t="s">
        <v>169</v>
      </c>
      <c r="M63" s="320">
        <v>1</v>
      </c>
      <c r="N63" s="296">
        <v>1</v>
      </c>
      <c r="O63" s="213">
        <f t="shared" si="12"/>
        <v>100</v>
      </c>
      <c r="P63" s="480"/>
      <c r="Q63" s="219"/>
    </row>
    <row r="64" spans="1:17" ht="121.5" customHeight="1">
      <c r="A64" s="414"/>
      <c r="B64" s="433"/>
      <c r="C64" s="411"/>
      <c r="D64" s="420"/>
      <c r="E64" s="224"/>
      <c r="F64" s="225"/>
      <c r="G64" s="226"/>
      <c r="H64" s="227"/>
      <c r="I64" s="226"/>
      <c r="J64" s="320" t="s">
        <v>391</v>
      </c>
      <c r="K64" s="320" t="s">
        <v>168</v>
      </c>
      <c r="L64" s="320" t="s">
        <v>169</v>
      </c>
      <c r="M64" s="320">
        <v>1</v>
      </c>
      <c r="N64" s="320">
        <v>1</v>
      </c>
      <c r="O64" s="213">
        <f t="shared" si="12"/>
        <v>100</v>
      </c>
      <c r="P64" s="481"/>
      <c r="Q64" s="219"/>
    </row>
    <row r="65" spans="1:17" ht="378">
      <c r="A65" s="300" t="s">
        <v>180</v>
      </c>
      <c r="B65" s="306" t="s">
        <v>221</v>
      </c>
      <c r="C65" s="287" t="s">
        <v>218</v>
      </c>
      <c r="D65" s="16" t="s">
        <v>83</v>
      </c>
      <c r="E65" s="17">
        <v>6396.5</v>
      </c>
      <c r="F65" s="303">
        <v>2900</v>
      </c>
      <c r="G65" s="301" t="s">
        <v>118</v>
      </c>
      <c r="H65" s="6">
        <f t="shared" si="9"/>
        <v>45.337293832564683</v>
      </c>
      <c r="I65" s="226" t="s">
        <v>421</v>
      </c>
      <c r="J65" s="290" t="s">
        <v>384</v>
      </c>
      <c r="K65" s="320" t="s">
        <v>222</v>
      </c>
      <c r="L65" s="320" t="s">
        <v>165</v>
      </c>
      <c r="M65" s="68">
        <v>1</v>
      </c>
      <c r="N65" s="300">
        <v>1</v>
      </c>
      <c r="O65" s="213">
        <f t="shared" si="12"/>
        <v>100</v>
      </c>
      <c r="P65" s="6">
        <f t="shared" ref="P65:P66" si="13">O65</f>
        <v>100</v>
      </c>
      <c r="Q65" s="228"/>
    </row>
    <row r="66" spans="1:17" ht="110.25">
      <c r="A66" s="229" t="s">
        <v>143</v>
      </c>
      <c r="B66" s="185" t="s">
        <v>144</v>
      </c>
      <c r="C66" s="229" t="s">
        <v>145</v>
      </c>
      <c r="D66" s="16" t="s">
        <v>83</v>
      </c>
      <c r="E66" s="21">
        <v>48265.1</v>
      </c>
      <c r="F66" s="21">
        <v>48265.1</v>
      </c>
      <c r="G66" s="301" t="s">
        <v>118</v>
      </c>
      <c r="H66" s="6">
        <f t="shared" si="9"/>
        <v>100</v>
      </c>
      <c r="I66" s="11" t="s">
        <v>403</v>
      </c>
      <c r="J66" s="16" t="s">
        <v>385</v>
      </c>
      <c r="K66" s="16" t="s">
        <v>386</v>
      </c>
      <c r="L66" s="16" t="s">
        <v>176</v>
      </c>
      <c r="M66" s="172">
        <v>136</v>
      </c>
      <c r="N66" s="68">
        <v>121</v>
      </c>
      <c r="O66" s="213">
        <f t="shared" si="12"/>
        <v>88.970588235294116</v>
      </c>
      <c r="P66" s="6">
        <f t="shared" si="13"/>
        <v>88.970588235294116</v>
      </c>
      <c r="Q66" s="23" t="s">
        <v>420</v>
      </c>
    </row>
    <row r="67" spans="1:17" ht="409.5">
      <c r="A67" s="229" t="s">
        <v>204</v>
      </c>
      <c r="B67" s="185" t="s">
        <v>371</v>
      </c>
      <c r="C67" s="229"/>
      <c r="D67" s="16" t="s">
        <v>372</v>
      </c>
      <c r="E67" s="21">
        <v>0</v>
      </c>
      <c r="F67" s="230">
        <v>0</v>
      </c>
      <c r="G67" s="301" t="s">
        <v>189</v>
      </c>
      <c r="H67" s="6">
        <v>100</v>
      </c>
      <c r="I67" s="11" t="s">
        <v>401</v>
      </c>
      <c r="J67" s="16" t="s">
        <v>387</v>
      </c>
      <c r="K67" s="16" t="s">
        <v>388</v>
      </c>
      <c r="L67" s="320" t="s">
        <v>89</v>
      </c>
      <c r="M67" s="172">
        <v>0</v>
      </c>
      <c r="N67" s="28">
        <v>0</v>
      </c>
      <c r="O67" s="6">
        <v>100</v>
      </c>
      <c r="P67" s="6">
        <v>100</v>
      </c>
      <c r="Q67" s="11" t="s">
        <v>401</v>
      </c>
    </row>
    <row r="68" spans="1:17" ht="378">
      <c r="A68" s="68" t="s">
        <v>146</v>
      </c>
      <c r="B68" s="23" t="s">
        <v>373</v>
      </c>
      <c r="C68" s="326" t="s">
        <v>374</v>
      </c>
      <c r="D68" s="16" t="s">
        <v>83</v>
      </c>
      <c r="E68" s="18">
        <v>2079000</v>
      </c>
      <c r="F68" s="18">
        <v>2079000</v>
      </c>
      <c r="G68" s="11" t="s">
        <v>118</v>
      </c>
      <c r="H68" s="6">
        <v>100</v>
      </c>
      <c r="I68" s="11" t="s">
        <v>402</v>
      </c>
      <c r="J68" s="320" t="s">
        <v>389</v>
      </c>
      <c r="K68" s="320" t="s">
        <v>390</v>
      </c>
      <c r="L68" s="320" t="s">
        <v>89</v>
      </c>
      <c r="M68" s="231">
        <v>0</v>
      </c>
      <c r="N68" s="231">
        <v>0</v>
      </c>
      <c r="O68" s="6">
        <v>100</v>
      </c>
      <c r="P68" s="6">
        <f>O68</f>
        <v>100</v>
      </c>
      <c r="Q68" s="11" t="s">
        <v>400</v>
      </c>
    </row>
    <row r="69" spans="1:17" ht="39.75" customHeight="1">
      <c r="A69" s="379" t="s">
        <v>147</v>
      </c>
      <c r="B69" s="380"/>
      <c r="C69" s="380"/>
      <c r="D69" s="381"/>
      <c r="E69" s="6">
        <f>E38+E39+E42+E43+E44+E45+E49+E50+E56+E66+E67+E68+E65+E54+E48+E47+E46+E41+E40</f>
        <v>19442085.199999999</v>
      </c>
      <c r="F69" s="6">
        <f>F38+F39+F42+F43+F44+F45+F49+F50+F56+F66+F67+F68+F65+F54+F48+F47+F46+F41+F40</f>
        <v>19435823.100000001</v>
      </c>
      <c r="G69" s="11" t="s">
        <v>13</v>
      </c>
      <c r="H69" s="11" t="s">
        <v>13</v>
      </c>
      <c r="I69" s="11" t="s">
        <v>13</v>
      </c>
      <c r="J69" s="11" t="s">
        <v>13</v>
      </c>
      <c r="K69" s="11" t="s">
        <v>13</v>
      </c>
      <c r="L69" s="11" t="s">
        <v>13</v>
      </c>
      <c r="M69" s="11" t="s">
        <v>13</v>
      </c>
      <c r="N69" s="11" t="s">
        <v>13</v>
      </c>
      <c r="O69" s="11" t="s">
        <v>13</v>
      </c>
      <c r="P69" s="11" t="s">
        <v>13</v>
      </c>
      <c r="Q69" s="11" t="s">
        <v>13</v>
      </c>
    </row>
    <row r="70" spans="1:17" ht="42.75" customHeight="1">
      <c r="A70" s="379" t="s">
        <v>148</v>
      </c>
      <c r="B70" s="380"/>
      <c r="C70" s="380"/>
      <c r="D70" s="381"/>
      <c r="E70" s="12">
        <f>E36+E69</f>
        <v>32746759.5</v>
      </c>
      <c r="F70" s="12">
        <f>F36+F69</f>
        <v>32694550.006620001</v>
      </c>
      <c r="G70" s="11" t="s">
        <v>13</v>
      </c>
      <c r="H70" s="11" t="s">
        <v>13</v>
      </c>
      <c r="I70" s="11" t="s">
        <v>13</v>
      </c>
      <c r="J70" s="11" t="s">
        <v>13</v>
      </c>
      <c r="K70" s="11" t="s">
        <v>13</v>
      </c>
      <c r="L70" s="11" t="s">
        <v>13</v>
      </c>
      <c r="M70" s="11" t="s">
        <v>13</v>
      </c>
      <c r="N70" s="11" t="s">
        <v>13</v>
      </c>
      <c r="O70" s="11" t="s">
        <v>13</v>
      </c>
      <c r="P70" s="11" t="s">
        <v>13</v>
      </c>
      <c r="Q70" s="11" t="s">
        <v>13</v>
      </c>
    </row>
    <row r="71" spans="1:17">
      <c r="A71" s="352" t="s">
        <v>187</v>
      </c>
      <c r="B71" s="353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450"/>
    </row>
    <row r="72" spans="1:17">
      <c r="A72" s="352" t="s">
        <v>30</v>
      </c>
      <c r="B72" s="353"/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450"/>
    </row>
    <row r="73" spans="1:17" s="51" customFormat="1">
      <c r="A73" s="409" t="s">
        <v>188</v>
      </c>
      <c r="B73" s="397" t="s">
        <v>440</v>
      </c>
      <c r="C73" s="409" t="s">
        <v>821</v>
      </c>
      <c r="D73" s="397" t="s">
        <v>83</v>
      </c>
      <c r="E73" s="154">
        <v>3006663.5</v>
      </c>
      <c r="F73" s="154">
        <v>3006663.4</v>
      </c>
      <c r="G73" s="397" t="s">
        <v>441</v>
      </c>
      <c r="H73" s="421">
        <f>IF((F73/E73*100)&gt;1,100)</f>
        <v>100</v>
      </c>
      <c r="I73" s="393"/>
      <c r="J73" s="406" t="s">
        <v>442</v>
      </c>
      <c r="K73" s="397" t="s">
        <v>443</v>
      </c>
      <c r="L73" s="412" t="s">
        <v>165</v>
      </c>
      <c r="M73" s="393">
        <v>1200</v>
      </c>
      <c r="N73" s="393">
        <v>1211</v>
      </c>
      <c r="O73" s="393">
        <f>IF((N73/M73*100)&gt;1,100)</f>
        <v>100</v>
      </c>
      <c r="P73" s="393">
        <f>O73</f>
        <v>100</v>
      </c>
      <c r="Q73" s="393"/>
    </row>
    <row r="74" spans="1:17" s="51" customFormat="1">
      <c r="A74" s="410"/>
      <c r="B74" s="399"/>
      <c r="C74" s="410"/>
      <c r="D74" s="399"/>
      <c r="E74" s="262"/>
      <c r="F74" s="262"/>
      <c r="G74" s="399"/>
      <c r="H74" s="440" t="e">
        <f t="shared" ref="H74:H75" si="14">F74/E74*100</f>
        <v>#DIV/0!</v>
      </c>
      <c r="I74" s="394"/>
      <c r="J74" s="407"/>
      <c r="K74" s="399"/>
      <c r="L74" s="413"/>
      <c r="M74" s="394"/>
      <c r="N74" s="394"/>
      <c r="O74" s="394" t="e">
        <f>IF((N74/M74*100)&gt;1,100)</f>
        <v>#DIV/0!</v>
      </c>
      <c r="P74" s="394"/>
      <c r="Q74" s="394"/>
    </row>
    <row r="75" spans="1:17" s="51" customFormat="1">
      <c r="A75" s="410"/>
      <c r="B75" s="399"/>
      <c r="C75" s="410"/>
      <c r="D75" s="398"/>
      <c r="E75" s="157"/>
      <c r="F75" s="157"/>
      <c r="G75" s="398"/>
      <c r="H75" s="422" t="e">
        <f t="shared" si="14"/>
        <v>#DIV/0!</v>
      </c>
      <c r="I75" s="395"/>
      <c r="J75" s="407"/>
      <c r="K75" s="399"/>
      <c r="L75" s="413"/>
      <c r="M75" s="394"/>
      <c r="N75" s="394"/>
      <c r="O75" s="394" t="e">
        <f>IF((N75/M75*100)&gt;1,100)</f>
        <v>#DIV/0!</v>
      </c>
      <c r="P75" s="394"/>
      <c r="Q75" s="394"/>
    </row>
    <row r="76" spans="1:17" s="51" customFormat="1" ht="263.25" customHeight="1">
      <c r="A76" s="411"/>
      <c r="B76" s="398"/>
      <c r="C76" s="79"/>
      <c r="D76" s="289" t="s">
        <v>444</v>
      </c>
      <c r="E76" s="52">
        <v>14941694</v>
      </c>
      <c r="F76" s="289">
        <v>11314102.699999999</v>
      </c>
      <c r="G76" s="289" t="s">
        <v>189</v>
      </c>
      <c r="H76" s="293">
        <f>F76/E76*100</f>
        <v>75.721686577171226</v>
      </c>
      <c r="I76" s="125" t="s">
        <v>913</v>
      </c>
      <c r="J76" s="408"/>
      <c r="K76" s="398"/>
      <c r="L76" s="414"/>
      <c r="M76" s="395"/>
      <c r="N76" s="395"/>
      <c r="O76" s="395" t="e">
        <f>IF((N76/M76*100)&gt;1,100)</f>
        <v>#DIV/0!</v>
      </c>
      <c r="P76" s="395"/>
      <c r="Q76" s="395"/>
    </row>
    <row r="77" spans="1:17" s="51" customFormat="1" ht="315">
      <c r="A77" s="309" t="s">
        <v>254</v>
      </c>
      <c r="B77" s="263" t="s">
        <v>445</v>
      </c>
      <c r="C77" s="310" t="s">
        <v>446</v>
      </c>
      <c r="D77" s="310" t="s">
        <v>83</v>
      </c>
      <c r="E77" s="190">
        <v>873135.3</v>
      </c>
      <c r="F77" s="190">
        <v>873135.3</v>
      </c>
      <c r="G77" s="291" t="s">
        <v>118</v>
      </c>
      <c r="H77" s="292">
        <f>F77/E77*100</f>
        <v>100</v>
      </c>
      <c r="I77" s="437"/>
      <c r="J77" s="54" t="s">
        <v>447</v>
      </c>
      <c r="K77" s="314" t="s">
        <v>448</v>
      </c>
      <c r="L77" s="314" t="s">
        <v>165</v>
      </c>
      <c r="M77" s="324">
        <v>25014803</v>
      </c>
      <c r="N77" s="57">
        <v>24671449</v>
      </c>
      <c r="O77" s="64">
        <f>N77/M77*100</f>
        <v>98.627396745838851</v>
      </c>
      <c r="P77" s="64">
        <f>SUM(O77:O94)/18</f>
        <v>96.186875121608708</v>
      </c>
      <c r="Q77" s="11" t="s">
        <v>824</v>
      </c>
    </row>
    <row r="78" spans="1:17" s="51" customFormat="1" ht="110.25">
      <c r="A78" s="287"/>
      <c r="B78" s="55"/>
      <c r="C78" s="55"/>
      <c r="D78" s="55"/>
      <c r="E78" s="56"/>
      <c r="F78" s="55"/>
      <c r="G78" s="55"/>
      <c r="H78" s="55"/>
      <c r="I78" s="438"/>
      <c r="J78" s="58" t="s">
        <v>449</v>
      </c>
      <c r="K78" s="320" t="s">
        <v>450</v>
      </c>
      <c r="L78" s="59" t="s">
        <v>165</v>
      </c>
      <c r="M78" s="57">
        <v>4400</v>
      </c>
      <c r="N78" s="57">
        <v>4588</v>
      </c>
      <c r="O78" s="64">
        <f>IF((N78/M78*100)&gt;1,100)</f>
        <v>100</v>
      </c>
      <c r="P78" s="57"/>
      <c r="Q78" s="54" t="s">
        <v>825</v>
      </c>
    </row>
    <row r="79" spans="1:17" s="51" customFormat="1" ht="141.75">
      <c r="A79" s="287"/>
      <c r="B79" s="55"/>
      <c r="C79" s="55"/>
      <c r="D79" s="55"/>
      <c r="E79" s="60"/>
      <c r="F79" s="55"/>
      <c r="G79" s="55"/>
      <c r="H79" s="55"/>
      <c r="I79" s="438"/>
      <c r="J79" s="58" t="s">
        <v>451</v>
      </c>
      <c r="K79" s="320" t="s">
        <v>452</v>
      </c>
      <c r="L79" s="59" t="s">
        <v>165</v>
      </c>
      <c r="M79" s="57">
        <v>30000</v>
      </c>
      <c r="N79" s="57">
        <v>43127</v>
      </c>
      <c r="O79" s="64">
        <f>IF((N79/M79*100)&gt;1,100)</f>
        <v>100</v>
      </c>
      <c r="P79" s="57"/>
      <c r="Q79" s="54" t="s">
        <v>826</v>
      </c>
    </row>
    <row r="80" spans="1:17" s="51" customFormat="1" ht="94.5">
      <c r="A80" s="287"/>
      <c r="B80" s="55"/>
      <c r="C80" s="55"/>
      <c r="D80" s="55"/>
      <c r="E80" s="60"/>
      <c r="F80" s="55"/>
      <c r="G80" s="55"/>
      <c r="H80" s="55"/>
      <c r="I80" s="438"/>
      <c r="J80" s="58" t="s">
        <v>453</v>
      </c>
      <c r="K80" s="320" t="s">
        <v>454</v>
      </c>
      <c r="L80" s="59" t="s">
        <v>165</v>
      </c>
      <c r="M80" s="57">
        <v>150</v>
      </c>
      <c r="N80" s="57">
        <v>252</v>
      </c>
      <c r="O80" s="64">
        <f>IF((N80/M80*100)&gt;1,100)</f>
        <v>100</v>
      </c>
      <c r="P80" s="61"/>
      <c r="Q80" s="54" t="s">
        <v>827</v>
      </c>
    </row>
    <row r="81" spans="1:17" s="51" customFormat="1" ht="173.25">
      <c r="A81" s="287"/>
      <c r="B81" s="55"/>
      <c r="C81" s="55"/>
      <c r="D81" s="55"/>
      <c r="E81" s="60"/>
      <c r="F81" s="55"/>
      <c r="G81" s="55"/>
      <c r="H81" s="55"/>
      <c r="I81" s="438"/>
      <c r="J81" s="58" t="s">
        <v>455</v>
      </c>
      <c r="K81" s="320" t="s">
        <v>456</v>
      </c>
      <c r="L81" s="59" t="s">
        <v>165</v>
      </c>
      <c r="M81" s="57">
        <v>6500</v>
      </c>
      <c r="N81" s="57">
        <v>5832</v>
      </c>
      <c r="O81" s="64">
        <f>N81/M81*100</f>
        <v>89.723076923076931</v>
      </c>
      <c r="P81" s="61"/>
      <c r="Q81" s="54" t="s">
        <v>828</v>
      </c>
    </row>
    <row r="82" spans="1:17" s="51" customFormat="1" ht="63">
      <c r="A82" s="287"/>
      <c r="B82" s="55"/>
      <c r="C82" s="55"/>
      <c r="D82" s="55"/>
      <c r="E82" s="60"/>
      <c r="F82" s="55"/>
      <c r="G82" s="55"/>
      <c r="H82" s="55"/>
      <c r="I82" s="438"/>
      <c r="J82" s="62" t="s">
        <v>457</v>
      </c>
      <c r="K82" s="11" t="s">
        <v>458</v>
      </c>
      <c r="L82" s="63" t="s">
        <v>165</v>
      </c>
      <c r="M82" s="167">
        <v>973</v>
      </c>
      <c r="N82" s="57">
        <v>603</v>
      </c>
      <c r="O82" s="64">
        <f>N82/M82*100</f>
        <v>61.973278520041106</v>
      </c>
      <c r="P82" s="61"/>
      <c r="Q82" s="54" t="s">
        <v>829</v>
      </c>
    </row>
    <row r="83" spans="1:17" s="51" customFormat="1" ht="78.75">
      <c r="A83" s="287"/>
      <c r="B83" s="55"/>
      <c r="C83" s="55"/>
      <c r="D83" s="55"/>
      <c r="E83" s="60"/>
      <c r="F83" s="55"/>
      <c r="G83" s="55"/>
      <c r="H83" s="55"/>
      <c r="I83" s="438"/>
      <c r="J83" s="62" t="s">
        <v>459</v>
      </c>
      <c r="K83" s="11" t="s">
        <v>460</v>
      </c>
      <c r="L83" s="63" t="s">
        <v>165</v>
      </c>
      <c r="M83" s="167">
        <v>450</v>
      </c>
      <c r="N83" s="57">
        <v>542</v>
      </c>
      <c r="O83" s="64">
        <f>IF((N83/M83*100)&gt;1,100)</f>
        <v>100</v>
      </c>
      <c r="P83" s="61"/>
      <c r="Q83" s="54" t="s">
        <v>830</v>
      </c>
    </row>
    <row r="84" spans="1:17" s="51" customFormat="1" ht="78.75">
      <c r="A84" s="287"/>
      <c r="B84" s="55"/>
      <c r="C84" s="55"/>
      <c r="D84" s="55"/>
      <c r="E84" s="60"/>
      <c r="F84" s="55"/>
      <c r="G84" s="55"/>
      <c r="H84" s="55"/>
      <c r="I84" s="438"/>
      <c r="J84" s="62" t="s">
        <v>461</v>
      </c>
      <c r="K84" s="11" t="s">
        <v>462</v>
      </c>
      <c r="L84" s="63" t="s">
        <v>165</v>
      </c>
      <c r="M84" s="167">
        <v>5501</v>
      </c>
      <c r="N84" s="57">
        <v>6701</v>
      </c>
      <c r="O84" s="64">
        <f>IF((N84/M84*100)&gt;1,100)</f>
        <v>100</v>
      </c>
      <c r="P84" s="61"/>
      <c r="Q84" s="54" t="s">
        <v>831</v>
      </c>
    </row>
    <row r="85" spans="1:17" s="51" customFormat="1" ht="78.75">
      <c r="A85" s="287"/>
      <c r="B85" s="55"/>
      <c r="C85" s="55"/>
      <c r="D85" s="55"/>
      <c r="E85" s="60"/>
      <c r="F85" s="55"/>
      <c r="G85" s="55"/>
      <c r="H85" s="55"/>
      <c r="I85" s="438"/>
      <c r="J85" s="62" t="s">
        <v>463</v>
      </c>
      <c r="K85" s="11" t="s">
        <v>464</v>
      </c>
      <c r="L85" s="63" t="s">
        <v>165</v>
      </c>
      <c r="M85" s="167">
        <v>2300</v>
      </c>
      <c r="N85" s="57">
        <v>2529</v>
      </c>
      <c r="O85" s="64">
        <f>IF((N85/M85*100)&gt;1,100)</f>
        <v>100</v>
      </c>
      <c r="P85" s="61"/>
      <c r="Q85" s="54" t="s">
        <v>832</v>
      </c>
    </row>
    <row r="86" spans="1:17" s="51" customFormat="1" ht="267.75">
      <c r="A86" s="287"/>
      <c r="B86" s="55"/>
      <c r="C86" s="55"/>
      <c r="D86" s="55"/>
      <c r="E86" s="60"/>
      <c r="F86" s="55"/>
      <c r="G86" s="55"/>
      <c r="H86" s="55"/>
      <c r="I86" s="438"/>
      <c r="J86" s="58" t="s">
        <v>465</v>
      </c>
      <c r="K86" s="320" t="s">
        <v>466</v>
      </c>
      <c r="L86" s="59" t="s">
        <v>165</v>
      </c>
      <c r="M86" s="57">
        <v>2500</v>
      </c>
      <c r="N86" s="57">
        <v>2026</v>
      </c>
      <c r="O86" s="64">
        <f>N86/M86*100</f>
        <v>81.040000000000006</v>
      </c>
      <c r="P86" s="61"/>
      <c r="Q86" s="54" t="s">
        <v>833</v>
      </c>
    </row>
    <row r="87" spans="1:17" s="51" customFormat="1" ht="267.75">
      <c r="A87" s="287"/>
      <c r="B87" s="55"/>
      <c r="C87" s="55"/>
      <c r="D87" s="55"/>
      <c r="E87" s="60"/>
      <c r="F87" s="55"/>
      <c r="G87" s="55"/>
      <c r="H87" s="55"/>
      <c r="I87" s="438"/>
      <c r="J87" s="58" t="s">
        <v>467</v>
      </c>
      <c r="K87" s="320" t="s">
        <v>468</v>
      </c>
      <c r="L87" s="59" t="s">
        <v>165</v>
      </c>
      <c r="M87" s="57">
        <v>16000</v>
      </c>
      <c r="N87" s="57">
        <v>73322</v>
      </c>
      <c r="O87" s="64">
        <f t="shared" ref="O87:O92" si="15">IF((N87/M87*100)&gt;1,100)</f>
        <v>100</v>
      </c>
      <c r="P87" s="61"/>
      <c r="Q87" s="54" t="s">
        <v>834</v>
      </c>
    </row>
    <row r="88" spans="1:17" s="51" customFormat="1" ht="204.75">
      <c r="A88" s="287"/>
      <c r="B88" s="55"/>
      <c r="C88" s="55"/>
      <c r="D88" s="55"/>
      <c r="E88" s="60"/>
      <c r="F88" s="55"/>
      <c r="G88" s="55"/>
      <c r="H88" s="55"/>
      <c r="I88" s="438"/>
      <c r="J88" s="58" t="s">
        <v>469</v>
      </c>
      <c r="K88" s="320" t="s">
        <v>470</v>
      </c>
      <c r="L88" s="59" t="s">
        <v>434</v>
      </c>
      <c r="M88" s="57">
        <v>16000</v>
      </c>
      <c r="N88" s="57">
        <v>29311</v>
      </c>
      <c r="O88" s="64">
        <f t="shared" si="15"/>
        <v>100</v>
      </c>
      <c r="P88" s="61"/>
      <c r="Q88" s="54" t="s">
        <v>835</v>
      </c>
    </row>
    <row r="89" spans="1:17" s="51" customFormat="1" ht="252">
      <c r="A89" s="287"/>
      <c r="B89" s="55"/>
      <c r="C89" s="55"/>
      <c r="D89" s="55"/>
      <c r="E89" s="60"/>
      <c r="F89" s="55"/>
      <c r="G89" s="55"/>
      <c r="H89" s="55"/>
      <c r="I89" s="438"/>
      <c r="J89" s="58" t="s">
        <v>471</v>
      </c>
      <c r="K89" s="320" t="s">
        <v>472</v>
      </c>
      <c r="L89" s="59" t="s">
        <v>165</v>
      </c>
      <c r="M89" s="57">
        <v>215000</v>
      </c>
      <c r="N89" s="57">
        <v>321194</v>
      </c>
      <c r="O89" s="64">
        <f t="shared" si="15"/>
        <v>100</v>
      </c>
      <c r="P89" s="61"/>
      <c r="Q89" s="54" t="s">
        <v>836</v>
      </c>
    </row>
    <row r="90" spans="1:17" s="51" customFormat="1" ht="236.25">
      <c r="A90" s="287"/>
      <c r="B90" s="55"/>
      <c r="C90" s="55"/>
      <c r="D90" s="55"/>
      <c r="E90" s="60"/>
      <c r="F90" s="55"/>
      <c r="G90" s="55"/>
      <c r="H90" s="55"/>
      <c r="I90" s="438"/>
      <c r="J90" s="58" t="s">
        <v>473</v>
      </c>
      <c r="K90" s="320" t="s">
        <v>474</v>
      </c>
      <c r="L90" s="59" t="s">
        <v>165</v>
      </c>
      <c r="M90" s="57">
        <v>30000</v>
      </c>
      <c r="N90" s="57">
        <v>90831</v>
      </c>
      <c r="O90" s="64">
        <f t="shared" si="15"/>
        <v>100</v>
      </c>
      <c r="P90" s="61"/>
      <c r="Q90" s="54" t="s">
        <v>837</v>
      </c>
    </row>
    <row r="91" spans="1:17" s="51" customFormat="1" ht="393.75">
      <c r="A91" s="287"/>
      <c r="B91" s="55"/>
      <c r="C91" s="55"/>
      <c r="D91" s="55"/>
      <c r="E91" s="60"/>
      <c r="F91" s="55"/>
      <c r="G91" s="55"/>
      <c r="H91" s="55"/>
      <c r="I91" s="438"/>
      <c r="J91" s="58" t="s">
        <v>475</v>
      </c>
      <c r="K91" s="320" t="s">
        <v>474</v>
      </c>
      <c r="L91" s="59" t="s">
        <v>165</v>
      </c>
      <c r="M91" s="57">
        <v>5000</v>
      </c>
      <c r="N91" s="57">
        <v>10450</v>
      </c>
      <c r="O91" s="64">
        <f t="shared" si="15"/>
        <v>100</v>
      </c>
      <c r="P91" s="61"/>
      <c r="Q91" s="54" t="s">
        <v>838</v>
      </c>
    </row>
    <row r="92" spans="1:17" s="51" customFormat="1" ht="141.75">
      <c r="A92" s="287"/>
      <c r="B92" s="55"/>
      <c r="C92" s="55"/>
      <c r="D92" s="55"/>
      <c r="E92" s="60"/>
      <c r="F92" s="55"/>
      <c r="G92" s="55"/>
      <c r="H92" s="55"/>
      <c r="I92" s="438"/>
      <c r="J92" s="58" t="s">
        <v>476</v>
      </c>
      <c r="K92" s="320" t="s">
        <v>474</v>
      </c>
      <c r="L92" s="59" t="s">
        <v>165</v>
      </c>
      <c r="M92" s="57">
        <v>16000</v>
      </c>
      <c r="N92" s="57">
        <v>20089</v>
      </c>
      <c r="O92" s="64">
        <f t="shared" si="15"/>
        <v>100</v>
      </c>
      <c r="P92" s="61"/>
      <c r="Q92" s="54" t="s">
        <v>839</v>
      </c>
    </row>
    <row r="93" spans="1:17" s="51" customFormat="1" ht="63">
      <c r="A93" s="287"/>
      <c r="B93" s="55"/>
      <c r="C93" s="55"/>
      <c r="D93" s="55"/>
      <c r="E93" s="60"/>
      <c r="F93" s="55"/>
      <c r="G93" s="55"/>
      <c r="H93" s="55"/>
      <c r="I93" s="438"/>
      <c r="J93" s="62" t="s">
        <v>477</v>
      </c>
      <c r="K93" s="11" t="s">
        <v>478</v>
      </c>
      <c r="L93" s="63" t="s">
        <v>165</v>
      </c>
      <c r="M93" s="167">
        <v>7</v>
      </c>
      <c r="N93" s="57">
        <v>7</v>
      </c>
      <c r="O93" s="64">
        <f t="shared" ref="O93:O109" si="16">N93/M93*100</f>
        <v>100</v>
      </c>
      <c r="P93" s="61"/>
      <c r="Q93" s="61"/>
    </row>
    <row r="94" spans="1:17" s="51" customFormat="1" ht="409.5">
      <c r="A94" s="288"/>
      <c r="B94" s="311"/>
      <c r="C94" s="311"/>
      <c r="D94" s="311"/>
      <c r="E94" s="64"/>
      <c r="F94" s="311"/>
      <c r="G94" s="311"/>
      <c r="H94" s="311"/>
      <c r="I94" s="439"/>
      <c r="J94" s="65" t="s">
        <v>479</v>
      </c>
      <c r="K94" s="301" t="s">
        <v>480</v>
      </c>
      <c r="L94" s="310" t="s">
        <v>165</v>
      </c>
      <c r="M94" s="323">
        <v>7</v>
      </c>
      <c r="N94" s="57">
        <v>7</v>
      </c>
      <c r="O94" s="64">
        <f t="shared" si="16"/>
        <v>100</v>
      </c>
      <c r="P94" s="61"/>
      <c r="Q94" s="61"/>
    </row>
    <row r="95" spans="1:17" s="51" customFormat="1" ht="110.25">
      <c r="A95" s="409" t="s">
        <v>190</v>
      </c>
      <c r="B95" s="431" t="s">
        <v>481</v>
      </c>
      <c r="C95" s="287" t="s">
        <v>482</v>
      </c>
      <c r="D95" s="66" t="s">
        <v>483</v>
      </c>
      <c r="E95" s="67">
        <v>2176.8000000000002</v>
      </c>
      <c r="F95" s="139">
        <v>1559.6</v>
      </c>
      <c r="G95" s="320" t="s">
        <v>118</v>
      </c>
      <c r="H95" s="292">
        <f>F95/E95*100</f>
        <v>71.646453509739061</v>
      </c>
      <c r="I95" s="57" t="s">
        <v>914</v>
      </c>
      <c r="J95" s="330" t="s">
        <v>484</v>
      </c>
      <c r="K95" s="68" t="s">
        <v>485</v>
      </c>
      <c r="L95" s="59" t="s">
        <v>165</v>
      </c>
      <c r="M95" s="57">
        <v>9</v>
      </c>
      <c r="N95" s="57">
        <v>4</v>
      </c>
      <c r="O95" s="149">
        <f t="shared" si="16"/>
        <v>44.444444444444443</v>
      </c>
      <c r="P95" s="149">
        <f>(O95+O96+O97+O98+O99+O100)/6</f>
        <v>82.758284600389871</v>
      </c>
      <c r="Q95" s="57" t="s">
        <v>840</v>
      </c>
    </row>
    <row r="96" spans="1:17" s="51" customFormat="1" ht="110.25">
      <c r="A96" s="410"/>
      <c r="B96" s="432"/>
      <c r="C96" s="287"/>
      <c r="D96" s="54" t="s">
        <v>486</v>
      </c>
      <c r="E96" s="171">
        <v>7111.2</v>
      </c>
      <c r="F96" s="139">
        <v>7111.2</v>
      </c>
      <c r="G96" s="320" t="s">
        <v>118</v>
      </c>
      <c r="H96" s="292">
        <f t="shared" ref="H96:H121" si="17">F96/E96*100</f>
        <v>100</v>
      </c>
      <c r="I96" s="167"/>
      <c r="J96" s="54" t="s">
        <v>487</v>
      </c>
      <c r="K96" s="28" t="s">
        <v>485</v>
      </c>
      <c r="L96" s="63" t="s">
        <v>165</v>
      </c>
      <c r="M96" s="167">
        <v>38</v>
      </c>
      <c r="N96" s="57">
        <v>35</v>
      </c>
      <c r="O96" s="149">
        <f t="shared" si="16"/>
        <v>92.10526315789474</v>
      </c>
      <c r="P96" s="149"/>
      <c r="Q96" s="57" t="s">
        <v>841</v>
      </c>
    </row>
    <row r="97" spans="1:17" s="51" customFormat="1" ht="126">
      <c r="A97" s="410"/>
      <c r="B97" s="432"/>
      <c r="C97" s="287"/>
      <c r="D97" s="69" t="s">
        <v>110</v>
      </c>
      <c r="E97" s="67">
        <v>6000</v>
      </c>
      <c r="F97" s="139">
        <v>5500.4</v>
      </c>
      <c r="G97" s="320" t="s">
        <v>118</v>
      </c>
      <c r="H97" s="292">
        <f t="shared" si="17"/>
        <v>91.673333333333332</v>
      </c>
      <c r="I97" s="64" t="s">
        <v>915</v>
      </c>
      <c r="J97" s="330" t="s">
        <v>488</v>
      </c>
      <c r="K97" s="320" t="s">
        <v>489</v>
      </c>
      <c r="L97" s="59" t="s">
        <v>165</v>
      </c>
      <c r="M97" s="57">
        <v>30</v>
      </c>
      <c r="N97" s="57">
        <v>18</v>
      </c>
      <c r="O97" s="149">
        <f t="shared" si="16"/>
        <v>60</v>
      </c>
      <c r="P97" s="149"/>
      <c r="Q97" s="57" t="s">
        <v>842</v>
      </c>
    </row>
    <row r="98" spans="1:17" s="51" customFormat="1" ht="110.25">
      <c r="A98" s="287"/>
      <c r="B98" s="283"/>
      <c r="C98" s="287"/>
      <c r="D98" s="69" t="s">
        <v>490</v>
      </c>
      <c r="E98" s="154">
        <v>3813.4</v>
      </c>
      <c r="F98" s="139">
        <v>3813.4</v>
      </c>
      <c r="G98" s="320" t="s">
        <v>118</v>
      </c>
      <c r="H98" s="292">
        <f t="shared" si="17"/>
        <v>100</v>
      </c>
      <c r="I98" s="57"/>
      <c r="J98" s="327" t="s">
        <v>491</v>
      </c>
      <c r="K98" s="28" t="s">
        <v>485</v>
      </c>
      <c r="L98" s="59" t="s">
        <v>165</v>
      </c>
      <c r="M98" s="321">
        <v>16</v>
      </c>
      <c r="N98" s="57">
        <v>16</v>
      </c>
      <c r="O98" s="149">
        <f t="shared" si="16"/>
        <v>100</v>
      </c>
      <c r="P98" s="149"/>
      <c r="Q98" s="57"/>
    </row>
    <row r="99" spans="1:17" s="51" customFormat="1" ht="110.25">
      <c r="A99" s="287"/>
      <c r="B99" s="70"/>
      <c r="C99" s="287"/>
      <c r="D99" s="331" t="s">
        <v>492</v>
      </c>
      <c r="E99" s="139">
        <v>2015.6</v>
      </c>
      <c r="F99" s="139">
        <v>2015.6</v>
      </c>
      <c r="G99" s="291" t="s">
        <v>118</v>
      </c>
      <c r="H99" s="292">
        <f t="shared" si="17"/>
        <v>100</v>
      </c>
      <c r="I99" s="57"/>
      <c r="J99" s="327" t="s">
        <v>493</v>
      </c>
      <c r="K99" s="295" t="s">
        <v>485</v>
      </c>
      <c r="L99" s="71" t="s">
        <v>165</v>
      </c>
      <c r="M99" s="321">
        <v>6</v>
      </c>
      <c r="N99" s="57">
        <v>6</v>
      </c>
      <c r="O99" s="149">
        <f t="shared" si="16"/>
        <v>100</v>
      </c>
      <c r="P99" s="149"/>
      <c r="Q99" s="57"/>
    </row>
    <row r="100" spans="1:17" s="51" customFormat="1" ht="110.25">
      <c r="A100" s="287"/>
      <c r="B100" s="70"/>
      <c r="C100" s="326"/>
      <c r="D100" s="320" t="s">
        <v>494</v>
      </c>
      <c r="E100" s="139">
        <v>1242.2</v>
      </c>
      <c r="F100" s="139">
        <v>1242.2</v>
      </c>
      <c r="G100" s="320" t="s">
        <v>118</v>
      </c>
      <c r="H100" s="292">
        <f t="shared" si="17"/>
        <v>100</v>
      </c>
      <c r="I100" s="57"/>
      <c r="J100" s="330" t="s">
        <v>495</v>
      </c>
      <c r="K100" s="68" t="s">
        <v>485</v>
      </c>
      <c r="L100" s="59" t="s">
        <v>165</v>
      </c>
      <c r="M100" s="57">
        <v>6</v>
      </c>
      <c r="N100" s="57">
        <v>6</v>
      </c>
      <c r="O100" s="149">
        <f t="shared" si="16"/>
        <v>100</v>
      </c>
      <c r="P100" s="149"/>
      <c r="Q100" s="57"/>
    </row>
    <row r="101" spans="1:17" s="51" customFormat="1" ht="157.5">
      <c r="A101" s="72" t="s">
        <v>191</v>
      </c>
      <c r="B101" s="73" t="s">
        <v>496</v>
      </c>
      <c r="C101" s="72" t="s">
        <v>497</v>
      </c>
      <c r="D101" s="291" t="s">
        <v>498</v>
      </c>
      <c r="E101" s="67">
        <v>76.2</v>
      </c>
      <c r="F101" s="320">
        <v>76.099999999999994</v>
      </c>
      <c r="G101" s="320" t="s">
        <v>118</v>
      </c>
      <c r="H101" s="126">
        <f t="shared" si="17"/>
        <v>99.868766404199462</v>
      </c>
      <c r="I101" s="57" t="s">
        <v>880</v>
      </c>
      <c r="J101" s="74" t="s">
        <v>499</v>
      </c>
      <c r="K101" s="320" t="s">
        <v>500</v>
      </c>
      <c r="L101" s="59" t="s">
        <v>165</v>
      </c>
      <c r="M101" s="57">
        <v>1</v>
      </c>
      <c r="N101" s="57">
        <v>1</v>
      </c>
      <c r="O101" s="149">
        <f t="shared" si="16"/>
        <v>100</v>
      </c>
      <c r="P101" s="149">
        <f>O101</f>
        <v>100</v>
      </c>
      <c r="Q101" s="57"/>
    </row>
    <row r="102" spans="1:17" s="51" customFormat="1" ht="94.5">
      <c r="A102" s="75"/>
      <c r="B102" s="76"/>
      <c r="D102" s="397" t="s">
        <v>193</v>
      </c>
      <c r="E102" s="154">
        <v>7303.5</v>
      </c>
      <c r="F102" s="291">
        <v>7303.3</v>
      </c>
      <c r="G102" s="397" t="s">
        <v>118</v>
      </c>
      <c r="H102" s="421">
        <f t="shared" si="17"/>
        <v>99.997261586910398</v>
      </c>
      <c r="I102" s="57"/>
      <c r="J102" s="402" t="s">
        <v>499</v>
      </c>
      <c r="K102" s="320" t="s">
        <v>501</v>
      </c>
      <c r="L102" s="59" t="s">
        <v>165</v>
      </c>
      <c r="M102" s="57">
        <v>4</v>
      </c>
      <c r="N102" s="57">
        <v>3</v>
      </c>
      <c r="O102" s="149">
        <f t="shared" si="16"/>
        <v>75</v>
      </c>
      <c r="P102" s="149">
        <f>(O102+O103)/2</f>
        <v>87.5</v>
      </c>
      <c r="Q102" s="57" t="s">
        <v>843</v>
      </c>
    </row>
    <row r="103" spans="1:17" s="51" customFormat="1" ht="110.25">
      <c r="A103" s="75"/>
      <c r="B103" s="76"/>
      <c r="D103" s="398"/>
      <c r="E103" s="157"/>
      <c r="F103" s="53"/>
      <c r="G103" s="398"/>
      <c r="H103" s="422" t="e">
        <f t="shared" si="17"/>
        <v>#DIV/0!</v>
      </c>
      <c r="I103" s="57"/>
      <c r="J103" s="403"/>
      <c r="K103" s="320" t="s">
        <v>500</v>
      </c>
      <c r="L103" s="59" t="s">
        <v>165</v>
      </c>
      <c r="M103" s="57">
        <v>2</v>
      </c>
      <c r="N103" s="57">
        <v>2</v>
      </c>
      <c r="O103" s="149">
        <f t="shared" si="16"/>
        <v>100</v>
      </c>
      <c r="P103" s="149"/>
      <c r="Q103" s="57"/>
    </row>
    <row r="104" spans="1:17" s="51" customFormat="1" ht="220.5">
      <c r="A104" s="75"/>
      <c r="B104" s="76"/>
      <c r="C104" s="75"/>
      <c r="D104" s="291" t="s">
        <v>194</v>
      </c>
      <c r="E104" s="154">
        <v>9850.2999999999993</v>
      </c>
      <c r="F104" s="291">
        <v>9606.1</v>
      </c>
      <c r="G104" s="291" t="s">
        <v>118</v>
      </c>
      <c r="H104" s="126">
        <f t="shared" si="17"/>
        <v>97.520887688699844</v>
      </c>
      <c r="I104" s="57" t="s">
        <v>847</v>
      </c>
      <c r="J104" s="327" t="s">
        <v>499</v>
      </c>
      <c r="K104" s="320" t="s">
        <v>502</v>
      </c>
      <c r="L104" s="59" t="s">
        <v>165</v>
      </c>
      <c r="M104" s="57">
        <v>6</v>
      </c>
      <c r="N104" s="57">
        <v>3</v>
      </c>
      <c r="O104" s="149">
        <f t="shared" si="16"/>
        <v>50</v>
      </c>
      <c r="P104" s="149">
        <f>O104</f>
        <v>50</v>
      </c>
      <c r="Q104" s="57" t="s">
        <v>843</v>
      </c>
    </row>
    <row r="105" spans="1:17" s="51" customFormat="1" ht="110.25">
      <c r="A105" s="75"/>
      <c r="B105" s="76"/>
      <c r="C105" s="75"/>
      <c r="D105" s="73" t="s">
        <v>195</v>
      </c>
      <c r="E105" s="154">
        <v>2555.1999999999998</v>
      </c>
      <c r="F105" s="291">
        <v>2555.1999999999998</v>
      </c>
      <c r="G105" s="73" t="s">
        <v>118</v>
      </c>
      <c r="H105" s="126">
        <f t="shared" si="17"/>
        <v>100</v>
      </c>
      <c r="I105" s="57"/>
      <c r="J105" s="74" t="s">
        <v>499</v>
      </c>
      <c r="K105" s="320" t="s">
        <v>503</v>
      </c>
      <c r="L105" s="59" t="s">
        <v>165</v>
      </c>
      <c r="M105" s="57">
        <v>1</v>
      </c>
      <c r="N105" s="57">
        <v>1</v>
      </c>
      <c r="O105" s="149">
        <f t="shared" si="16"/>
        <v>100</v>
      </c>
      <c r="P105" s="149">
        <f>O105</f>
        <v>100</v>
      </c>
      <c r="Q105" s="57"/>
    </row>
    <row r="106" spans="1:17" s="51" customFormat="1" ht="78.75">
      <c r="A106" s="75"/>
      <c r="B106" s="76"/>
      <c r="C106" s="75"/>
      <c r="D106" s="291" t="s">
        <v>504</v>
      </c>
      <c r="E106" s="154">
        <v>596.79999999999995</v>
      </c>
      <c r="F106" s="291">
        <v>114.1</v>
      </c>
      <c r="G106" s="291" t="s">
        <v>118</v>
      </c>
      <c r="H106" s="126">
        <f t="shared" si="17"/>
        <v>19.1186327077748</v>
      </c>
      <c r="I106" s="57" t="s">
        <v>848</v>
      </c>
      <c r="J106" s="327" t="s">
        <v>499</v>
      </c>
      <c r="K106" s="320" t="s">
        <v>505</v>
      </c>
      <c r="L106" s="59" t="s">
        <v>165</v>
      </c>
      <c r="M106" s="57">
        <v>1</v>
      </c>
      <c r="N106" s="57">
        <v>0</v>
      </c>
      <c r="O106" s="149">
        <f t="shared" si="16"/>
        <v>0</v>
      </c>
      <c r="P106" s="149">
        <f>O106</f>
        <v>0</v>
      </c>
      <c r="Q106" s="57" t="s">
        <v>844</v>
      </c>
    </row>
    <row r="107" spans="1:17" s="51" customFormat="1" ht="157.5">
      <c r="A107" s="75"/>
      <c r="B107" s="76"/>
      <c r="C107" s="75"/>
      <c r="D107" s="291" t="s">
        <v>483</v>
      </c>
      <c r="E107" s="154">
        <v>543.20000000000005</v>
      </c>
      <c r="F107" s="291">
        <v>543.20000000000005</v>
      </c>
      <c r="G107" s="291" t="s">
        <v>118</v>
      </c>
      <c r="H107" s="126">
        <f t="shared" si="17"/>
        <v>100</v>
      </c>
      <c r="I107" s="57"/>
      <c r="J107" s="327" t="s">
        <v>499</v>
      </c>
      <c r="K107" s="11" t="s">
        <v>506</v>
      </c>
      <c r="L107" s="77" t="s">
        <v>165</v>
      </c>
      <c r="M107" s="57">
        <v>3</v>
      </c>
      <c r="N107" s="57">
        <v>3</v>
      </c>
      <c r="O107" s="149">
        <f t="shared" si="16"/>
        <v>100</v>
      </c>
      <c r="P107" s="149">
        <f>O107</f>
        <v>100</v>
      </c>
      <c r="Q107" s="57"/>
    </row>
    <row r="108" spans="1:17" s="51" customFormat="1" ht="63">
      <c r="A108" s="75"/>
      <c r="B108" s="76"/>
      <c r="C108" s="75"/>
      <c r="D108" s="388" t="s">
        <v>507</v>
      </c>
      <c r="E108" s="154">
        <v>929.2</v>
      </c>
      <c r="F108" s="291">
        <v>925.2</v>
      </c>
      <c r="G108" s="397" t="s">
        <v>118</v>
      </c>
      <c r="H108" s="421">
        <f t="shared" si="17"/>
        <v>99.569522169608263</v>
      </c>
      <c r="I108" s="57" t="s">
        <v>849</v>
      </c>
      <c r="J108" s="402" t="s">
        <v>499</v>
      </c>
      <c r="K108" s="286" t="s">
        <v>508</v>
      </c>
      <c r="L108" s="77" t="s">
        <v>165</v>
      </c>
      <c r="M108" s="324">
        <v>2</v>
      </c>
      <c r="N108" s="57">
        <v>2</v>
      </c>
      <c r="O108" s="149">
        <f t="shared" si="16"/>
        <v>100</v>
      </c>
      <c r="P108" s="149">
        <f>(O108+O109)/2</f>
        <v>100</v>
      </c>
      <c r="Q108" s="57"/>
    </row>
    <row r="109" spans="1:17" s="51" customFormat="1" ht="126">
      <c r="A109" s="75"/>
      <c r="B109" s="76"/>
      <c r="C109" s="75"/>
      <c r="D109" s="389"/>
      <c r="E109" s="156"/>
      <c r="F109" s="290"/>
      <c r="G109" s="398"/>
      <c r="H109" s="422"/>
      <c r="I109" s="78"/>
      <c r="J109" s="403"/>
      <c r="K109" s="41" t="s">
        <v>509</v>
      </c>
      <c r="L109" s="77" t="s">
        <v>165</v>
      </c>
      <c r="M109" s="167">
        <v>2</v>
      </c>
      <c r="N109" s="57">
        <v>2</v>
      </c>
      <c r="O109" s="149">
        <f t="shared" si="16"/>
        <v>100</v>
      </c>
      <c r="P109" s="149"/>
      <c r="Q109" s="57"/>
    </row>
    <row r="110" spans="1:17" s="51" customFormat="1" ht="78.75">
      <c r="A110" s="75"/>
      <c r="B110" s="76"/>
      <c r="C110" s="75"/>
      <c r="D110" s="397" t="s">
        <v>198</v>
      </c>
      <c r="E110" s="291">
        <v>5694.8</v>
      </c>
      <c r="F110" s="291">
        <v>5694.8</v>
      </c>
      <c r="G110" s="397" t="s">
        <v>118</v>
      </c>
      <c r="H110" s="421">
        <f t="shared" si="17"/>
        <v>100</v>
      </c>
      <c r="I110" s="168"/>
      <c r="J110" s="404" t="s">
        <v>499</v>
      </c>
      <c r="K110" s="320" t="s">
        <v>510</v>
      </c>
      <c r="L110" s="77" t="s">
        <v>165</v>
      </c>
      <c r="M110" s="57">
        <v>3</v>
      </c>
      <c r="N110" s="57">
        <v>2</v>
      </c>
      <c r="O110" s="149">
        <f>N110/M110*100</f>
        <v>66.666666666666657</v>
      </c>
      <c r="P110" s="149">
        <f>(O110+O111)/2</f>
        <v>83.333333333333329</v>
      </c>
      <c r="Q110" s="57" t="s">
        <v>845</v>
      </c>
    </row>
    <row r="111" spans="1:17" s="51" customFormat="1" ht="141.75">
      <c r="A111" s="75"/>
      <c r="B111" s="76"/>
      <c r="C111" s="75"/>
      <c r="D111" s="398"/>
      <c r="E111" s="53"/>
      <c r="F111" s="53"/>
      <c r="G111" s="398"/>
      <c r="H111" s="422"/>
      <c r="I111" s="168"/>
      <c r="J111" s="404"/>
      <c r="K111" s="320" t="s">
        <v>511</v>
      </c>
      <c r="L111" s="77" t="s">
        <v>165</v>
      </c>
      <c r="M111" s="57">
        <v>3</v>
      </c>
      <c r="N111" s="57">
        <v>3</v>
      </c>
      <c r="O111" s="149">
        <f>N111/M111*100</f>
        <v>100</v>
      </c>
      <c r="P111" s="149"/>
      <c r="Q111" s="57"/>
    </row>
    <row r="112" spans="1:17" s="51" customFormat="1" ht="126">
      <c r="A112" s="75"/>
      <c r="B112" s="76"/>
      <c r="C112" s="75"/>
      <c r="D112" s="397" t="s">
        <v>512</v>
      </c>
      <c r="E112" s="291">
        <v>1628.8</v>
      </c>
      <c r="F112" s="291">
        <v>1628.8</v>
      </c>
      <c r="G112" s="397" t="s">
        <v>441</v>
      </c>
      <c r="H112" s="421">
        <f t="shared" si="17"/>
        <v>100</v>
      </c>
      <c r="I112" s="57"/>
      <c r="J112" s="402" t="s">
        <v>499</v>
      </c>
      <c r="K112" s="320" t="s">
        <v>513</v>
      </c>
      <c r="L112" s="77" t="s">
        <v>165</v>
      </c>
      <c r="M112" s="57">
        <v>1</v>
      </c>
      <c r="N112" s="57">
        <v>1</v>
      </c>
      <c r="O112" s="149">
        <f t="shared" ref="O112:O113" si="18">N112/M112*100</f>
        <v>100</v>
      </c>
      <c r="P112" s="149">
        <f>(O112+O113)/2</f>
        <v>100</v>
      </c>
      <c r="Q112" s="57"/>
    </row>
    <row r="113" spans="1:17" s="51" customFormat="1" ht="141.75">
      <c r="A113" s="75"/>
      <c r="B113" s="76"/>
      <c r="C113" s="75"/>
      <c r="D113" s="398"/>
      <c r="E113" s="290"/>
      <c r="F113" s="290"/>
      <c r="G113" s="398"/>
      <c r="H113" s="422"/>
      <c r="I113" s="57"/>
      <c r="J113" s="403"/>
      <c r="K113" s="320" t="s">
        <v>514</v>
      </c>
      <c r="L113" s="77" t="s">
        <v>165</v>
      </c>
      <c r="M113" s="57">
        <v>1</v>
      </c>
      <c r="N113" s="57">
        <v>1</v>
      </c>
      <c r="O113" s="149">
        <f t="shared" si="18"/>
        <v>100</v>
      </c>
      <c r="P113" s="149"/>
      <c r="Q113" s="57"/>
    </row>
    <row r="114" spans="1:17" s="51" customFormat="1" ht="110.25">
      <c r="A114" s="75"/>
      <c r="B114" s="76"/>
      <c r="C114" s="75"/>
      <c r="D114" s="289" t="s">
        <v>110</v>
      </c>
      <c r="E114" s="289">
        <v>144.1</v>
      </c>
      <c r="F114" s="289">
        <v>144.1</v>
      </c>
      <c r="G114" s="289" t="s">
        <v>441</v>
      </c>
      <c r="H114" s="126">
        <f t="shared" si="17"/>
        <v>100</v>
      </c>
      <c r="I114" s="57"/>
      <c r="J114" s="327" t="s">
        <v>499</v>
      </c>
      <c r="K114" s="320" t="s">
        <v>500</v>
      </c>
      <c r="L114" s="77" t="s">
        <v>165</v>
      </c>
      <c r="M114" s="57">
        <v>1</v>
      </c>
      <c r="N114" s="175">
        <v>1</v>
      </c>
      <c r="O114" s="149">
        <f>N114/M114*100</f>
        <v>100</v>
      </c>
      <c r="P114" s="149">
        <f>O114</f>
        <v>100</v>
      </c>
      <c r="Q114" s="57"/>
    </row>
    <row r="115" spans="1:17" s="51" customFormat="1" ht="126">
      <c r="A115" s="75"/>
      <c r="B115" s="76"/>
      <c r="C115" s="75"/>
      <c r="D115" s="291" t="s">
        <v>199</v>
      </c>
      <c r="E115" s="154">
        <v>664.3</v>
      </c>
      <c r="F115" s="292">
        <v>0</v>
      </c>
      <c r="G115" s="291" t="s">
        <v>118</v>
      </c>
      <c r="H115" s="126">
        <f t="shared" si="17"/>
        <v>0</v>
      </c>
      <c r="I115" s="57" t="s">
        <v>916</v>
      </c>
      <c r="J115" s="327" t="s">
        <v>499</v>
      </c>
      <c r="K115" s="41" t="s">
        <v>515</v>
      </c>
      <c r="L115" s="59" t="s">
        <v>165</v>
      </c>
      <c r="M115" s="57">
        <v>4</v>
      </c>
      <c r="N115" s="184">
        <v>0</v>
      </c>
      <c r="O115" s="149">
        <f t="shared" ref="O115" si="19">N115/M115*100</f>
        <v>0</v>
      </c>
      <c r="P115" s="149">
        <f>O115</f>
        <v>0</v>
      </c>
      <c r="Q115" s="57" t="s">
        <v>916</v>
      </c>
    </row>
    <row r="116" spans="1:17" s="51" customFormat="1" ht="78.75">
      <c r="A116" s="75"/>
      <c r="B116" s="76"/>
      <c r="C116" s="75"/>
      <c r="D116" s="397" t="s">
        <v>200</v>
      </c>
      <c r="E116" s="154">
        <v>2147.6999999999998</v>
      </c>
      <c r="F116" s="291">
        <v>1954.6</v>
      </c>
      <c r="G116" s="397" t="s">
        <v>118</v>
      </c>
      <c r="H116" s="421">
        <f t="shared" si="17"/>
        <v>91.008986357498728</v>
      </c>
      <c r="I116" s="57" t="s">
        <v>850</v>
      </c>
      <c r="J116" s="402" t="s">
        <v>499</v>
      </c>
      <c r="K116" s="320" t="s">
        <v>516</v>
      </c>
      <c r="L116" s="59" t="s">
        <v>165</v>
      </c>
      <c r="M116" s="57">
        <v>6</v>
      </c>
      <c r="N116" s="57">
        <v>6</v>
      </c>
      <c r="O116" s="149">
        <f>N116/M116*100</f>
        <v>100</v>
      </c>
      <c r="P116" s="149">
        <f>(O116+O117)/2</f>
        <v>100</v>
      </c>
      <c r="Q116" s="57"/>
    </row>
    <row r="117" spans="1:17" s="51" customFormat="1" ht="110.25">
      <c r="A117" s="75"/>
      <c r="B117" s="76"/>
      <c r="C117" s="75"/>
      <c r="D117" s="398"/>
      <c r="E117" s="156"/>
      <c r="F117" s="290"/>
      <c r="G117" s="398"/>
      <c r="H117" s="422" t="e">
        <f t="shared" si="17"/>
        <v>#DIV/0!</v>
      </c>
      <c r="I117" s="57"/>
      <c r="J117" s="403"/>
      <c r="K117" s="320" t="s">
        <v>517</v>
      </c>
      <c r="L117" s="59" t="s">
        <v>165</v>
      </c>
      <c r="M117" s="57">
        <v>1</v>
      </c>
      <c r="N117" s="57">
        <v>1</v>
      </c>
      <c r="O117" s="149">
        <f>N117/M117*100</f>
        <v>100</v>
      </c>
      <c r="P117" s="149"/>
      <c r="Q117" s="57"/>
    </row>
    <row r="118" spans="1:17" s="51" customFormat="1" ht="94.5">
      <c r="A118" s="75"/>
      <c r="B118" s="76"/>
      <c r="C118" s="75"/>
      <c r="D118" s="291" t="s">
        <v>207</v>
      </c>
      <c r="E118" s="154">
        <v>4583</v>
      </c>
      <c r="F118" s="291">
        <v>4582.8999999999996</v>
      </c>
      <c r="G118" s="291" t="s">
        <v>118</v>
      </c>
      <c r="H118" s="126">
        <f t="shared" si="17"/>
        <v>99.997818023128943</v>
      </c>
      <c r="I118" s="57"/>
      <c r="J118" s="327" t="s">
        <v>518</v>
      </c>
      <c r="K118" s="320" t="s">
        <v>519</v>
      </c>
      <c r="L118" s="59" t="s">
        <v>165</v>
      </c>
      <c r="M118" s="57">
        <v>1</v>
      </c>
      <c r="N118" s="57">
        <v>1</v>
      </c>
      <c r="O118" s="149">
        <f>N118/M118*100</f>
        <v>100</v>
      </c>
      <c r="P118" s="149">
        <f>O118</f>
        <v>100</v>
      </c>
      <c r="Q118" s="57"/>
    </row>
    <row r="119" spans="1:17" s="51" customFormat="1" ht="94.5">
      <c r="A119" s="75"/>
      <c r="B119" s="76"/>
      <c r="C119" s="75"/>
      <c r="D119" s="397" t="s">
        <v>201</v>
      </c>
      <c r="E119" s="154">
        <v>9882.7999999999993</v>
      </c>
      <c r="F119" s="291">
        <v>9882.7999999999993</v>
      </c>
      <c r="G119" s="397" t="s">
        <v>118</v>
      </c>
      <c r="H119" s="421">
        <f t="shared" si="17"/>
        <v>100</v>
      </c>
      <c r="I119" s="168"/>
      <c r="J119" s="402" t="s">
        <v>499</v>
      </c>
      <c r="K119" s="320" t="s">
        <v>501</v>
      </c>
      <c r="L119" s="59" t="s">
        <v>165</v>
      </c>
      <c r="M119" s="57">
        <v>5</v>
      </c>
      <c r="N119" s="57">
        <v>4</v>
      </c>
      <c r="O119" s="149">
        <f>N119/M119*100</f>
        <v>80</v>
      </c>
      <c r="P119" s="149">
        <f>(O119+O120+O121)/3</f>
        <v>60</v>
      </c>
      <c r="Q119" s="434" t="s">
        <v>917</v>
      </c>
    </row>
    <row r="120" spans="1:17" s="51" customFormat="1" ht="94.5">
      <c r="A120" s="75"/>
      <c r="B120" s="76"/>
      <c r="C120" s="75"/>
      <c r="D120" s="399"/>
      <c r="E120" s="155"/>
      <c r="F120" s="289"/>
      <c r="G120" s="399"/>
      <c r="H120" s="440" t="e">
        <f t="shared" si="17"/>
        <v>#DIV/0!</v>
      </c>
      <c r="I120" s="168"/>
      <c r="J120" s="405"/>
      <c r="K120" s="320" t="s">
        <v>520</v>
      </c>
      <c r="L120" s="59" t="s">
        <v>165</v>
      </c>
      <c r="M120" s="57">
        <v>1</v>
      </c>
      <c r="N120" s="57">
        <v>0</v>
      </c>
      <c r="O120" s="149">
        <f>N120/M120*100</f>
        <v>0</v>
      </c>
      <c r="P120" s="149"/>
      <c r="Q120" s="435"/>
    </row>
    <row r="121" spans="1:17" s="51" customFormat="1" ht="78.75">
      <c r="A121" s="75"/>
      <c r="B121" s="76"/>
      <c r="C121" s="75"/>
      <c r="D121" s="398"/>
      <c r="E121" s="156"/>
      <c r="F121" s="290"/>
      <c r="G121" s="398"/>
      <c r="H121" s="422" t="e">
        <f t="shared" si="17"/>
        <v>#DIV/0!</v>
      </c>
      <c r="I121" s="168"/>
      <c r="J121" s="403"/>
      <c r="K121" s="320" t="s">
        <v>516</v>
      </c>
      <c r="L121" s="59" t="s">
        <v>165</v>
      </c>
      <c r="M121" s="57">
        <v>2</v>
      </c>
      <c r="N121" s="57">
        <v>6</v>
      </c>
      <c r="O121" s="149">
        <f t="shared" ref="O121:O123" si="20">IF((N121/M121*100)&gt;1,100)</f>
        <v>100</v>
      </c>
      <c r="P121" s="149"/>
      <c r="Q121" s="436"/>
    </row>
    <row r="122" spans="1:17" s="51" customFormat="1" ht="126">
      <c r="A122" s="75"/>
      <c r="B122" s="76"/>
      <c r="C122" s="75"/>
      <c r="D122" s="397" t="s">
        <v>208</v>
      </c>
      <c r="E122" s="154">
        <v>1655.5</v>
      </c>
      <c r="F122" s="291">
        <v>1655.4</v>
      </c>
      <c r="G122" s="397" t="s">
        <v>118</v>
      </c>
      <c r="H122" s="421">
        <f t="shared" ref="H122:H123" si="21">F122/E122*100</f>
        <v>99.993959528843263</v>
      </c>
      <c r="I122" s="168"/>
      <c r="J122" s="402" t="s">
        <v>499</v>
      </c>
      <c r="K122" s="320" t="s">
        <v>521</v>
      </c>
      <c r="L122" s="59" t="s">
        <v>165</v>
      </c>
      <c r="M122" s="57">
        <v>3</v>
      </c>
      <c r="N122" s="57">
        <v>2</v>
      </c>
      <c r="O122" s="149">
        <f>N122/M122*100</f>
        <v>66.666666666666657</v>
      </c>
      <c r="P122" s="149">
        <f>(O122+O123)/2</f>
        <v>83.333333333333329</v>
      </c>
      <c r="Q122" s="332" t="s">
        <v>846</v>
      </c>
    </row>
    <row r="123" spans="1:17" s="51" customFormat="1" ht="78.75">
      <c r="A123" s="75"/>
      <c r="B123" s="76"/>
      <c r="C123" s="75"/>
      <c r="D123" s="398"/>
      <c r="E123" s="156"/>
      <c r="F123" s="290"/>
      <c r="G123" s="398"/>
      <c r="H123" s="422" t="e">
        <f t="shared" si="21"/>
        <v>#DIV/0!</v>
      </c>
      <c r="I123" s="168"/>
      <c r="J123" s="403"/>
      <c r="K123" s="320" t="s">
        <v>516</v>
      </c>
      <c r="L123" s="59" t="s">
        <v>165</v>
      </c>
      <c r="M123" s="57">
        <v>2</v>
      </c>
      <c r="N123" s="57">
        <v>3</v>
      </c>
      <c r="O123" s="149">
        <f t="shared" si="20"/>
        <v>100</v>
      </c>
      <c r="P123" s="149"/>
      <c r="Q123" s="57"/>
    </row>
    <row r="124" spans="1:17" s="51" customFormat="1" ht="141.75">
      <c r="A124" s="79"/>
      <c r="B124" s="53"/>
      <c r="C124" s="79"/>
      <c r="D124" s="320" t="s">
        <v>203</v>
      </c>
      <c r="E124" s="126">
        <v>0</v>
      </c>
      <c r="F124" s="126">
        <v>0</v>
      </c>
      <c r="G124" s="320" t="s">
        <v>118</v>
      </c>
      <c r="H124" s="126" t="s">
        <v>13</v>
      </c>
      <c r="I124" s="57"/>
      <c r="J124" s="330" t="s">
        <v>499</v>
      </c>
      <c r="K124" s="320" t="s">
        <v>522</v>
      </c>
      <c r="L124" s="59" t="s">
        <v>165</v>
      </c>
      <c r="M124" s="57">
        <v>1</v>
      </c>
      <c r="N124" s="57">
        <v>1</v>
      </c>
      <c r="O124" s="292">
        <f>N124/M124*100</f>
        <v>100</v>
      </c>
      <c r="P124" s="292">
        <f>O124</f>
        <v>100</v>
      </c>
      <c r="Q124" s="332" t="s">
        <v>918</v>
      </c>
    </row>
    <row r="125" spans="1:17" s="51" customFormat="1" ht="157.5">
      <c r="A125" s="72" t="s">
        <v>523</v>
      </c>
      <c r="B125" s="73" t="s">
        <v>524</v>
      </c>
      <c r="C125" s="72" t="s">
        <v>525</v>
      </c>
      <c r="D125" s="80" t="s">
        <v>83</v>
      </c>
      <c r="E125" s="67">
        <v>2957.2</v>
      </c>
      <c r="F125" s="81">
        <v>2957.1</v>
      </c>
      <c r="G125" s="320" t="s">
        <v>118</v>
      </c>
      <c r="H125" s="294">
        <f t="shared" ref="H125:H164" si="22">F125/E125*100</f>
        <v>99.996618422832412</v>
      </c>
      <c r="I125" s="167"/>
      <c r="J125" s="327" t="s">
        <v>526</v>
      </c>
      <c r="K125" s="13" t="s">
        <v>527</v>
      </c>
      <c r="L125" s="59" t="s">
        <v>528</v>
      </c>
      <c r="M125" s="323">
        <v>12</v>
      </c>
      <c r="N125" s="323">
        <v>12</v>
      </c>
      <c r="O125" s="292">
        <f>N125/M125*100</f>
        <v>100</v>
      </c>
      <c r="P125" s="292">
        <f>O125</f>
        <v>100</v>
      </c>
      <c r="Q125" s="61"/>
    </row>
    <row r="126" spans="1:17" s="51" customFormat="1" ht="141.75">
      <c r="A126" s="82"/>
      <c r="B126" s="76"/>
      <c r="C126" s="82"/>
      <c r="D126" s="331" t="s">
        <v>498</v>
      </c>
      <c r="E126" s="67">
        <v>4620</v>
      </c>
      <c r="F126" s="264">
        <v>4620</v>
      </c>
      <c r="G126" s="320" t="s">
        <v>118</v>
      </c>
      <c r="H126" s="294">
        <f t="shared" si="22"/>
        <v>100</v>
      </c>
      <c r="I126" s="68"/>
      <c r="J126" s="327" t="s">
        <v>1003</v>
      </c>
      <c r="K126" s="327" t="s">
        <v>1004</v>
      </c>
      <c r="L126" s="327" t="s">
        <v>1005</v>
      </c>
      <c r="M126" s="68">
        <v>7</v>
      </c>
      <c r="N126" s="68">
        <v>7</v>
      </c>
      <c r="O126" s="292">
        <f>N126/M126*100</f>
        <v>100</v>
      </c>
      <c r="P126" s="292">
        <f>O126</f>
        <v>100</v>
      </c>
      <c r="Q126" s="61"/>
    </row>
    <row r="127" spans="1:17" s="51" customFormat="1" ht="63" customHeight="1">
      <c r="A127" s="83"/>
      <c r="B127" s="76"/>
      <c r="C127" s="287"/>
      <c r="D127" s="397" t="s">
        <v>193</v>
      </c>
      <c r="E127" s="154">
        <v>10000</v>
      </c>
      <c r="F127" s="154">
        <v>10000</v>
      </c>
      <c r="G127" s="397" t="s">
        <v>118</v>
      </c>
      <c r="H127" s="428">
        <f t="shared" si="22"/>
        <v>100</v>
      </c>
      <c r="I127" s="68"/>
      <c r="J127" s="327" t="s">
        <v>1006</v>
      </c>
      <c r="K127" s="11" t="s">
        <v>1007</v>
      </c>
      <c r="L127" s="28" t="s">
        <v>1005</v>
      </c>
      <c r="M127" s="68">
        <v>6</v>
      </c>
      <c r="N127" s="68">
        <v>11</v>
      </c>
      <c r="O127" s="112">
        <f t="shared" ref="O127" si="23">IF((N127/M127*100)&gt;1,100)</f>
        <v>100</v>
      </c>
      <c r="P127" s="292">
        <f>(O127+O128)/2</f>
        <v>100</v>
      </c>
      <c r="Q127" s="179" t="s">
        <v>1008</v>
      </c>
    </row>
    <row r="128" spans="1:17" s="51" customFormat="1" ht="94.5">
      <c r="A128" s="83"/>
      <c r="B128" s="193"/>
      <c r="C128" s="287"/>
      <c r="D128" s="398"/>
      <c r="E128" s="156"/>
      <c r="F128" s="156"/>
      <c r="G128" s="398"/>
      <c r="H128" s="429"/>
      <c r="I128" s="68"/>
      <c r="J128" s="327" t="s">
        <v>1009</v>
      </c>
      <c r="K128" s="327" t="s">
        <v>1010</v>
      </c>
      <c r="L128" s="28" t="s">
        <v>1011</v>
      </c>
      <c r="M128" s="68">
        <v>479</v>
      </c>
      <c r="N128" s="68">
        <v>479</v>
      </c>
      <c r="O128" s="292">
        <f t="shared" ref="O128:O132" si="24">N128/M128*100</f>
        <v>100</v>
      </c>
      <c r="P128" s="61"/>
      <c r="Q128" s="61"/>
    </row>
    <row r="129" spans="1:17" s="51" customFormat="1" ht="173.25">
      <c r="A129" s="83"/>
      <c r="B129" s="84"/>
      <c r="C129" s="287"/>
      <c r="D129" s="331" t="s">
        <v>194</v>
      </c>
      <c r="E129" s="67">
        <v>6848.1</v>
      </c>
      <c r="F129" s="81">
        <v>6477.4</v>
      </c>
      <c r="G129" s="320" t="s">
        <v>118</v>
      </c>
      <c r="H129" s="294">
        <f t="shared" si="22"/>
        <v>94.586819701815088</v>
      </c>
      <c r="I129" s="320" t="s">
        <v>861</v>
      </c>
      <c r="J129" s="330" t="s">
        <v>1012</v>
      </c>
      <c r="K129" s="327" t="s">
        <v>1013</v>
      </c>
      <c r="L129" s="68" t="s">
        <v>165</v>
      </c>
      <c r="M129" s="68">
        <v>2</v>
      </c>
      <c r="N129" s="68">
        <v>2</v>
      </c>
      <c r="O129" s="292">
        <f t="shared" si="24"/>
        <v>100</v>
      </c>
      <c r="P129" s="292">
        <f>O129</f>
        <v>100</v>
      </c>
      <c r="Q129" s="61"/>
    </row>
    <row r="130" spans="1:17" s="51" customFormat="1" ht="63" customHeight="1">
      <c r="A130" s="83"/>
      <c r="B130" s="84"/>
      <c r="C130" s="287"/>
      <c r="D130" s="397" t="s">
        <v>195</v>
      </c>
      <c r="E130" s="154">
        <v>9972.6</v>
      </c>
      <c r="F130" s="154">
        <v>9972.5</v>
      </c>
      <c r="G130" s="397" t="s">
        <v>118</v>
      </c>
      <c r="H130" s="428">
        <f t="shared" si="22"/>
        <v>99.998997252471767</v>
      </c>
      <c r="I130" s="412"/>
      <c r="J130" s="330" t="s">
        <v>1014</v>
      </c>
      <c r="K130" s="330" t="s">
        <v>1015</v>
      </c>
      <c r="L130" s="330" t="s">
        <v>1016</v>
      </c>
      <c r="M130" s="68">
        <v>741</v>
      </c>
      <c r="N130" s="68">
        <v>741</v>
      </c>
      <c r="O130" s="292">
        <f t="shared" si="24"/>
        <v>100</v>
      </c>
      <c r="P130" s="292">
        <f>(O130+O131+O132)/3</f>
        <v>100</v>
      </c>
      <c r="Q130" s="61"/>
    </row>
    <row r="131" spans="1:17" s="51" customFormat="1" ht="173.25">
      <c r="A131" s="83"/>
      <c r="B131" s="84"/>
      <c r="C131" s="287"/>
      <c r="D131" s="399"/>
      <c r="E131" s="155"/>
      <c r="F131" s="155"/>
      <c r="G131" s="399"/>
      <c r="H131" s="430"/>
      <c r="I131" s="413"/>
      <c r="J131" s="330" t="s">
        <v>1017</v>
      </c>
      <c r="K131" s="327" t="s">
        <v>1018</v>
      </c>
      <c r="L131" s="68" t="s">
        <v>165</v>
      </c>
      <c r="M131" s="68">
        <v>4</v>
      </c>
      <c r="N131" s="68">
        <v>4</v>
      </c>
      <c r="O131" s="292">
        <f t="shared" si="24"/>
        <v>100</v>
      </c>
      <c r="P131" s="61"/>
      <c r="Q131" s="61"/>
    </row>
    <row r="132" spans="1:17" s="51" customFormat="1" ht="78.75">
      <c r="A132" s="83"/>
      <c r="B132" s="84"/>
      <c r="C132" s="287"/>
      <c r="D132" s="398"/>
      <c r="E132" s="156"/>
      <c r="F132" s="156"/>
      <c r="G132" s="398"/>
      <c r="H132" s="429"/>
      <c r="I132" s="414"/>
      <c r="J132" s="330" t="s">
        <v>1019</v>
      </c>
      <c r="K132" s="330" t="s">
        <v>1020</v>
      </c>
      <c r="L132" s="330" t="s">
        <v>165</v>
      </c>
      <c r="M132" s="68">
        <v>3</v>
      </c>
      <c r="N132" s="68">
        <v>3</v>
      </c>
      <c r="O132" s="292">
        <f t="shared" si="24"/>
        <v>100</v>
      </c>
      <c r="P132" s="61"/>
      <c r="Q132" s="61"/>
    </row>
    <row r="133" spans="1:17" s="51" customFormat="1" ht="126">
      <c r="A133" s="83"/>
      <c r="B133" s="84"/>
      <c r="C133" s="287"/>
      <c r="D133" s="331" t="s">
        <v>529</v>
      </c>
      <c r="E133" s="67">
        <v>9246.7000000000007</v>
      </c>
      <c r="F133" s="81">
        <v>9246.6</v>
      </c>
      <c r="G133" s="320" t="s">
        <v>118</v>
      </c>
      <c r="H133" s="294">
        <f t="shared" si="22"/>
        <v>99.998918533098291</v>
      </c>
      <c r="I133" s="68"/>
      <c r="J133" s="330" t="s">
        <v>1021</v>
      </c>
      <c r="K133" s="330" t="s">
        <v>1022</v>
      </c>
      <c r="L133" s="330" t="s">
        <v>165</v>
      </c>
      <c r="M133" s="68">
        <v>196</v>
      </c>
      <c r="N133" s="68">
        <v>392</v>
      </c>
      <c r="O133" s="112">
        <f t="shared" ref="O133" si="25">IF((N133/M133*100)&gt;1,100)</f>
        <v>100</v>
      </c>
      <c r="P133" s="112">
        <f>O133</f>
        <v>100</v>
      </c>
      <c r="Q133" s="332" t="s">
        <v>1023</v>
      </c>
    </row>
    <row r="134" spans="1:17" s="51" customFormat="1" ht="173.25">
      <c r="A134" s="83"/>
      <c r="B134" s="84"/>
      <c r="C134" s="287"/>
      <c r="D134" s="331" t="s">
        <v>196</v>
      </c>
      <c r="E134" s="67">
        <v>9168</v>
      </c>
      <c r="F134" s="81">
        <v>9167.9</v>
      </c>
      <c r="G134" s="320" t="s">
        <v>118</v>
      </c>
      <c r="H134" s="294">
        <f t="shared" si="22"/>
        <v>99.998909249563695</v>
      </c>
      <c r="I134" s="68"/>
      <c r="J134" s="330" t="s">
        <v>1012</v>
      </c>
      <c r="K134" s="327" t="s">
        <v>1013</v>
      </c>
      <c r="L134" s="68" t="s">
        <v>165</v>
      </c>
      <c r="M134" s="68">
        <v>14</v>
      </c>
      <c r="N134" s="68">
        <v>14</v>
      </c>
      <c r="O134" s="292">
        <f t="shared" ref="O134:O148" si="26">N134/M134*100</f>
        <v>100</v>
      </c>
      <c r="P134" s="292">
        <f>O134</f>
        <v>100</v>
      </c>
      <c r="Q134" s="61"/>
    </row>
    <row r="135" spans="1:17" s="51" customFormat="1" ht="63" customHeight="1">
      <c r="A135" s="83"/>
      <c r="B135" s="84"/>
      <c r="C135" s="287"/>
      <c r="D135" s="397" t="s">
        <v>197</v>
      </c>
      <c r="E135" s="154">
        <v>696.2</v>
      </c>
      <c r="F135" s="154">
        <v>696.2</v>
      </c>
      <c r="G135" s="397" t="s">
        <v>118</v>
      </c>
      <c r="H135" s="428">
        <f t="shared" si="22"/>
        <v>100</v>
      </c>
      <c r="I135" s="412"/>
      <c r="J135" s="327" t="s">
        <v>1024</v>
      </c>
      <c r="K135" s="327" t="s">
        <v>1004</v>
      </c>
      <c r="L135" s="68" t="s">
        <v>165</v>
      </c>
      <c r="M135" s="68">
        <v>1</v>
      </c>
      <c r="N135" s="68">
        <v>1</v>
      </c>
      <c r="O135" s="292">
        <f t="shared" si="26"/>
        <v>100</v>
      </c>
      <c r="P135" s="292">
        <f>(O135+O136)/2</f>
        <v>100</v>
      </c>
      <c r="Q135" s="61"/>
    </row>
    <row r="136" spans="1:17" s="51" customFormat="1" ht="94.5">
      <c r="A136" s="83"/>
      <c r="B136" s="84"/>
      <c r="C136" s="287"/>
      <c r="D136" s="398"/>
      <c r="E136" s="156"/>
      <c r="F136" s="156"/>
      <c r="G136" s="398"/>
      <c r="H136" s="429"/>
      <c r="I136" s="414"/>
      <c r="J136" s="330" t="s">
        <v>1025</v>
      </c>
      <c r="K136" s="327" t="s">
        <v>1026</v>
      </c>
      <c r="L136" s="68" t="s">
        <v>165</v>
      </c>
      <c r="M136" s="68">
        <v>1</v>
      </c>
      <c r="N136" s="68">
        <v>1</v>
      </c>
      <c r="O136" s="292">
        <f t="shared" si="26"/>
        <v>100</v>
      </c>
      <c r="P136" s="186"/>
      <c r="Q136" s="61"/>
    </row>
    <row r="137" spans="1:17" s="51" customFormat="1" ht="173.25">
      <c r="A137" s="83"/>
      <c r="B137" s="84"/>
      <c r="C137" s="287"/>
      <c r="D137" s="331" t="s">
        <v>198</v>
      </c>
      <c r="E137" s="67">
        <v>10000</v>
      </c>
      <c r="F137" s="81">
        <v>10000</v>
      </c>
      <c r="G137" s="320" t="s">
        <v>118</v>
      </c>
      <c r="H137" s="294">
        <f t="shared" si="22"/>
        <v>100</v>
      </c>
      <c r="I137" s="68"/>
      <c r="J137" s="330" t="s">
        <v>1012</v>
      </c>
      <c r="K137" s="327" t="s">
        <v>1013</v>
      </c>
      <c r="L137" s="68" t="s">
        <v>165</v>
      </c>
      <c r="M137" s="68">
        <v>7</v>
      </c>
      <c r="N137" s="68">
        <v>7</v>
      </c>
      <c r="O137" s="292">
        <f t="shared" si="26"/>
        <v>100</v>
      </c>
      <c r="P137" s="292">
        <f>O137</f>
        <v>100</v>
      </c>
      <c r="Q137" s="61"/>
    </row>
    <row r="138" spans="1:17" s="51" customFormat="1" ht="141" customHeight="1">
      <c r="A138" s="83"/>
      <c r="B138" s="84"/>
      <c r="C138" s="287"/>
      <c r="D138" s="397" t="s">
        <v>205</v>
      </c>
      <c r="E138" s="154">
        <v>10000</v>
      </c>
      <c r="F138" s="154">
        <v>10000</v>
      </c>
      <c r="G138" s="397" t="s">
        <v>118</v>
      </c>
      <c r="H138" s="428">
        <f t="shared" si="22"/>
        <v>100</v>
      </c>
      <c r="I138" s="412"/>
      <c r="J138" s="330" t="s">
        <v>1027</v>
      </c>
      <c r="K138" s="68" t="s">
        <v>1026</v>
      </c>
      <c r="L138" s="68" t="s">
        <v>165</v>
      </c>
      <c r="M138" s="68">
        <v>3</v>
      </c>
      <c r="N138" s="68">
        <v>3</v>
      </c>
      <c r="O138" s="292">
        <f t="shared" si="26"/>
        <v>100</v>
      </c>
      <c r="P138" s="292">
        <f>(O138+O139+O140+O141)/4</f>
        <v>100</v>
      </c>
      <c r="Q138" s="61"/>
    </row>
    <row r="139" spans="1:17" s="51" customFormat="1" ht="124.5" customHeight="1">
      <c r="A139" s="83"/>
      <c r="B139" s="84"/>
      <c r="C139" s="287"/>
      <c r="D139" s="399"/>
      <c r="E139" s="155"/>
      <c r="F139" s="155"/>
      <c r="G139" s="399"/>
      <c r="H139" s="430"/>
      <c r="I139" s="413"/>
      <c r="J139" s="330" t="s">
        <v>1028</v>
      </c>
      <c r="K139" s="68" t="s">
        <v>1026</v>
      </c>
      <c r="L139" s="68" t="s">
        <v>165</v>
      </c>
      <c r="M139" s="68">
        <v>1</v>
      </c>
      <c r="N139" s="68">
        <v>1</v>
      </c>
      <c r="O139" s="292">
        <f t="shared" si="26"/>
        <v>100</v>
      </c>
      <c r="P139" s="186"/>
      <c r="Q139" s="61"/>
    </row>
    <row r="140" spans="1:17" s="51" customFormat="1" ht="173.25">
      <c r="A140" s="83"/>
      <c r="B140" s="84"/>
      <c r="C140" s="287"/>
      <c r="D140" s="399"/>
      <c r="E140" s="155"/>
      <c r="F140" s="155"/>
      <c r="G140" s="399"/>
      <c r="H140" s="430"/>
      <c r="I140" s="413"/>
      <c r="J140" s="330" t="s">
        <v>1039</v>
      </c>
      <c r="K140" s="68" t="s">
        <v>1026</v>
      </c>
      <c r="L140" s="68" t="s">
        <v>165</v>
      </c>
      <c r="M140" s="68">
        <v>121</v>
      </c>
      <c r="N140" s="68">
        <v>121</v>
      </c>
      <c r="O140" s="292">
        <f t="shared" si="26"/>
        <v>100</v>
      </c>
      <c r="P140" s="186"/>
      <c r="Q140" s="61"/>
    </row>
    <row r="141" spans="1:17" s="51" customFormat="1" ht="126">
      <c r="A141" s="83"/>
      <c r="B141" s="84"/>
      <c r="C141" s="287"/>
      <c r="D141" s="398"/>
      <c r="E141" s="156"/>
      <c r="F141" s="156"/>
      <c r="G141" s="398"/>
      <c r="H141" s="429"/>
      <c r="I141" s="414"/>
      <c r="J141" s="330" t="s">
        <v>1029</v>
      </c>
      <c r="K141" s="327" t="s">
        <v>1030</v>
      </c>
      <c r="L141" s="68" t="s">
        <v>165</v>
      </c>
      <c r="M141" s="68">
        <v>1</v>
      </c>
      <c r="N141" s="68">
        <v>1</v>
      </c>
      <c r="O141" s="292">
        <f t="shared" si="26"/>
        <v>100</v>
      </c>
      <c r="P141" s="186"/>
      <c r="Q141" s="61"/>
    </row>
    <row r="142" spans="1:17" s="51" customFormat="1" ht="63" customHeight="1">
      <c r="A142" s="83"/>
      <c r="B142" s="84"/>
      <c r="C142" s="287"/>
      <c r="D142" s="397" t="s">
        <v>530</v>
      </c>
      <c r="E142" s="154">
        <v>14709.1</v>
      </c>
      <c r="F142" s="154">
        <v>14709.1</v>
      </c>
      <c r="G142" s="397" t="s">
        <v>118</v>
      </c>
      <c r="H142" s="428">
        <f t="shared" si="22"/>
        <v>100</v>
      </c>
      <c r="I142" s="412"/>
      <c r="J142" s="327" t="s">
        <v>1031</v>
      </c>
      <c r="K142" s="11" t="s">
        <v>1007</v>
      </c>
      <c r="L142" s="68" t="s">
        <v>165</v>
      </c>
      <c r="M142" s="68">
        <v>1</v>
      </c>
      <c r="N142" s="68">
        <v>1</v>
      </c>
      <c r="O142" s="292">
        <f t="shared" si="26"/>
        <v>100</v>
      </c>
      <c r="P142" s="292">
        <f>(O142+O143+O144+O145+O146+O147)/6</f>
        <v>100</v>
      </c>
      <c r="Q142" s="61"/>
    </row>
    <row r="143" spans="1:17" s="51" customFormat="1" ht="173.25">
      <c r="A143" s="83"/>
      <c r="B143" s="84"/>
      <c r="C143" s="287"/>
      <c r="D143" s="399"/>
      <c r="E143" s="155"/>
      <c r="F143" s="155"/>
      <c r="G143" s="399"/>
      <c r="H143" s="430"/>
      <c r="I143" s="413"/>
      <c r="J143" s="330" t="s">
        <v>1017</v>
      </c>
      <c r="K143" s="327" t="s">
        <v>1013</v>
      </c>
      <c r="L143" s="68" t="s">
        <v>165</v>
      </c>
      <c r="M143" s="68">
        <v>15</v>
      </c>
      <c r="N143" s="68">
        <v>15</v>
      </c>
      <c r="O143" s="292">
        <f t="shared" si="26"/>
        <v>100</v>
      </c>
      <c r="P143" s="61"/>
      <c r="Q143" s="61"/>
    </row>
    <row r="144" spans="1:17" s="51" customFormat="1" ht="141.75">
      <c r="A144" s="83"/>
      <c r="B144" s="84"/>
      <c r="C144" s="287"/>
      <c r="D144" s="399"/>
      <c r="E144" s="155"/>
      <c r="F144" s="155"/>
      <c r="G144" s="399"/>
      <c r="H144" s="430"/>
      <c r="I144" s="413"/>
      <c r="J144" s="327" t="s">
        <v>1032</v>
      </c>
      <c r="K144" s="327" t="s">
        <v>1033</v>
      </c>
      <c r="L144" s="68" t="s">
        <v>674</v>
      </c>
      <c r="M144" s="265">
        <v>12089</v>
      </c>
      <c r="N144" s="265">
        <v>12089</v>
      </c>
      <c r="O144" s="292">
        <f t="shared" si="26"/>
        <v>100</v>
      </c>
      <c r="P144" s="61"/>
      <c r="Q144" s="61"/>
    </row>
    <row r="145" spans="1:17" s="51" customFormat="1" ht="63">
      <c r="A145" s="83"/>
      <c r="B145" s="84"/>
      <c r="C145" s="287"/>
      <c r="D145" s="399"/>
      <c r="E145" s="155"/>
      <c r="F145" s="155"/>
      <c r="G145" s="399"/>
      <c r="H145" s="430"/>
      <c r="I145" s="413"/>
      <c r="J145" s="330" t="s">
        <v>1034</v>
      </c>
      <c r="K145" s="327" t="s">
        <v>1035</v>
      </c>
      <c r="L145" s="68" t="s">
        <v>1036</v>
      </c>
      <c r="M145" s="265">
        <v>3000</v>
      </c>
      <c r="N145" s="265">
        <v>3000</v>
      </c>
      <c r="O145" s="292">
        <f t="shared" si="26"/>
        <v>100</v>
      </c>
      <c r="P145" s="61"/>
      <c r="Q145" s="61"/>
    </row>
    <row r="146" spans="1:17" s="51" customFormat="1" ht="78.75">
      <c r="A146" s="83"/>
      <c r="B146" s="84"/>
      <c r="C146" s="287"/>
      <c r="D146" s="399"/>
      <c r="E146" s="155"/>
      <c r="F146" s="155"/>
      <c r="G146" s="399"/>
      <c r="H146" s="430"/>
      <c r="I146" s="413"/>
      <c r="J146" s="330" t="s">
        <v>1037</v>
      </c>
      <c r="K146" s="330" t="s">
        <v>1026</v>
      </c>
      <c r="L146" s="68" t="s">
        <v>165</v>
      </c>
      <c r="M146" s="265">
        <v>6</v>
      </c>
      <c r="N146" s="265">
        <v>6</v>
      </c>
      <c r="O146" s="292">
        <f t="shared" si="26"/>
        <v>100</v>
      </c>
      <c r="P146" s="61"/>
      <c r="Q146" s="61"/>
    </row>
    <row r="147" spans="1:17" s="51" customFormat="1" ht="94.5">
      <c r="A147" s="83"/>
      <c r="B147" s="84"/>
      <c r="C147" s="287"/>
      <c r="D147" s="398"/>
      <c r="E147" s="156"/>
      <c r="F147" s="156"/>
      <c r="G147" s="398"/>
      <c r="H147" s="429"/>
      <c r="I147" s="414"/>
      <c r="J147" s="330" t="s">
        <v>1038</v>
      </c>
      <c r="K147" s="330" t="s">
        <v>1015</v>
      </c>
      <c r="L147" s="68" t="s">
        <v>1016</v>
      </c>
      <c r="M147" s="265">
        <v>1000</v>
      </c>
      <c r="N147" s="265">
        <v>1000</v>
      </c>
      <c r="O147" s="292">
        <f t="shared" si="26"/>
        <v>100</v>
      </c>
      <c r="P147" s="61"/>
      <c r="Q147" s="61"/>
    </row>
    <row r="148" spans="1:17" s="51" customFormat="1" ht="63">
      <c r="A148" s="83"/>
      <c r="B148" s="84"/>
      <c r="C148" s="287"/>
      <c r="D148" s="331" t="s">
        <v>199</v>
      </c>
      <c r="E148" s="67">
        <v>323</v>
      </c>
      <c r="F148" s="81">
        <v>323</v>
      </c>
      <c r="G148" s="320" t="s">
        <v>118</v>
      </c>
      <c r="H148" s="294">
        <f t="shared" si="22"/>
        <v>100</v>
      </c>
      <c r="I148" s="68"/>
      <c r="J148" s="327" t="s">
        <v>1040</v>
      </c>
      <c r="K148" s="11" t="s">
        <v>1007</v>
      </c>
      <c r="L148" s="28" t="s">
        <v>1005</v>
      </c>
      <c r="M148" s="68">
        <v>1</v>
      </c>
      <c r="N148" s="68">
        <v>1</v>
      </c>
      <c r="O148" s="292">
        <f t="shared" si="26"/>
        <v>100</v>
      </c>
      <c r="P148" s="292">
        <f>O148</f>
        <v>100</v>
      </c>
      <c r="Q148" s="61"/>
    </row>
    <row r="149" spans="1:17" s="51" customFormat="1" ht="94.5">
      <c r="A149" s="83"/>
      <c r="B149" s="84"/>
      <c r="C149" s="287"/>
      <c r="D149" s="331" t="s">
        <v>200</v>
      </c>
      <c r="E149" s="67">
        <v>7296.7</v>
      </c>
      <c r="F149" s="81">
        <v>7296.6</v>
      </c>
      <c r="G149" s="320" t="s">
        <v>118</v>
      </c>
      <c r="H149" s="294">
        <f t="shared" si="22"/>
        <v>99.998629517453111</v>
      </c>
      <c r="I149" s="68"/>
      <c r="J149" s="330" t="s">
        <v>1041</v>
      </c>
      <c r="K149" s="68" t="s">
        <v>1026</v>
      </c>
      <c r="L149" s="68" t="s">
        <v>165</v>
      </c>
      <c r="M149" s="265">
        <v>10</v>
      </c>
      <c r="N149" s="265">
        <v>12</v>
      </c>
      <c r="O149" s="112">
        <f t="shared" ref="O149" si="27">IF((N149/M149*100)&gt;1,100)</f>
        <v>100</v>
      </c>
      <c r="P149" s="112">
        <f>O149</f>
        <v>100</v>
      </c>
      <c r="Q149" s="179" t="s">
        <v>871</v>
      </c>
    </row>
    <row r="150" spans="1:17" s="51" customFormat="1" ht="63" customHeight="1">
      <c r="A150" s="83"/>
      <c r="B150" s="84"/>
      <c r="C150" s="287"/>
      <c r="D150" s="397" t="s">
        <v>206</v>
      </c>
      <c r="E150" s="154">
        <v>4757.8999999999996</v>
      </c>
      <c r="F150" s="154">
        <v>4757.7</v>
      </c>
      <c r="G150" s="397" t="s">
        <v>118</v>
      </c>
      <c r="H150" s="428">
        <f t="shared" si="22"/>
        <v>99.995796464826924</v>
      </c>
      <c r="I150" s="412"/>
      <c r="J150" s="330" t="s">
        <v>1042</v>
      </c>
      <c r="K150" s="68" t="s">
        <v>1043</v>
      </c>
      <c r="L150" s="68" t="s">
        <v>674</v>
      </c>
      <c r="M150" s="68">
        <v>808</v>
      </c>
      <c r="N150" s="68">
        <v>808</v>
      </c>
      <c r="O150" s="292">
        <f t="shared" ref="O150:O158" si="28">N150/M150*100</f>
        <v>100</v>
      </c>
      <c r="P150" s="292">
        <f>(O150+O151+O152)/3</f>
        <v>100</v>
      </c>
      <c r="Q150" s="61"/>
    </row>
    <row r="151" spans="1:17" s="51" customFormat="1" ht="110.25">
      <c r="A151" s="83"/>
      <c r="B151" s="84"/>
      <c r="C151" s="287"/>
      <c r="D151" s="399"/>
      <c r="E151" s="155"/>
      <c r="F151" s="155"/>
      <c r="G151" s="399"/>
      <c r="H151" s="430"/>
      <c r="I151" s="413"/>
      <c r="J151" s="330" t="s">
        <v>1044</v>
      </c>
      <c r="K151" s="68" t="s">
        <v>1007</v>
      </c>
      <c r="L151" s="68" t="s">
        <v>165</v>
      </c>
      <c r="M151" s="68">
        <v>3</v>
      </c>
      <c r="N151" s="68">
        <v>3</v>
      </c>
      <c r="O151" s="292">
        <f t="shared" si="28"/>
        <v>100</v>
      </c>
      <c r="P151" s="61"/>
      <c r="Q151" s="61"/>
    </row>
    <row r="152" spans="1:17" s="51" customFormat="1" ht="110.25">
      <c r="A152" s="83"/>
      <c r="B152" s="84"/>
      <c r="C152" s="287"/>
      <c r="D152" s="398"/>
      <c r="E152" s="156"/>
      <c r="F152" s="156"/>
      <c r="G152" s="398"/>
      <c r="H152" s="429"/>
      <c r="I152" s="414"/>
      <c r="J152" s="330" t="s">
        <v>1045</v>
      </c>
      <c r="K152" s="68" t="s">
        <v>1043</v>
      </c>
      <c r="L152" s="68" t="s">
        <v>674</v>
      </c>
      <c r="M152" s="68">
        <v>108</v>
      </c>
      <c r="N152" s="68">
        <v>108</v>
      </c>
      <c r="O152" s="292">
        <f t="shared" si="28"/>
        <v>100</v>
      </c>
      <c r="P152" s="61"/>
      <c r="Q152" s="61"/>
    </row>
    <row r="153" spans="1:17" s="51" customFormat="1" ht="63" customHeight="1">
      <c r="A153" s="83"/>
      <c r="B153" s="84"/>
      <c r="C153" s="287"/>
      <c r="D153" s="397" t="s">
        <v>207</v>
      </c>
      <c r="E153" s="154">
        <v>4932.7</v>
      </c>
      <c r="F153" s="154">
        <v>4932.6000000000004</v>
      </c>
      <c r="G153" s="397" t="s">
        <v>118</v>
      </c>
      <c r="H153" s="428">
        <f t="shared" si="22"/>
        <v>99.997972712713135</v>
      </c>
      <c r="I153" s="412"/>
      <c r="J153" s="330" t="s">
        <v>1046</v>
      </c>
      <c r="K153" s="68" t="s">
        <v>1026</v>
      </c>
      <c r="L153" s="68" t="s">
        <v>165</v>
      </c>
      <c r="M153" s="68">
        <v>8</v>
      </c>
      <c r="N153" s="68">
        <v>8</v>
      </c>
      <c r="O153" s="292">
        <f t="shared" si="28"/>
        <v>100</v>
      </c>
      <c r="P153" s="292">
        <f>(O153+O154+O155+O156)/4</f>
        <v>100</v>
      </c>
      <c r="Q153" s="61"/>
    </row>
    <row r="154" spans="1:17" s="51" customFormat="1" ht="110.25">
      <c r="A154" s="83"/>
      <c r="B154" s="84"/>
      <c r="C154" s="287"/>
      <c r="D154" s="399"/>
      <c r="E154" s="155"/>
      <c r="F154" s="155"/>
      <c r="G154" s="399"/>
      <c r="H154" s="430"/>
      <c r="I154" s="413"/>
      <c r="J154" s="330" t="s">
        <v>1047</v>
      </c>
      <c r="K154" s="68" t="s">
        <v>1043</v>
      </c>
      <c r="L154" s="68" t="s">
        <v>674</v>
      </c>
      <c r="M154" s="68">
        <v>15.6</v>
      </c>
      <c r="N154" s="68">
        <v>15.6</v>
      </c>
      <c r="O154" s="292">
        <f t="shared" si="28"/>
        <v>100</v>
      </c>
      <c r="P154" s="61"/>
      <c r="Q154" s="61"/>
    </row>
    <row r="155" spans="1:17" s="51" customFormat="1" ht="78.75">
      <c r="A155" s="83"/>
      <c r="B155" s="84"/>
      <c r="C155" s="287"/>
      <c r="D155" s="399"/>
      <c r="E155" s="155"/>
      <c r="F155" s="155"/>
      <c r="G155" s="399"/>
      <c r="H155" s="430"/>
      <c r="I155" s="413"/>
      <c r="J155" s="330" t="s">
        <v>1048</v>
      </c>
      <c r="K155" s="330" t="s">
        <v>1049</v>
      </c>
      <c r="L155" s="68" t="s">
        <v>1016</v>
      </c>
      <c r="M155" s="68">
        <v>272</v>
      </c>
      <c r="N155" s="68">
        <v>272</v>
      </c>
      <c r="O155" s="292">
        <f t="shared" si="28"/>
        <v>100</v>
      </c>
      <c r="P155" s="61"/>
      <c r="Q155" s="61"/>
    </row>
    <row r="156" spans="1:17" s="51" customFormat="1" ht="110.25">
      <c r="A156" s="83"/>
      <c r="B156" s="84"/>
      <c r="C156" s="287"/>
      <c r="D156" s="398"/>
      <c r="E156" s="156"/>
      <c r="F156" s="156"/>
      <c r="G156" s="398"/>
      <c r="H156" s="429"/>
      <c r="I156" s="414"/>
      <c r="J156" s="330" t="s">
        <v>1050</v>
      </c>
      <c r="K156" s="330" t="s">
        <v>1049</v>
      </c>
      <c r="L156" s="68" t="s">
        <v>1016</v>
      </c>
      <c r="M156" s="68">
        <v>58.9</v>
      </c>
      <c r="N156" s="68">
        <v>58.9</v>
      </c>
      <c r="O156" s="292">
        <f t="shared" si="28"/>
        <v>100</v>
      </c>
      <c r="P156" s="186"/>
      <c r="Q156" s="61"/>
    </row>
    <row r="157" spans="1:17" s="51" customFormat="1" ht="63" customHeight="1">
      <c r="A157" s="83"/>
      <c r="B157" s="84"/>
      <c r="C157" s="287"/>
      <c r="D157" s="397" t="s">
        <v>201</v>
      </c>
      <c r="E157" s="154">
        <v>1859.6</v>
      </c>
      <c r="F157" s="154">
        <v>1859.6</v>
      </c>
      <c r="G157" s="397" t="s">
        <v>118</v>
      </c>
      <c r="H157" s="428">
        <f t="shared" si="22"/>
        <v>100</v>
      </c>
      <c r="I157" s="412"/>
      <c r="J157" s="330" t="s">
        <v>1051</v>
      </c>
      <c r="K157" s="330" t="s">
        <v>779</v>
      </c>
      <c r="L157" s="68" t="s">
        <v>165</v>
      </c>
      <c r="M157" s="68">
        <v>1</v>
      </c>
      <c r="N157" s="266">
        <v>1</v>
      </c>
      <c r="O157" s="126">
        <f t="shared" si="28"/>
        <v>100</v>
      </c>
      <c r="P157" s="267">
        <f>(O157+O158)/2</f>
        <v>100</v>
      </c>
      <c r="Q157" s="194"/>
    </row>
    <row r="158" spans="1:17" s="51" customFormat="1" ht="63">
      <c r="A158" s="83"/>
      <c r="B158" s="84"/>
      <c r="C158" s="287"/>
      <c r="D158" s="398"/>
      <c r="E158" s="156"/>
      <c r="F158" s="156"/>
      <c r="G158" s="398"/>
      <c r="H158" s="429"/>
      <c r="I158" s="414"/>
      <c r="J158" s="330" t="s">
        <v>1052</v>
      </c>
      <c r="K158" s="330" t="s">
        <v>1053</v>
      </c>
      <c r="L158" s="68" t="s">
        <v>1054</v>
      </c>
      <c r="M158" s="68">
        <v>343.8</v>
      </c>
      <c r="N158" s="266">
        <v>343.8</v>
      </c>
      <c r="O158" s="126">
        <f t="shared" si="28"/>
        <v>100</v>
      </c>
      <c r="P158" s="187"/>
      <c r="Q158" s="194"/>
    </row>
    <row r="159" spans="1:17" s="51" customFormat="1" ht="173.25">
      <c r="A159" s="83"/>
      <c r="B159" s="84"/>
      <c r="C159" s="287"/>
      <c r="D159" s="331" t="s">
        <v>208</v>
      </c>
      <c r="E159" s="67">
        <v>4479.3999999999996</v>
      </c>
      <c r="F159" s="81">
        <v>4419.3</v>
      </c>
      <c r="G159" s="320" t="s">
        <v>118</v>
      </c>
      <c r="H159" s="294">
        <f t="shared" si="22"/>
        <v>98.658302451221161</v>
      </c>
      <c r="I159" s="332" t="s">
        <v>915</v>
      </c>
      <c r="J159" s="330" t="s">
        <v>1055</v>
      </c>
      <c r="K159" s="330" t="s">
        <v>1056</v>
      </c>
      <c r="L159" s="68" t="s">
        <v>674</v>
      </c>
      <c r="M159" s="68">
        <v>519.4</v>
      </c>
      <c r="N159" s="68">
        <v>589</v>
      </c>
      <c r="O159" s="64">
        <f t="shared" ref="O159" si="29">IF((N159/M159*100)&gt;1,100)</f>
        <v>100</v>
      </c>
      <c r="P159" s="64">
        <f>O159</f>
        <v>100</v>
      </c>
      <c r="Q159" s="179" t="s">
        <v>891</v>
      </c>
    </row>
    <row r="160" spans="1:17" s="51" customFormat="1" ht="63" customHeight="1">
      <c r="A160" s="83"/>
      <c r="B160" s="84"/>
      <c r="C160" s="287"/>
      <c r="D160" s="397" t="s">
        <v>202</v>
      </c>
      <c r="E160" s="291">
        <v>9531.9</v>
      </c>
      <c r="F160" s="291">
        <v>9531.9</v>
      </c>
      <c r="G160" s="397" t="s">
        <v>118</v>
      </c>
      <c r="H160" s="421">
        <f t="shared" si="22"/>
        <v>100</v>
      </c>
      <c r="I160" s="397"/>
      <c r="J160" s="330" t="s">
        <v>1051</v>
      </c>
      <c r="K160" s="330" t="s">
        <v>1057</v>
      </c>
      <c r="L160" s="68" t="s">
        <v>674</v>
      </c>
      <c r="M160" s="68">
        <v>220</v>
      </c>
      <c r="N160" s="68">
        <v>220</v>
      </c>
      <c r="O160" s="126">
        <f t="shared" ref="O160:O166" si="30">N160/M160*100</f>
        <v>100</v>
      </c>
      <c r="P160" s="112">
        <f>(O160+O161+O162+O163)/4</f>
        <v>100</v>
      </c>
      <c r="Q160" s="61"/>
    </row>
    <row r="161" spans="1:17" s="51" customFormat="1" ht="173.25">
      <c r="A161" s="83"/>
      <c r="B161" s="84"/>
      <c r="C161" s="287"/>
      <c r="D161" s="399"/>
      <c r="E161" s="289"/>
      <c r="F161" s="289"/>
      <c r="G161" s="399"/>
      <c r="H161" s="440"/>
      <c r="I161" s="399"/>
      <c r="J161" s="330" t="s">
        <v>1017</v>
      </c>
      <c r="K161" s="327" t="s">
        <v>1058</v>
      </c>
      <c r="L161" s="68" t="s">
        <v>165</v>
      </c>
      <c r="M161" s="68">
        <v>87</v>
      </c>
      <c r="N161" s="68">
        <v>87</v>
      </c>
      <c r="O161" s="126">
        <f t="shared" si="30"/>
        <v>100</v>
      </c>
      <c r="P161" s="61"/>
      <c r="Q161" s="61"/>
    </row>
    <row r="162" spans="1:17" s="51" customFormat="1" ht="63">
      <c r="A162" s="83"/>
      <c r="B162" s="84"/>
      <c r="C162" s="287"/>
      <c r="D162" s="399"/>
      <c r="E162" s="289"/>
      <c r="F162" s="289"/>
      <c r="G162" s="399"/>
      <c r="H162" s="440"/>
      <c r="I162" s="399"/>
      <c r="J162" s="330" t="s">
        <v>1059</v>
      </c>
      <c r="K162" s="327" t="s">
        <v>1035</v>
      </c>
      <c r="L162" s="68" t="s">
        <v>1060</v>
      </c>
      <c r="M162" s="68">
        <v>66.819999999999993</v>
      </c>
      <c r="N162" s="68">
        <v>66.819999999999993</v>
      </c>
      <c r="O162" s="126">
        <f t="shared" si="30"/>
        <v>100</v>
      </c>
      <c r="P162" s="61"/>
      <c r="Q162" s="61"/>
    </row>
    <row r="163" spans="1:17" s="51" customFormat="1" ht="78.75">
      <c r="A163" s="83"/>
      <c r="B163" s="84"/>
      <c r="C163" s="287"/>
      <c r="D163" s="398"/>
      <c r="E163" s="290"/>
      <c r="F163" s="290"/>
      <c r="G163" s="398"/>
      <c r="H163" s="422"/>
      <c r="I163" s="398"/>
      <c r="J163" s="327" t="s">
        <v>1061</v>
      </c>
      <c r="K163" s="11" t="s">
        <v>1007</v>
      </c>
      <c r="L163" s="68" t="s">
        <v>165</v>
      </c>
      <c r="M163" s="68">
        <v>4</v>
      </c>
      <c r="N163" s="68">
        <v>4</v>
      </c>
      <c r="O163" s="126">
        <f t="shared" si="30"/>
        <v>100</v>
      </c>
      <c r="P163" s="61"/>
      <c r="Q163" s="61"/>
    </row>
    <row r="164" spans="1:17" s="51" customFormat="1" ht="63" customHeight="1">
      <c r="A164" s="410"/>
      <c r="B164" s="399"/>
      <c r="C164" s="410"/>
      <c r="D164" s="397" t="s">
        <v>203</v>
      </c>
      <c r="E164" s="291">
        <v>9589.7999999999993</v>
      </c>
      <c r="F164" s="291">
        <v>5740.5</v>
      </c>
      <c r="G164" s="397" t="s">
        <v>118</v>
      </c>
      <c r="H164" s="421">
        <f t="shared" si="22"/>
        <v>59.860476756553837</v>
      </c>
      <c r="I164" s="332" t="s">
        <v>1002</v>
      </c>
      <c r="J164" s="330" t="s">
        <v>1062</v>
      </c>
      <c r="K164" s="327" t="s">
        <v>1063</v>
      </c>
      <c r="L164" s="68" t="s">
        <v>165</v>
      </c>
      <c r="M164" s="68">
        <v>1</v>
      </c>
      <c r="N164" s="68">
        <v>1</v>
      </c>
      <c r="O164" s="126">
        <f t="shared" si="30"/>
        <v>100</v>
      </c>
      <c r="P164" s="112">
        <f>(O164+O165+O166)/3</f>
        <v>100</v>
      </c>
      <c r="Q164" s="61"/>
    </row>
    <row r="165" spans="1:17" s="51" customFormat="1" ht="63" customHeight="1">
      <c r="A165" s="410"/>
      <c r="B165" s="399"/>
      <c r="C165" s="410"/>
      <c r="D165" s="399"/>
      <c r="E165" s="289"/>
      <c r="F165" s="289"/>
      <c r="G165" s="399"/>
      <c r="H165" s="440"/>
      <c r="I165" s="332"/>
      <c r="J165" s="330" t="s">
        <v>1064</v>
      </c>
      <c r="K165" s="327" t="s">
        <v>1063</v>
      </c>
      <c r="L165" s="68" t="s">
        <v>165</v>
      </c>
      <c r="M165" s="68">
        <v>2</v>
      </c>
      <c r="N165" s="68">
        <v>2</v>
      </c>
      <c r="O165" s="126">
        <f t="shared" si="30"/>
        <v>100</v>
      </c>
      <c r="P165" s="61"/>
      <c r="Q165" s="61"/>
    </row>
    <row r="166" spans="1:17" s="51" customFormat="1" ht="126">
      <c r="A166" s="411"/>
      <c r="B166" s="398"/>
      <c r="C166" s="411"/>
      <c r="D166" s="398"/>
      <c r="E166" s="290"/>
      <c r="F166" s="290"/>
      <c r="G166" s="398"/>
      <c r="H166" s="422"/>
      <c r="I166" s="332"/>
      <c r="J166" s="327" t="s">
        <v>1065</v>
      </c>
      <c r="K166" s="327" t="s">
        <v>1066</v>
      </c>
      <c r="L166" s="68" t="s">
        <v>165</v>
      </c>
      <c r="M166" s="295">
        <v>1</v>
      </c>
      <c r="N166" s="295">
        <v>1</v>
      </c>
      <c r="O166" s="292">
        <f t="shared" si="30"/>
        <v>100</v>
      </c>
      <c r="P166" s="186"/>
      <c r="Q166" s="186"/>
    </row>
    <row r="167" spans="1:17" s="51" customFormat="1" ht="15.75" customHeight="1">
      <c r="A167" s="409" t="s">
        <v>531</v>
      </c>
      <c r="B167" s="431" t="s">
        <v>532</v>
      </c>
      <c r="C167" s="409" t="s">
        <v>533</v>
      </c>
      <c r="D167" s="397" t="s">
        <v>83</v>
      </c>
      <c r="E167" s="154">
        <v>288306.2</v>
      </c>
      <c r="F167" s="154">
        <v>283761.40000000002</v>
      </c>
      <c r="G167" s="397" t="s">
        <v>441</v>
      </c>
      <c r="H167" s="423">
        <f t="shared" ref="H167:H174" si="31">F167/E167*100</f>
        <v>98.423620442432394</v>
      </c>
      <c r="I167" s="427" t="s">
        <v>922</v>
      </c>
      <c r="J167" s="402" t="s">
        <v>534</v>
      </c>
      <c r="K167" s="388" t="s">
        <v>535</v>
      </c>
      <c r="L167" s="415" t="s">
        <v>165</v>
      </c>
      <c r="M167" s="400">
        <v>23160</v>
      </c>
      <c r="N167" s="329">
        <v>23161</v>
      </c>
      <c r="O167" s="189">
        <f t="shared" ref="O167" si="32">N167/M167*100</f>
        <v>100.00431778929189</v>
      </c>
      <c r="P167" s="190">
        <f>O167</f>
        <v>100.00431778929189</v>
      </c>
      <c r="Q167" s="61"/>
    </row>
    <row r="168" spans="1:17" s="51" customFormat="1" ht="104.25" customHeight="1">
      <c r="A168" s="411"/>
      <c r="B168" s="433"/>
      <c r="C168" s="410"/>
      <c r="D168" s="399"/>
      <c r="E168" s="155"/>
      <c r="F168" s="155"/>
      <c r="G168" s="399"/>
      <c r="H168" s="425" t="e">
        <f t="shared" si="31"/>
        <v>#DIV/0!</v>
      </c>
      <c r="I168" s="427"/>
      <c r="J168" s="403"/>
      <c r="K168" s="389"/>
      <c r="L168" s="416"/>
      <c r="M168" s="401"/>
      <c r="N168" s="180"/>
      <c r="O168" s="188"/>
      <c r="P168" s="180"/>
      <c r="Q168" s="187"/>
    </row>
    <row r="169" spans="1:17" s="51" customFormat="1" ht="78.75">
      <c r="A169" s="409" t="s">
        <v>536</v>
      </c>
      <c r="B169" s="431" t="s">
        <v>537</v>
      </c>
      <c r="C169" s="409" t="s">
        <v>538</v>
      </c>
      <c r="D169" s="397" t="s">
        <v>83</v>
      </c>
      <c r="E169" s="147">
        <v>11247</v>
      </c>
      <c r="F169" s="147">
        <v>11247</v>
      </c>
      <c r="G169" s="397" t="s">
        <v>441</v>
      </c>
      <c r="H169" s="423">
        <f t="shared" si="31"/>
        <v>100</v>
      </c>
      <c r="I169" s="388"/>
      <c r="J169" s="328" t="s">
        <v>539</v>
      </c>
      <c r="K169" s="301" t="s">
        <v>540</v>
      </c>
      <c r="L169" s="310" t="s">
        <v>165</v>
      </c>
      <c r="M169" s="323">
        <v>1</v>
      </c>
      <c r="N169" s="323">
        <v>1</v>
      </c>
      <c r="O169" s="292">
        <f t="shared" ref="O169" si="33">N169/M169*100</f>
        <v>100</v>
      </c>
      <c r="P169" s="292">
        <f>(O169+O171+O172+O173+O174)/5</f>
        <v>100</v>
      </c>
      <c r="Q169" s="180"/>
    </row>
    <row r="170" spans="1:17" s="51" customFormat="1" ht="110.25">
      <c r="A170" s="410"/>
      <c r="B170" s="432"/>
      <c r="C170" s="410"/>
      <c r="D170" s="399"/>
      <c r="E170" s="158"/>
      <c r="F170" s="158"/>
      <c r="G170" s="399"/>
      <c r="H170" s="424" t="e">
        <f t="shared" si="31"/>
        <v>#DIV/0!</v>
      </c>
      <c r="I170" s="426"/>
      <c r="J170" s="328" t="s">
        <v>541</v>
      </c>
      <c r="K170" s="301" t="s">
        <v>542</v>
      </c>
      <c r="L170" s="310" t="s">
        <v>165</v>
      </c>
      <c r="M170" s="323">
        <v>1</v>
      </c>
      <c r="N170" s="323" t="s">
        <v>13</v>
      </c>
      <c r="O170" s="292" t="s">
        <v>13</v>
      </c>
      <c r="P170" s="61"/>
      <c r="Q170" s="191" t="s">
        <v>923</v>
      </c>
    </row>
    <row r="171" spans="1:17" s="51" customFormat="1" ht="63">
      <c r="A171" s="410"/>
      <c r="B171" s="432"/>
      <c r="C171" s="410"/>
      <c r="D171" s="399"/>
      <c r="E171" s="158"/>
      <c r="F171" s="158"/>
      <c r="G171" s="399"/>
      <c r="H171" s="424" t="e">
        <f t="shared" si="31"/>
        <v>#DIV/0!</v>
      </c>
      <c r="I171" s="426"/>
      <c r="J171" s="328" t="s">
        <v>543</v>
      </c>
      <c r="K171" s="301" t="s">
        <v>544</v>
      </c>
      <c r="L171" s="310" t="s">
        <v>165</v>
      </c>
      <c r="M171" s="323">
        <v>6</v>
      </c>
      <c r="N171" s="323">
        <v>11</v>
      </c>
      <c r="O171" s="112">
        <f t="shared" ref="O171:O172" si="34">IF((N171/M171*100)&gt;1,100)</f>
        <v>100</v>
      </c>
      <c r="P171" s="61"/>
      <c r="Q171" s="191" t="s">
        <v>924</v>
      </c>
    </row>
    <row r="172" spans="1:17" s="51" customFormat="1" ht="31.5">
      <c r="A172" s="410"/>
      <c r="B172" s="432"/>
      <c r="C172" s="410"/>
      <c r="D172" s="399"/>
      <c r="E172" s="158"/>
      <c r="F172" s="158"/>
      <c r="G172" s="399"/>
      <c r="H172" s="424" t="e">
        <f t="shared" si="31"/>
        <v>#DIV/0!</v>
      </c>
      <c r="I172" s="426"/>
      <c r="J172" s="328" t="s">
        <v>545</v>
      </c>
      <c r="K172" s="301" t="s">
        <v>546</v>
      </c>
      <c r="L172" s="310" t="s">
        <v>165</v>
      </c>
      <c r="M172" s="323">
        <v>64</v>
      </c>
      <c r="N172" s="323">
        <v>152</v>
      </c>
      <c r="O172" s="112">
        <f t="shared" si="34"/>
        <v>100</v>
      </c>
      <c r="P172" s="61"/>
      <c r="Q172" s="191" t="s">
        <v>924</v>
      </c>
    </row>
    <row r="173" spans="1:17" s="51" customFormat="1" ht="18" customHeight="1">
      <c r="A173" s="410"/>
      <c r="B173" s="432"/>
      <c r="C173" s="410"/>
      <c r="D173" s="399"/>
      <c r="E173" s="158"/>
      <c r="F173" s="158"/>
      <c r="G173" s="399"/>
      <c r="H173" s="424" t="e">
        <f t="shared" si="31"/>
        <v>#DIV/0!</v>
      </c>
      <c r="I173" s="426"/>
      <c r="J173" s="402" t="s">
        <v>547</v>
      </c>
      <c r="K173" s="301" t="s">
        <v>548</v>
      </c>
      <c r="L173" s="310" t="s">
        <v>165</v>
      </c>
      <c r="M173" s="323">
        <v>2</v>
      </c>
      <c r="N173" s="323">
        <v>2</v>
      </c>
      <c r="O173" s="292">
        <f t="shared" ref="O173:O187" si="35">N173/M173*100</f>
        <v>100</v>
      </c>
      <c r="P173" s="61"/>
      <c r="Q173" s="61"/>
    </row>
    <row r="174" spans="1:17" s="51" customFormat="1" ht="93.75" customHeight="1">
      <c r="A174" s="411"/>
      <c r="B174" s="433"/>
      <c r="C174" s="411"/>
      <c r="D174" s="398"/>
      <c r="E174" s="159"/>
      <c r="F174" s="159"/>
      <c r="G174" s="398"/>
      <c r="H174" s="425" t="e">
        <f t="shared" si="31"/>
        <v>#DIV/0!</v>
      </c>
      <c r="I174" s="389"/>
      <c r="J174" s="403"/>
      <c r="K174" s="301" t="s">
        <v>549</v>
      </c>
      <c r="L174" s="310" t="s">
        <v>434</v>
      </c>
      <c r="M174" s="323">
        <v>255</v>
      </c>
      <c r="N174" s="323">
        <v>255</v>
      </c>
      <c r="O174" s="292">
        <f t="shared" si="35"/>
        <v>100</v>
      </c>
      <c r="P174" s="61"/>
      <c r="Q174" s="61"/>
    </row>
    <row r="175" spans="1:17" s="51" customFormat="1" ht="110.25">
      <c r="A175" s="300" t="s">
        <v>550</v>
      </c>
      <c r="B175" s="431" t="s">
        <v>551</v>
      </c>
      <c r="C175" s="86" t="s">
        <v>552</v>
      </c>
      <c r="D175" s="291" t="s">
        <v>498</v>
      </c>
      <c r="E175" s="154">
        <v>103509.2</v>
      </c>
      <c r="F175" s="154">
        <v>103170.1</v>
      </c>
      <c r="G175" s="291" t="s">
        <v>118</v>
      </c>
      <c r="H175" s="333">
        <f t="shared" ref="H175" si="36">F175/E175*100</f>
        <v>99.672396270090019</v>
      </c>
      <c r="I175" s="386" t="s">
        <v>925</v>
      </c>
      <c r="J175" s="328" t="s">
        <v>553</v>
      </c>
      <c r="K175" s="325" t="s">
        <v>554</v>
      </c>
      <c r="L175" s="88" t="s">
        <v>555</v>
      </c>
      <c r="M175" s="87">
        <v>25000</v>
      </c>
      <c r="N175" s="87">
        <v>25000</v>
      </c>
      <c r="O175" s="292">
        <f t="shared" si="35"/>
        <v>100</v>
      </c>
      <c r="P175" s="292">
        <f>(O175+O176+O177+O178+O179+O180+O181+O182+O183+O184+O185+O186+O187)/13</f>
        <v>100</v>
      </c>
      <c r="Q175" s="185"/>
    </row>
    <row r="176" spans="1:17" s="51" customFormat="1" ht="236.25">
      <c r="A176" s="89"/>
      <c r="B176" s="432"/>
      <c r="C176" s="90"/>
      <c r="D176" s="289"/>
      <c r="E176" s="91"/>
      <c r="F176" s="289"/>
      <c r="G176" s="289"/>
      <c r="H176" s="174"/>
      <c r="I176" s="392"/>
      <c r="J176" s="328" t="s">
        <v>556</v>
      </c>
      <c r="K176" s="325" t="s">
        <v>557</v>
      </c>
      <c r="L176" s="88" t="s">
        <v>165</v>
      </c>
      <c r="M176" s="88">
        <v>1</v>
      </c>
      <c r="N176" s="88">
        <v>1</v>
      </c>
      <c r="O176" s="292">
        <f t="shared" si="35"/>
        <v>100</v>
      </c>
      <c r="P176" s="61"/>
      <c r="Q176" s="185"/>
    </row>
    <row r="177" spans="1:17" s="51" customFormat="1" ht="204.75">
      <c r="A177" s="92"/>
      <c r="B177" s="432"/>
      <c r="C177" s="93"/>
      <c r="D177" s="298"/>
      <c r="E177" s="93"/>
      <c r="F177" s="298"/>
      <c r="G177" s="298"/>
      <c r="H177" s="174"/>
      <c r="I177" s="392"/>
      <c r="J177" s="328" t="s">
        <v>558</v>
      </c>
      <c r="K177" s="325" t="s">
        <v>559</v>
      </c>
      <c r="L177" s="88" t="s">
        <v>165</v>
      </c>
      <c r="M177" s="88">
        <v>140</v>
      </c>
      <c r="N177" s="88">
        <v>140</v>
      </c>
      <c r="O177" s="292">
        <f t="shared" si="35"/>
        <v>100</v>
      </c>
      <c r="P177" s="61"/>
      <c r="Q177" s="185"/>
    </row>
    <row r="178" spans="1:17" s="51" customFormat="1" ht="315">
      <c r="A178" s="92"/>
      <c r="B178" s="298"/>
      <c r="C178" s="93"/>
      <c r="D178" s="298"/>
      <c r="E178" s="93"/>
      <c r="F178" s="298"/>
      <c r="G178" s="298"/>
      <c r="H178" s="174"/>
      <c r="I178" s="392"/>
      <c r="J178" s="328" t="s">
        <v>560</v>
      </c>
      <c r="K178" s="325" t="s">
        <v>561</v>
      </c>
      <c r="L178" s="88" t="s">
        <v>165</v>
      </c>
      <c r="M178" s="94">
        <v>2</v>
      </c>
      <c r="N178" s="94">
        <v>2</v>
      </c>
      <c r="O178" s="292">
        <f t="shared" si="35"/>
        <v>100</v>
      </c>
      <c r="P178" s="61"/>
      <c r="Q178" s="185"/>
    </row>
    <row r="179" spans="1:17" s="51" customFormat="1" ht="189">
      <c r="A179" s="92"/>
      <c r="B179" s="298"/>
      <c r="C179" s="93"/>
      <c r="D179" s="298"/>
      <c r="E179" s="93"/>
      <c r="F179" s="298"/>
      <c r="G179" s="298"/>
      <c r="H179" s="174"/>
      <c r="I179" s="392"/>
      <c r="J179" s="328" t="s">
        <v>562</v>
      </c>
      <c r="K179" s="325" t="s">
        <v>563</v>
      </c>
      <c r="L179" s="88" t="s">
        <v>165</v>
      </c>
      <c r="M179" s="94">
        <v>20</v>
      </c>
      <c r="N179" s="94">
        <v>20</v>
      </c>
      <c r="O179" s="292">
        <f t="shared" si="35"/>
        <v>100</v>
      </c>
      <c r="P179" s="61"/>
      <c r="Q179" s="185"/>
    </row>
    <row r="180" spans="1:17" s="51" customFormat="1" ht="189">
      <c r="A180" s="92"/>
      <c r="B180" s="298"/>
      <c r="C180" s="93"/>
      <c r="D180" s="298"/>
      <c r="E180" s="93"/>
      <c r="F180" s="298"/>
      <c r="G180" s="298"/>
      <c r="H180" s="174"/>
      <c r="I180" s="392"/>
      <c r="J180" s="328" t="s">
        <v>564</v>
      </c>
      <c r="K180" s="325" t="s">
        <v>565</v>
      </c>
      <c r="L180" s="88" t="s">
        <v>165</v>
      </c>
      <c r="M180" s="94">
        <v>400</v>
      </c>
      <c r="N180" s="94">
        <v>400</v>
      </c>
      <c r="O180" s="292">
        <f t="shared" si="35"/>
        <v>100</v>
      </c>
      <c r="P180" s="61"/>
      <c r="Q180" s="185"/>
    </row>
    <row r="181" spans="1:17" s="51" customFormat="1" ht="63">
      <c r="A181" s="92"/>
      <c r="B181" s="298"/>
      <c r="C181" s="93"/>
      <c r="D181" s="298"/>
      <c r="E181" s="93"/>
      <c r="F181" s="298"/>
      <c r="G181" s="298"/>
      <c r="H181" s="174"/>
      <c r="I181" s="392"/>
      <c r="J181" s="328" t="s">
        <v>566</v>
      </c>
      <c r="K181" s="325" t="s">
        <v>567</v>
      </c>
      <c r="L181" s="88" t="s">
        <v>165</v>
      </c>
      <c r="M181" s="94">
        <v>4950</v>
      </c>
      <c r="N181" s="94">
        <v>4950</v>
      </c>
      <c r="O181" s="292">
        <f t="shared" si="35"/>
        <v>100</v>
      </c>
      <c r="P181" s="61"/>
      <c r="Q181" s="185"/>
    </row>
    <row r="182" spans="1:17" s="51" customFormat="1" ht="94.5">
      <c r="A182" s="92"/>
      <c r="B182" s="298"/>
      <c r="C182" s="93"/>
      <c r="D182" s="298"/>
      <c r="E182" s="93"/>
      <c r="F182" s="298"/>
      <c r="G182" s="298"/>
      <c r="H182" s="174"/>
      <c r="I182" s="392"/>
      <c r="J182" s="328" t="s">
        <v>568</v>
      </c>
      <c r="K182" s="325" t="s">
        <v>569</v>
      </c>
      <c r="L182" s="88" t="s">
        <v>165</v>
      </c>
      <c r="M182" s="94">
        <v>300</v>
      </c>
      <c r="N182" s="94">
        <v>300</v>
      </c>
      <c r="O182" s="292">
        <f t="shared" si="35"/>
        <v>100</v>
      </c>
      <c r="P182" s="61"/>
      <c r="Q182" s="185"/>
    </row>
    <row r="183" spans="1:17" s="51" customFormat="1" ht="204.75">
      <c r="A183" s="92"/>
      <c r="B183" s="298"/>
      <c r="C183" s="93"/>
      <c r="D183" s="298"/>
      <c r="E183" s="93"/>
      <c r="F183" s="298"/>
      <c r="G183" s="298"/>
      <c r="H183" s="174"/>
      <c r="I183" s="392"/>
      <c r="J183" s="328" t="s">
        <v>570</v>
      </c>
      <c r="K183" s="325" t="s">
        <v>571</v>
      </c>
      <c r="L183" s="88" t="s">
        <v>165</v>
      </c>
      <c r="M183" s="94">
        <v>12</v>
      </c>
      <c r="N183" s="94">
        <v>12</v>
      </c>
      <c r="O183" s="292">
        <f t="shared" si="35"/>
        <v>100</v>
      </c>
      <c r="P183" s="61"/>
      <c r="Q183" s="185"/>
    </row>
    <row r="184" spans="1:17" s="51" customFormat="1" ht="126">
      <c r="A184" s="92"/>
      <c r="B184" s="298"/>
      <c r="C184" s="93"/>
      <c r="D184" s="298"/>
      <c r="E184" s="93"/>
      <c r="F184" s="298"/>
      <c r="G184" s="298"/>
      <c r="H184" s="174"/>
      <c r="I184" s="392"/>
      <c r="J184" s="328" t="s">
        <v>572</v>
      </c>
      <c r="K184" s="325" t="s">
        <v>573</v>
      </c>
      <c r="L184" s="88" t="s">
        <v>165</v>
      </c>
      <c r="M184" s="94">
        <v>4400</v>
      </c>
      <c r="N184" s="94">
        <v>4400</v>
      </c>
      <c r="O184" s="292">
        <f t="shared" si="35"/>
        <v>100</v>
      </c>
      <c r="P184" s="61"/>
      <c r="Q184" s="185"/>
    </row>
    <row r="185" spans="1:17" s="51" customFormat="1" ht="236.25">
      <c r="A185" s="92"/>
      <c r="B185" s="298"/>
      <c r="C185" s="93"/>
      <c r="D185" s="298"/>
      <c r="E185" s="93"/>
      <c r="F185" s="298"/>
      <c r="G185" s="298"/>
      <c r="H185" s="174"/>
      <c r="I185" s="392"/>
      <c r="J185" s="328" t="s">
        <v>574</v>
      </c>
      <c r="K185" s="325" t="s">
        <v>575</v>
      </c>
      <c r="L185" s="88" t="s">
        <v>165</v>
      </c>
      <c r="M185" s="94">
        <v>500</v>
      </c>
      <c r="N185" s="94">
        <v>500</v>
      </c>
      <c r="O185" s="292">
        <f t="shared" si="35"/>
        <v>100</v>
      </c>
      <c r="P185" s="61"/>
      <c r="Q185" s="185"/>
    </row>
    <row r="186" spans="1:17" s="51" customFormat="1" ht="94.5">
      <c r="A186" s="92"/>
      <c r="B186" s="298"/>
      <c r="C186" s="90"/>
      <c r="D186" s="298"/>
      <c r="E186" s="95"/>
      <c r="F186" s="298"/>
      <c r="G186" s="298"/>
      <c r="H186" s="174"/>
      <c r="I186" s="392"/>
      <c r="J186" s="328" t="s">
        <v>576</v>
      </c>
      <c r="K186" s="325" t="s">
        <v>577</v>
      </c>
      <c r="L186" s="88" t="s">
        <v>165</v>
      </c>
      <c r="M186" s="94">
        <v>17000</v>
      </c>
      <c r="N186" s="94">
        <v>17000</v>
      </c>
      <c r="O186" s="292">
        <f t="shared" si="35"/>
        <v>100</v>
      </c>
      <c r="P186" s="61"/>
      <c r="Q186" s="185"/>
    </row>
    <row r="187" spans="1:17" s="51" customFormat="1" ht="110.25">
      <c r="A187" s="96"/>
      <c r="B187" s="299"/>
      <c r="C187" s="97"/>
      <c r="D187" s="299"/>
      <c r="E187" s="98"/>
      <c r="F187" s="299"/>
      <c r="G187" s="299"/>
      <c r="H187" s="334"/>
      <c r="I187" s="387"/>
      <c r="J187" s="328" t="s">
        <v>578</v>
      </c>
      <c r="K187" s="325" t="s">
        <v>579</v>
      </c>
      <c r="L187" s="88" t="s">
        <v>434</v>
      </c>
      <c r="M187" s="94">
        <v>160200</v>
      </c>
      <c r="N187" s="94">
        <v>160200</v>
      </c>
      <c r="O187" s="292">
        <f t="shared" si="35"/>
        <v>100</v>
      </c>
      <c r="P187" s="61"/>
      <c r="Q187" s="185"/>
    </row>
    <row r="188" spans="1:17" s="51" customFormat="1" ht="110.25">
      <c r="A188" s="99" t="s">
        <v>580</v>
      </c>
      <c r="B188" s="100" t="s">
        <v>581</v>
      </c>
      <c r="C188" s="86" t="s">
        <v>552</v>
      </c>
      <c r="D188" s="297" t="s">
        <v>193</v>
      </c>
      <c r="E188" s="154">
        <v>105159.6</v>
      </c>
      <c r="F188" s="154">
        <v>104224.3</v>
      </c>
      <c r="G188" s="297" t="s">
        <v>118</v>
      </c>
      <c r="H188" s="333">
        <f t="shared" ref="H188:H244" si="37">F188/E188*100</f>
        <v>99.110589998440474</v>
      </c>
      <c r="I188" s="386" t="s">
        <v>926</v>
      </c>
      <c r="J188" s="328" t="s">
        <v>553</v>
      </c>
      <c r="K188" s="325" t="s">
        <v>554</v>
      </c>
      <c r="L188" s="88" t="s">
        <v>555</v>
      </c>
      <c r="M188" s="87">
        <v>14000</v>
      </c>
      <c r="N188" s="87">
        <v>14191.3</v>
      </c>
      <c r="O188" s="112">
        <f t="shared" ref="O188:O194" si="38">IF((N188/M188*100)&gt;1,100)</f>
        <v>100</v>
      </c>
      <c r="P188" s="112">
        <f>(O188+O189+O190+O191+O192+O193+O194+O195+O196+O197+O198+O199)/12</f>
        <v>97.041397250092913</v>
      </c>
      <c r="Q188" s="23" t="s">
        <v>930</v>
      </c>
    </row>
    <row r="189" spans="1:17" s="51" customFormat="1" ht="204.75">
      <c r="A189" s="92"/>
      <c r="B189" s="298"/>
      <c r="C189" s="93"/>
      <c r="D189" s="298"/>
      <c r="E189" s="93"/>
      <c r="F189" s="298"/>
      <c r="G189" s="298"/>
      <c r="H189" s="174"/>
      <c r="I189" s="392"/>
      <c r="J189" s="328" t="s">
        <v>582</v>
      </c>
      <c r="K189" s="325" t="s">
        <v>559</v>
      </c>
      <c r="L189" s="88" t="s">
        <v>165</v>
      </c>
      <c r="M189" s="88">
        <v>161</v>
      </c>
      <c r="N189" s="88">
        <v>126</v>
      </c>
      <c r="O189" s="292">
        <f>N189/M189*100</f>
        <v>78.260869565217391</v>
      </c>
      <c r="P189" s="61"/>
      <c r="Q189" s="23" t="s">
        <v>931</v>
      </c>
    </row>
    <row r="190" spans="1:17" s="51" customFormat="1" ht="315">
      <c r="A190" s="92"/>
      <c r="B190" s="298"/>
      <c r="C190" s="93"/>
      <c r="D190" s="298"/>
      <c r="E190" s="93"/>
      <c r="F190" s="298"/>
      <c r="G190" s="298"/>
      <c r="H190" s="174"/>
      <c r="I190" s="392"/>
      <c r="J190" s="328" t="s">
        <v>583</v>
      </c>
      <c r="K190" s="325" t="s">
        <v>561</v>
      </c>
      <c r="L190" s="88" t="s">
        <v>165</v>
      </c>
      <c r="M190" s="88">
        <v>1</v>
      </c>
      <c r="N190" s="88">
        <v>4</v>
      </c>
      <c r="O190" s="112">
        <f t="shared" si="38"/>
        <v>100</v>
      </c>
      <c r="P190" s="61"/>
      <c r="Q190" s="23" t="s">
        <v>932</v>
      </c>
    </row>
    <row r="191" spans="1:17" s="51" customFormat="1" ht="189">
      <c r="A191" s="92"/>
      <c r="B191" s="298"/>
      <c r="C191" s="93"/>
      <c r="D191" s="298"/>
      <c r="E191" s="93"/>
      <c r="F191" s="298"/>
      <c r="G191" s="298"/>
      <c r="H191" s="174"/>
      <c r="I191" s="392"/>
      <c r="J191" s="328" t="s">
        <v>584</v>
      </c>
      <c r="K191" s="325" t="s">
        <v>563</v>
      </c>
      <c r="L191" s="88" t="s">
        <v>165</v>
      </c>
      <c r="M191" s="88">
        <v>760</v>
      </c>
      <c r="N191" s="88">
        <v>760</v>
      </c>
      <c r="O191" s="292">
        <f>N191/M191*100</f>
        <v>100</v>
      </c>
      <c r="P191" s="61"/>
      <c r="Q191" s="185"/>
    </row>
    <row r="192" spans="1:17" s="51" customFormat="1" ht="189">
      <c r="A192" s="92"/>
      <c r="B192" s="298"/>
      <c r="C192" s="93"/>
      <c r="D192" s="298"/>
      <c r="E192" s="93"/>
      <c r="F192" s="298"/>
      <c r="G192" s="298"/>
      <c r="H192" s="174"/>
      <c r="I192" s="392"/>
      <c r="J192" s="328" t="s">
        <v>585</v>
      </c>
      <c r="K192" s="325" t="s">
        <v>565</v>
      </c>
      <c r="L192" s="88" t="s">
        <v>165</v>
      </c>
      <c r="M192" s="88">
        <v>135</v>
      </c>
      <c r="N192" s="88">
        <v>202</v>
      </c>
      <c r="O192" s="112">
        <f t="shared" si="38"/>
        <v>100</v>
      </c>
      <c r="P192" s="61"/>
      <c r="Q192" s="305" t="s">
        <v>933</v>
      </c>
    </row>
    <row r="193" spans="1:17" s="51" customFormat="1" ht="63">
      <c r="A193" s="92"/>
      <c r="B193" s="298"/>
      <c r="C193" s="93"/>
      <c r="D193" s="298"/>
      <c r="E193" s="93"/>
      <c r="F193" s="298"/>
      <c r="G193" s="298"/>
      <c r="H193" s="174"/>
      <c r="I193" s="392"/>
      <c r="J193" s="328" t="s">
        <v>586</v>
      </c>
      <c r="K193" s="325" t="s">
        <v>567</v>
      </c>
      <c r="L193" s="88" t="s">
        <v>165</v>
      </c>
      <c r="M193" s="88">
        <v>3900</v>
      </c>
      <c r="N193" s="88">
        <v>3540</v>
      </c>
      <c r="O193" s="292">
        <f>N193/M193*100</f>
        <v>90.769230769230774</v>
      </c>
      <c r="P193" s="61"/>
      <c r="Q193" s="305" t="s">
        <v>934</v>
      </c>
    </row>
    <row r="194" spans="1:17" s="51" customFormat="1" ht="94.5">
      <c r="A194" s="92"/>
      <c r="B194" s="298"/>
      <c r="C194" s="93"/>
      <c r="D194" s="298"/>
      <c r="E194" s="93"/>
      <c r="F194" s="298"/>
      <c r="G194" s="298"/>
      <c r="H194" s="174"/>
      <c r="I194" s="392"/>
      <c r="J194" s="328" t="s">
        <v>587</v>
      </c>
      <c r="K194" s="325" t="s">
        <v>569</v>
      </c>
      <c r="L194" s="88" t="s">
        <v>165</v>
      </c>
      <c r="M194" s="88">
        <v>226</v>
      </c>
      <c r="N194" s="88">
        <v>680</v>
      </c>
      <c r="O194" s="112">
        <f t="shared" si="38"/>
        <v>100</v>
      </c>
      <c r="P194" s="61"/>
      <c r="Q194" s="305" t="s">
        <v>935</v>
      </c>
    </row>
    <row r="195" spans="1:17" s="51" customFormat="1" ht="204.75">
      <c r="A195" s="92"/>
      <c r="B195" s="298"/>
      <c r="C195" s="93"/>
      <c r="D195" s="298"/>
      <c r="E195" s="93"/>
      <c r="F195" s="298"/>
      <c r="G195" s="298"/>
      <c r="H195" s="174"/>
      <c r="I195" s="392"/>
      <c r="J195" s="328" t="s">
        <v>588</v>
      </c>
      <c r="K195" s="325" t="s">
        <v>571</v>
      </c>
      <c r="L195" s="88" t="s">
        <v>165</v>
      </c>
      <c r="M195" s="88">
        <v>12</v>
      </c>
      <c r="N195" s="88">
        <v>12</v>
      </c>
      <c r="O195" s="292">
        <f>N195/M195*100</f>
        <v>100</v>
      </c>
      <c r="P195" s="61"/>
      <c r="Q195" s="185"/>
    </row>
    <row r="196" spans="1:17" s="51" customFormat="1" ht="126">
      <c r="A196" s="92"/>
      <c r="B196" s="298"/>
      <c r="C196" s="93"/>
      <c r="D196" s="298"/>
      <c r="E196" s="93"/>
      <c r="F196" s="298"/>
      <c r="G196" s="298"/>
      <c r="H196" s="174"/>
      <c r="I196" s="392"/>
      <c r="J196" s="328" t="s">
        <v>589</v>
      </c>
      <c r="K196" s="325" t="s">
        <v>573</v>
      </c>
      <c r="L196" s="88" t="s">
        <v>165</v>
      </c>
      <c r="M196" s="88">
        <v>25000</v>
      </c>
      <c r="N196" s="88">
        <v>25000</v>
      </c>
      <c r="O196" s="292">
        <f>N196/M196*100</f>
        <v>100</v>
      </c>
      <c r="P196" s="61"/>
      <c r="Q196" s="185"/>
    </row>
    <row r="197" spans="1:17" s="51" customFormat="1" ht="236.25">
      <c r="A197" s="92"/>
      <c r="B197" s="298"/>
      <c r="C197" s="93"/>
      <c r="D197" s="298"/>
      <c r="E197" s="93"/>
      <c r="F197" s="298"/>
      <c r="G197" s="298"/>
      <c r="H197" s="174"/>
      <c r="I197" s="392"/>
      <c r="J197" s="328" t="s">
        <v>590</v>
      </c>
      <c r="K197" s="325" t="s">
        <v>575</v>
      </c>
      <c r="L197" s="88" t="s">
        <v>165</v>
      </c>
      <c r="M197" s="88">
        <v>19</v>
      </c>
      <c r="N197" s="88">
        <v>23</v>
      </c>
      <c r="O197" s="112">
        <f t="shared" ref="O197:O199" si="39">IF((N197/M197*100)&gt;1,100)</f>
        <v>100</v>
      </c>
      <c r="P197" s="61"/>
      <c r="Q197" s="185"/>
    </row>
    <row r="198" spans="1:17" s="51" customFormat="1" ht="94.5">
      <c r="A198" s="92"/>
      <c r="B198" s="298"/>
      <c r="C198" s="90"/>
      <c r="D198" s="298"/>
      <c r="E198" s="95"/>
      <c r="F198" s="298"/>
      <c r="G198" s="298"/>
      <c r="H198" s="174"/>
      <c r="I198" s="392"/>
      <c r="J198" s="328" t="s">
        <v>591</v>
      </c>
      <c r="K198" s="325" t="s">
        <v>577</v>
      </c>
      <c r="L198" s="88" t="s">
        <v>165</v>
      </c>
      <c r="M198" s="88">
        <v>3000</v>
      </c>
      <c r="N198" s="88">
        <v>2864</v>
      </c>
      <c r="O198" s="292">
        <f>N198/M198*100</f>
        <v>95.466666666666669</v>
      </c>
      <c r="P198" s="61"/>
      <c r="Q198" s="185" t="s">
        <v>936</v>
      </c>
    </row>
    <row r="199" spans="1:17" s="51" customFormat="1" ht="110.25">
      <c r="A199" s="96"/>
      <c r="B199" s="299"/>
      <c r="C199" s="97"/>
      <c r="D199" s="299"/>
      <c r="E199" s="98"/>
      <c r="F199" s="299"/>
      <c r="G199" s="299"/>
      <c r="H199" s="334"/>
      <c r="I199" s="387"/>
      <c r="J199" s="328" t="s">
        <v>592</v>
      </c>
      <c r="K199" s="325" t="s">
        <v>579</v>
      </c>
      <c r="L199" s="88" t="s">
        <v>434</v>
      </c>
      <c r="M199" s="94">
        <v>248462</v>
      </c>
      <c r="N199" s="94">
        <v>249175</v>
      </c>
      <c r="O199" s="112">
        <f t="shared" si="39"/>
        <v>100</v>
      </c>
      <c r="P199" s="61"/>
      <c r="Q199" s="305" t="s">
        <v>932</v>
      </c>
    </row>
    <row r="200" spans="1:17" s="51" customFormat="1" ht="110.25">
      <c r="A200" s="307" t="s">
        <v>593</v>
      </c>
      <c r="B200" s="100" t="s">
        <v>581</v>
      </c>
      <c r="C200" s="307" t="s">
        <v>552</v>
      </c>
      <c r="D200" s="297" t="s">
        <v>194</v>
      </c>
      <c r="E200" s="154">
        <v>135777.60000000001</v>
      </c>
      <c r="F200" s="154">
        <v>135320.4</v>
      </c>
      <c r="G200" s="297" t="s">
        <v>118</v>
      </c>
      <c r="H200" s="333">
        <f t="shared" si="37"/>
        <v>99.663272881535676</v>
      </c>
      <c r="I200" s="386" t="s">
        <v>927</v>
      </c>
      <c r="J200" s="328" t="s">
        <v>553</v>
      </c>
      <c r="K200" s="325" t="s">
        <v>554</v>
      </c>
      <c r="L200" s="88" t="s">
        <v>555</v>
      </c>
      <c r="M200" s="94">
        <v>33434.800000000003</v>
      </c>
      <c r="N200" s="94">
        <v>33434.800000000003</v>
      </c>
      <c r="O200" s="292">
        <f>N200/M200*100</f>
        <v>100</v>
      </c>
      <c r="P200" s="292">
        <f>(O200+O201+O202+O203+O204+O205+O206+O207+O208+O209+O210+O211)/12</f>
        <v>100</v>
      </c>
      <c r="Q200" s="185"/>
    </row>
    <row r="201" spans="1:17" s="51" customFormat="1" ht="204.75">
      <c r="A201" s="92"/>
      <c r="B201" s="298"/>
      <c r="C201" s="93"/>
      <c r="D201" s="298"/>
      <c r="E201" s="93"/>
      <c r="F201" s="298"/>
      <c r="G201" s="298"/>
      <c r="H201" s="174"/>
      <c r="I201" s="392"/>
      <c r="J201" s="328" t="s">
        <v>582</v>
      </c>
      <c r="K201" s="325" t="s">
        <v>559</v>
      </c>
      <c r="L201" s="88" t="s">
        <v>165</v>
      </c>
      <c r="M201" s="94">
        <v>59</v>
      </c>
      <c r="N201" s="94">
        <v>59</v>
      </c>
      <c r="O201" s="292">
        <f t="shared" ref="O201:O207" si="40">N201/M201*100</f>
        <v>100</v>
      </c>
      <c r="P201" s="61"/>
      <c r="Q201" s="185"/>
    </row>
    <row r="202" spans="1:17" s="51" customFormat="1" ht="315">
      <c r="A202" s="92"/>
      <c r="B202" s="298"/>
      <c r="C202" s="93"/>
      <c r="D202" s="298"/>
      <c r="E202" s="93"/>
      <c r="F202" s="298"/>
      <c r="G202" s="298"/>
      <c r="H202" s="174"/>
      <c r="I202" s="392"/>
      <c r="J202" s="328" t="s">
        <v>583</v>
      </c>
      <c r="K202" s="325" t="s">
        <v>561</v>
      </c>
      <c r="L202" s="88" t="s">
        <v>165</v>
      </c>
      <c r="M202" s="94">
        <v>6</v>
      </c>
      <c r="N202" s="94">
        <v>6</v>
      </c>
      <c r="O202" s="292">
        <f t="shared" si="40"/>
        <v>100</v>
      </c>
      <c r="P202" s="61"/>
      <c r="Q202" s="185"/>
    </row>
    <row r="203" spans="1:17" s="51" customFormat="1" ht="189">
      <c r="A203" s="92"/>
      <c r="B203" s="298"/>
      <c r="C203" s="93"/>
      <c r="D203" s="298"/>
      <c r="E203" s="93"/>
      <c r="F203" s="298"/>
      <c r="G203" s="298"/>
      <c r="H203" s="174"/>
      <c r="I203" s="392"/>
      <c r="J203" s="328" t="s">
        <v>584</v>
      </c>
      <c r="K203" s="325" t="s">
        <v>563</v>
      </c>
      <c r="L203" s="88" t="s">
        <v>165</v>
      </c>
      <c r="M203" s="94">
        <v>1453</v>
      </c>
      <c r="N203" s="94">
        <v>1453</v>
      </c>
      <c r="O203" s="292">
        <f t="shared" si="40"/>
        <v>100</v>
      </c>
      <c r="P203" s="61"/>
      <c r="Q203" s="185"/>
    </row>
    <row r="204" spans="1:17" s="51" customFormat="1" ht="189">
      <c r="A204" s="92"/>
      <c r="B204" s="298"/>
      <c r="C204" s="93"/>
      <c r="D204" s="298"/>
      <c r="E204" s="93"/>
      <c r="F204" s="298"/>
      <c r="G204" s="298"/>
      <c r="H204" s="174"/>
      <c r="I204" s="392"/>
      <c r="J204" s="328" t="s">
        <v>585</v>
      </c>
      <c r="K204" s="325" t="s">
        <v>565</v>
      </c>
      <c r="L204" s="88" t="s">
        <v>165</v>
      </c>
      <c r="M204" s="94">
        <v>1147</v>
      </c>
      <c r="N204" s="94">
        <v>1147</v>
      </c>
      <c r="O204" s="292">
        <f t="shared" si="40"/>
        <v>100</v>
      </c>
      <c r="P204" s="61"/>
      <c r="Q204" s="185"/>
    </row>
    <row r="205" spans="1:17" s="51" customFormat="1" ht="63">
      <c r="A205" s="92"/>
      <c r="B205" s="298"/>
      <c r="C205" s="93"/>
      <c r="D205" s="298"/>
      <c r="E205" s="93"/>
      <c r="F205" s="298"/>
      <c r="G205" s="298"/>
      <c r="H205" s="174"/>
      <c r="I205" s="392"/>
      <c r="J205" s="328" t="s">
        <v>586</v>
      </c>
      <c r="K205" s="325" t="s">
        <v>567</v>
      </c>
      <c r="L205" s="88" t="s">
        <v>165</v>
      </c>
      <c r="M205" s="94">
        <v>10700</v>
      </c>
      <c r="N205" s="94">
        <v>10700</v>
      </c>
      <c r="O205" s="292">
        <f t="shared" si="40"/>
        <v>100</v>
      </c>
      <c r="P205" s="61"/>
      <c r="Q205" s="185"/>
    </row>
    <row r="206" spans="1:17" s="51" customFormat="1" ht="94.5">
      <c r="A206" s="92"/>
      <c r="B206" s="298"/>
      <c r="C206" s="93"/>
      <c r="D206" s="298"/>
      <c r="E206" s="93"/>
      <c r="F206" s="298"/>
      <c r="G206" s="298"/>
      <c r="H206" s="174"/>
      <c r="I206" s="392"/>
      <c r="J206" s="328" t="s">
        <v>587</v>
      </c>
      <c r="K206" s="325" t="s">
        <v>569</v>
      </c>
      <c r="L206" s="88" t="s">
        <v>165</v>
      </c>
      <c r="M206" s="94">
        <v>1570</v>
      </c>
      <c r="N206" s="94">
        <v>1570</v>
      </c>
      <c r="O206" s="292">
        <f t="shared" si="40"/>
        <v>100</v>
      </c>
      <c r="P206" s="61"/>
      <c r="Q206" s="185"/>
    </row>
    <row r="207" spans="1:17" s="51" customFormat="1" ht="204.75">
      <c r="A207" s="92"/>
      <c r="B207" s="298"/>
      <c r="C207" s="93"/>
      <c r="D207" s="298"/>
      <c r="E207" s="93"/>
      <c r="F207" s="298"/>
      <c r="G207" s="298"/>
      <c r="H207" s="174"/>
      <c r="I207" s="392"/>
      <c r="J207" s="328" t="s">
        <v>588</v>
      </c>
      <c r="K207" s="325" t="s">
        <v>571</v>
      </c>
      <c r="L207" s="88" t="s">
        <v>165</v>
      </c>
      <c r="M207" s="94">
        <v>12</v>
      </c>
      <c r="N207" s="94">
        <v>12</v>
      </c>
      <c r="O207" s="292">
        <f t="shared" si="40"/>
        <v>100</v>
      </c>
      <c r="P207" s="61"/>
      <c r="Q207" s="185"/>
    </row>
    <row r="208" spans="1:17" s="51" customFormat="1" ht="126">
      <c r="A208" s="92"/>
      <c r="B208" s="298"/>
      <c r="C208" s="93"/>
      <c r="D208" s="298"/>
      <c r="E208" s="93"/>
      <c r="F208" s="298"/>
      <c r="G208" s="298"/>
      <c r="H208" s="174"/>
      <c r="I208" s="392"/>
      <c r="J208" s="328" t="s">
        <v>589</v>
      </c>
      <c r="K208" s="325" t="s">
        <v>573</v>
      </c>
      <c r="L208" s="88" t="s">
        <v>165</v>
      </c>
      <c r="M208" s="94">
        <v>29314</v>
      </c>
      <c r="N208" s="94">
        <v>33714</v>
      </c>
      <c r="O208" s="112">
        <f t="shared" ref="O208:O209" si="41">IF((N208/M208*100)&gt;1,100)</f>
        <v>100</v>
      </c>
      <c r="P208" s="61"/>
      <c r="Q208" s="185" t="s">
        <v>937</v>
      </c>
    </row>
    <row r="209" spans="1:17" s="51" customFormat="1" ht="236.25">
      <c r="A209" s="92"/>
      <c r="B209" s="298"/>
      <c r="C209" s="93"/>
      <c r="D209" s="298"/>
      <c r="E209" s="93"/>
      <c r="F209" s="298"/>
      <c r="G209" s="298"/>
      <c r="H209" s="174"/>
      <c r="I209" s="392"/>
      <c r="J209" s="328" t="s">
        <v>590</v>
      </c>
      <c r="K209" s="325" t="s">
        <v>575</v>
      </c>
      <c r="L209" s="88" t="s">
        <v>165</v>
      </c>
      <c r="M209" s="94">
        <v>5231</v>
      </c>
      <c r="N209" s="94">
        <v>6300</v>
      </c>
      <c r="O209" s="112">
        <f t="shared" si="41"/>
        <v>100</v>
      </c>
      <c r="P209" s="61"/>
      <c r="Q209" s="185" t="s">
        <v>937</v>
      </c>
    </row>
    <row r="210" spans="1:17" s="51" customFormat="1" ht="94.5">
      <c r="A210" s="92"/>
      <c r="B210" s="298"/>
      <c r="C210" s="90"/>
      <c r="D210" s="298"/>
      <c r="E210" s="95"/>
      <c r="F210" s="298"/>
      <c r="G210" s="298"/>
      <c r="H210" s="174"/>
      <c r="I210" s="392"/>
      <c r="J210" s="328" t="s">
        <v>591</v>
      </c>
      <c r="K210" s="325" t="s">
        <v>577</v>
      </c>
      <c r="L210" s="88" t="s">
        <v>165</v>
      </c>
      <c r="M210" s="94">
        <v>521</v>
      </c>
      <c r="N210" s="94">
        <v>521</v>
      </c>
      <c r="O210" s="292">
        <f t="shared" ref="O210:O217" si="42">N210/M210*100</f>
        <v>100</v>
      </c>
      <c r="P210" s="61"/>
      <c r="Q210" s="185"/>
    </row>
    <row r="211" spans="1:17" s="51" customFormat="1" ht="110.25">
      <c r="A211" s="96"/>
      <c r="B211" s="299"/>
      <c r="C211" s="97"/>
      <c r="D211" s="299"/>
      <c r="E211" s="98"/>
      <c r="F211" s="299"/>
      <c r="G211" s="299"/>
      <c r="H211" s="334"/>
      <c r="I211" s="387"/>
      <c r="J211" s="328" t="s">
        <v>592</v>
      </c>
      <c r="K211" s="325" t="s">
        <v>579</v>
      </c>
      <c r="L211" s="88" t="s">
        <v>434</v>
      </c>
      <c r="M211" s="94">
        <v>470127</v>
      </c>
      <c r="N211" s="94">
        <v>470127</v>
      </c>
      <c r="O211" s="292">
        <f t="shared" si="42"/>
        <v>100</v>
      </c>
      <c r="P211" s="61"/>
      <c r="Q211" s="185"/>
    </row>
    <row r="212" spans="1:17" s="51" customFormat="1" ht="110.25">
      <c r="A212" s="99" t="s">
        <v>594</v>
      </c>
      <c r="B212" s="100" t="s">
        <v>581</v>
      </c>
      <c r="C212" s="86" t="s">
        <v>552</v>
      </c>
      <c r="D212" s="297" t="s">
        <v>195</v>
      </c>
      <c r="E212" s="154">
        <v>170803.1</v>
      </c>
      <c r="F212" s="154">
        <v>170802.3</v>
      </c>
      <c r="G212" s="297" t="s">
        <v>118</v>
      </c>
      <c r="H212" s="333">
        <f t="shared" si="37"/>
        <v>99.999531624426012</v>
      </c>
      <c r="I212" s="386"/>
      <c r="J212" s="328" t="s">
        <v>553</v>
      </c>
      <c r="K212" s="325" t="s">
        <v>554</v>
      </c>
      <c r="L212" s="88" t="s">
        <v>555</v>
      </c>
      <c r="M212" s="94">
        <v>5000</v>
      </c>
      <c r="N212" s="94">
        <v>9074.7000000000007</v>
      </c>
      <c r="O212" s="112">
        <f t="shared" ref="O212" si="43">IF((N212/M212*100)&gt;1,100)</f>
        <v>100</v>
      </c>
      <c r="P212" s="112">
        <f>(O212+O213+O214+O215+O216+O217+O218+O219+O220+O221+O222)/11</f>
        <v>99.945190082644615</v>
      </c>
      <c r="Q212" s="185" t="s">
        <v>938</v>
      </c>
    </row>
    <row r="213" spans="1:17" s="51" customFormat="1" ht="204.75">
      <c r="A213" s="92"/>
      <c r="B213" s="298"/>
      <c r="C213" s="93"/>
      <c r="D213" s="298"/>
      <c r="E213" s="93"/>
      <c r="F213" s="298"/>
      <c r="G213" s="298"/>
      <c r="H213" s="174"/>
      <c r="I213" s="392"/>
      <c r="J213" s="328" t="s">
        <v>582</v>
      </c>
      <c r="K213" s="325" t="s">
        <v>559</v>
      </c>
      <c r="L213" s="88" t="s">
        <v>165</v>
      </c>
      <c r="M213" s="94">
        <v>50</v>
      </c>
      <c r="N213" s="94">
        <v>50</v>
      </c>
      <c r="O213" s="292">
        <f t="shared" si="42"/>
        <v>100</v>
      </c>
      <c r="P213" s="61"/>
      <c r="Q213" s="185"/>
    </row>
    <row r="214" spans="1:17" s="51" customFormat="1" ht="315">
      <c r="A214" s="92"/>
      <c r="B214" s="298"/>
      <c r="C214" s="93"/>
      <c r="D214" s="298"/>
      <c r="E214" s="93"/>
      <c r="F214" s="298"/>
      <c r="G214" s="298"/>
      <c r="H214" s="174"/>
      <c r="I214" s="392"/>
      <c r="J214" s="328" t="s">
        <v>583</v>
      </c>
      <c r="K214" s="325" t="s">
        <v>561</v>
      </c>
      <c r="L214" s="88" t="s">
        <v>165</v>
      </c>
      <c r="M214" s="94">
        <v>2</v>
      </c>
      <c r="N214" s="94">
        <v>2</v>
      </c>
      <c r="O214" s="292">
        <f t="shared" si="42"/>
        <v>100</v>
      </c>
      <c r="P214" s="61"/>
      <c r="Q214" s="185"/>
    </row>
    <row r="215" spans="1:17" s="51" customFormat="1" ht="189">
      <c r="A215" s="92"/>
      <c r="B215" s="298"/>
      <c r="C215" s="93"/>
      <c r="D215" s="298"/>
      <c r="E215" s="93"/>
      <c r="F215" s="298"/>
      <c r="G215" s="298"/>
      <c r="H215" s="174"/>
      <c r="I215" s="392"/>
      <c r="J215" s="328" t="s">
        <v>584</v>
      </c>
      <c r="K215" s="325" t="s">
        <v>563</v>
      </c>
      <c r="L215" s="88" t="s">
        <v>165</v>
      </c>
      <c r="M215" s="94">
        <v>997</v>
      </c>
      <c r="N215" s="94">
        <v>997</v>
      </c>
      <c r="O215" s="292">
        <f t="shared" si="42"/>
        <v>100</v>
      </c>
      <c r="P215" s="61"/>
      <c r="Q215" s="185"/>
    </row>
    <row r="216" spans="1:17" s="51" customFormat="1" ht="189">
      <c r="A216" s="92"/>
      <c r="B216" s="298"/>
      <c r="C216" s="93"/>
      <c r="D216" s="298"/>
      <c r="E216" s="93"/>
      <c r="F216" s="298"/>
      <c r="G216" s="298"/>
      <c r="H216" s="174"/>
      <c r="I216" s="392"/>
      <c r="J216" s="328" t="s">
        <v>585</v>
      </c>
      <c r="K216" s="325" t="s">
        <v>565</v>
      </c>
      <c r="L216" s="88" t="s">
        <v>165</v>
      </c>
      <c r="M216" s="94">
        <v>1594</v>
      </c>
      <c r="N216" s="94">
        <v>1724</v>
      </c>
      <c r="O216" s="112">
        <f t="shared" ref="O216:O231" si="44">IF((N216/M216*100)&gt;1,100)</f>
        <v>100</v>
      </c>
      <c r="P216" s="61"/>
      <c r="Q216" s="185" t="s">
        <v>939</v>
      </c>
    </row>
    <row r="217" spans="1:17" s="51" customFormat="1" ht="63">
      <c r="A217" s="92"/>
      <c r="B217" s="298"/>
      <c r="C217" s="93"/>
      <c r="D217" s="298"/>
      <c r="E217" s="93"/>
      <c r="F217" s="298"/>
      <c r="G217" s="298"/>
      <c r="H217" s="174"/>
      <c r="I217" s="392"/>
      <c r="J217" s="328" t="s">
        <v>586</v>
      </c>
      <c r="K217" s="325" t="s">
        <v>567</v>
      </c>
      <c r="L217" s="88" t="s">
        <v>165</v>
      </c>
      <c r="M217" s="94">
        <v>12693</v>
      </c>
      <c r="N217" s="94">
        <v>12693</v>
      </c>
      <c r="O217" s="292">
        <f t="shared" si="42"/>
        <v>100</v>
      </c>
      <c r="P217" s="61"/>
      <c r="Q217" s="185"/>
    </row>
    <row r="218" spans="1:17" s="51" customFormat="1" ht="94.5">
      <c r="A218" s="92"/>
      <c r="B218" s="298"/>
      <c r="C218" s="93"/>
      <c r="D218" s="298"/>
      <c r="E218" s="93"/>
      <c r="F218" s="298"/>
      <c r="G218" s="298"/>
      <c r="H218" s="174"/>
      <c r="I218" s="392"/>
      <c r="J218" s="328" t="s">
        <v>587</v>
      </c>
      <c r="K218" s="325" t="s">
        <v>569</v>
      </c>
      <c r="L218" s="88" t="s">
        <v>165</v>
      </c>
      <c r="M218" s="94">
        <v>1100</v>
      </c>
      <c r="N218" s="94">
        <v>1145</v>
      </c>
      <c r="O218" s="112">
        <f t="shared" si="44"/>
        <v>100</v>
      </c>
      <c r="P218" s="61"/>
      <c r="Q218" s="185" t="s">
        <v>940</v>
      </c>
    </row>
    <row r="219" spans="1:17" s="51" customFormat="1" ht="126">
      <c r="A219" s="92"/>
      <c r="B219" s="298"/>
      <c r="C219" s="93"/>
      <c r="D219" s="298"/>
      <c r="E219" s="93"/>
      <c r="F219" s="298"/>
      <c r="G219" s="298"/>
      <c r="H219" s="174"/>
      <c r="I219" s="392"/>
      <c r="J219" s="328" t="s">
        <v>595</v>
      </c>
      <c r="K219" s="325" t="s">
        <v>573</v>
      </c>
      <c r="L219" s="88" t="s">
        <v>165</v>
      </c>
      <c r="M219" s="94">
        <v>25000</v>
      </c>
      <c r="N219" s="94">
        <v>25721</v>
      </c>
      <c r="O219" s="112">
        <f t="shared" si="44"/>
        <v>100</v>
      </c>
      <c r="P219" s="61"/>
      <c r="Q219" s="268" t="s">
        <v>937</v>
      </c>
    </row>
    <row r="220" spans="1:17" s="51" customFormat="1" ht="236.25">
      <c r="A220" s="92"/>
      <c r="B220" s="298"/>
      <c r="C220" s="93"/>
      <c r="D220" s="298"/>
      <c r="E220" s="93"/>
      <c r="F220" s="298"/>
      <c r="G220" s="298"/>
      <c r="H220" s="174"/>
      <c r="I220" s="392"/>
      <c r="J220" s="328" t="s">
        <v>596</v>
      </c>
      <c r="K220" s="325" t="s">
        <v>575</v>
      </c>
      <c r="L220" s="88" t="s">
        <v>165</v>
      </c>
      <c r="M220" s="94">
        <v>7000</v>
      </c>
      <c r="N220" s="94">
        <v>8338</v>
      </c>
      <c r="O220" s="112">
        <f t="shared" si="44"/>
        <v>100</v>
      </c>
      <c r="P220" s="61"/>
      <c r="Q220" s="268" t="s">
        <v>937</v>
      </c>
    </row>
    <row r="221" spans="1:17" s="51" customFormat="1" ht="94.5">
      <c r="A221" s="92"/>
      <c r="B221" s="298"/>
      <c r="C221" s="93"/>
      <c r="D221" s="298"/>
      <c r="E221" s="93"/>
      <c r="F221" s="298"/>
      <c r="G221" s="298"/>
      <c r="H221" s="174"/>
      <c r="I221" s="392"/>
      <c r="J221" s="328" t="s">
        <v>597</v>
      </c>
      <c r="K221" s="325" t="s">
        <v>577</v>
      </c>
      <c r="L221" s="88" t="s">
        <v>165</v>
      </c>
      <c r="M221" s="94">
        <v>3278</v>
      </c>
      <c r="N221" s="94">
        <v>3369</v>
      </c>
      <c r="O221" s="292">
        <f t="shared" si="44"/>
        <v>100</v>
      </c>
      <c r="P221" s="61"/>
      <c r="Q221" s="185" t="s">
        <v>936</v>
      </c>
    </row>
    <row r="222" spans="1:17" s="51" customFormat="1" ht="110.25">
      <c r="A222" s="92"/>
      <c r="B222" s="298"/>
      <c r="C222" s="90"/>
      <c r="D222" s="298"/>
      <c r="E222" s="95"/>
      <c r="F222" s="298"/>
      <c r="G222" s="298"/>
      <c r="H222" s="334"/>
      <c r="I222" s="387"/>
      <c r="J222" s="328" t="s">
        <v>598</v>
      </c>
      <c r="K222" s="325" t="s">
        <v>579</v>
      </c>
      <c r="L222" s="88" t="s">
        <v>434</v>
      </c>
      <c r="M222" s="94">
        <v>550000</v>
      </c>
      <c r="N222" s="94">
        <v>546684</v>
      </c>
      <c r="O222" s="292">
        <f t="shared" ref="O222:O224" si="45">N222/M222*100</f>
        <v>99.397090909090906</v>
      </c>
      <c r="P222" s="61"/>
      <c r="Q222" s="185" t="s">
        <v>941</v>
      </c>
    </row>
    <row r="223" spans="1:17" s="51" customFormat="1" ht="110.25">
      <c r="A223" s="99" t="s">
        <v>599</v>
      </c>
      <c r="B223" s="100" t="s">
        <v>581</v>
      </c>
      <c r="C223" s="86" t="s">
        <v>552</v>
      </c>
      <c r="D223" s="297" t="s">
        <v>529</v>
      </c>
      <c r="E223" s="154">
        <v>136274.5</v>
      </c>
      <c r="F223" s="154">
        <v>136124.4</v>
      </c>
      <c r="G223" s="297" t="s">
        <v>118</v>
      </c>
      <c r="H223" s="333">
        <f t="shared" si="37"/>
        <v>99.889854668334863</v>
      </c>
      <c r="I223" s="386" t="s">
        <v>904</v>
      </c>
      <c r="J223" s="328" t="s">
        <v>553</v>
      </c>
      <c r="K223" s="325" t="s">
        <v>554</v>
      </c>
      <c r="L223" s="88" t="s">
        <v>555</v>
      </c>
      <c r="M223" s="94">
        <v>39800</v>
      </c>
      <c r="N223" s="94">
        <v>41780</v>
      </c>
      <c r="O223" s="112">
        <f t="shared" si="44"/>
        <v>100</v>
      </c>
      <c r="P223" s="112">
        <f>(O223+O224+O225+O226+O227+O228+O229+O230+O231+O232)/10</f>
        <v>99.992944444444447</v>
      </c>
      <c r="Q223" s="100" t="s">
        <v>942</v>
      </c>
    </row>
    <row r="224" spans="1:17" s="51" customFormat="1" ht="362.25">
      <c r="A224" s="92"/>
      <c r="B224" s="298"/>
      <c r="C224" s="93"/>
      <c r="D224" s="298"/>
      <c r="E224" s="93"/>
      <c r="F224" s="298"/>
      <c r="G224" s="298"/>
      <c r="H224" s="174"/>
      <c r="I224" s="392"/>
      <c r="J224" s="328" t="s">
        <v>600</v>
      </c>
      <c r="K224" s="325" t="s">
        <v>601</v>
      </c>
      <c r="L224" s="88" t="s">
        <v>165</v>
      </c>
      <c r="M224" s="94">
        <v>2</v>
      </c>
      <c r="N224" s="94">
        <v>2</v>
      </c>
      <c r="O224" s="292">
        <f t="shared" si="45"/>
        <v>100</v>
      </c>
      <c r="P224" s="61"/>
      <c r="Q224" s="185"/>
    </row>
    <row r="225" spans="1:17" s="51" customFormat="1" ht="189">
      <c r="A225" s="92"/>
      <c r="B225" s="298"/>
      <c r="C225" s="93"/>
      <c r="D225" s="298"/>
      <c r="E225" s="93"/>
      <c r="F225" s="298"/>
      <c r="G225" s="298"/>
      <c r="H225" s="174"/>
      <c r="I225" s="392"/>
      <c r="J225" s="328" t="s">
        <v>602</v>
      </c>
      <c r="K225" s="325" t="s">
        <v>565</v>
      </c>
      <c r="L225" s="88" t="s">
        <v>165</v>
      </c>
      <c r="M225" s="94">
        <v>980</v>
      </c>
      <c r="N225" s="94">
        <v>1222</v>
      </c>
      <c r="O225" s="112">
        <f t="shared" si="44"/>
        <v>100</v>
      </c>
      <c r="P225" s="61"/>
      <c r="Q225" s="100" t="s">
        <v>943</v>
      </c>
    </row>
    <row r="226" spans="1:17" s="51" customFormat="1" ht="63">
      <c r="A226" s="92"/>
      <c r="B226" s="298"/>
      <c r="C226" s="93"/>
      <c r="D226" s="298"/>
      <c r="E226" s="93"/>
      <c r="F226" s="298"/>
      <c r="G226" s="298"/>
      <c r="H226" s="174"/>
      <c r="I226" s="392"/>
      <c r="J226" s="328" t="s">
        <v>603</v>
      </c>
      <c r="K226" s="325" t="s">
        <v>567</v>
      </c>
      <c r="L226" s="94" t="s">
        <v>165</v>
      </c>
      <c r="M226" s="94">
        <v>14190</v>
      </c>
      <c r="N226" s="94">
        <v>14192</v>
      </c>
      <c r="O226" s="112">
        <f t="shared" si="44"/>
        <v>100</v>
      </c>
      <c r="P226" s="61"/>
      <c r="Q226" s="185"/>
    </row>
    <row r="227" spans="1:17" s="51" customFormat="1" ht="94.5">
      <c r="A227" s="92"/>
      <c r="B227" s="298"/>
      <c r="C227" s="93"/>
      <c r="D227" s="298"/>
      <c r="E227" s="93"/>
      <c r="F227" s="298"/>
      <c r="G227" s="298"/>
      <c r="H227" s="174"/>
      <c r="I227" s="392"/>
      <c r="J227" s="328" t="s">
        <v>604</v>
      </c>
      <c r="K227" s="325" t="s">
        <v>569</v>
      </c>
      <c r="L227" s="88" t="s">
        <v>165</v>
      </c>
      <c r="M227" s="94">
        <v>3492</v>
      </c>
      <c r="N227" s="94">
        <v>3585</v>
      </c>
      <c r="O227" s="112">
        <f t="shared" si="44"/>
        <v>100</v>
      </c>
      <c r="P227" s="61"/>
      <c r="Q227" s="100" t="s">
        <v>944</v>
      </c>
    </row>
    <row r="228" spans="1:17" s="51" customFormat="1" ht="204.75">
      <c r="A228" s="92"/>
      <c r="B228" s="298"/>
      <c r="C228" s="93"/>
      <c r="D228" s="298"/>
      <c r="E228" s="93"/>
      <c r="F228" s="298"/>
      <c r="G228" s="298"/>
      <c r="H228" s="174"/>
      <c r="I228" s="392"/>
      <c r="J228" s="328" t="s">
        <v>605</v>
      </c>
      <c r="K228" s="325" t="s">
        <v>571</v>
      </c>
      <c r="L228" s="88" t="s">
        <v>165</v>
      </c>
      <c r="M228" s="94">
        <v>12</v>
      </c>
      <c r="N228" s="94">
        <v>12</v>
      </c>
      <c r="O228" s="292">
        <f t="shared" ref="O228" si="46">N228/M228*100</f>
        <v>100</v>
      </c>
      <c r="P228" s="61"/>
      <c r="Q228" s="185"/>
    </row>
    <row r="229" spans="1:17" s="51" customFormat="1" ht="126">
      <c r="A229" s="92"/>
      <c r="B229" s="298"/>
      <c r="C229" s="93"/>
      <c r="D229" s="298"/>
      <c r="E229" s="93"/>
      <c r="F229" s="298"/>
      <c r="G229" s="298"/>
      <c r="H229" s="174"/>
      <c r="I229" s="392"/>
      <c r="J229" s="328" t="s">
        <v>606</v>
      </c>
      <c r="K229" s="325" t="s">
        <v>573</v>
      </c>
      <c r="L229" s="88" t="s">
        <v>165</v>
      </c>
      <c r="M229" s="94">
        <v>49000</v>
      </c>
      <c r="N229" s="94">
        <v>51186</v>
      </c>
      <c r="O229" s="112">
        <f t="shared" si="44"/>
        <v>100</v>
      </c>
      <c r="P229" s="61"/>
      <c r="Q229" s="100" t="s">
        <v>945</v>
      </c>
    </row>
    <row r="230" spans="1:17" s="51" customFormat="1" ht="236.25">
      <c r="A230" s="92"/>
      <c r="B230" s="298"/>
      <c r="C230" s="93"/>
      <c r="D230" s="298"/>
      <c r="E230" s="93"/>
      <c r="F230" s="298"/>
      <c r="G230" s="298"/>
      <c r="H230" s="174"/>
      <c r="I230" s="392"/>
      <c r="J230" s="328" t="s">
        <v>607</v>
      </c>
      <c r="K230" s="325" t="s">
        <v>575</v>
      </c>
      <c r="L230" s="88" t="s">
        <v>165</v>
      </c>
      <c r="M230" s="94">
        <v>8000</v>
      </c>
      <c r="N230" s="94">
        <v>9462</v>
      </c>
      <c r="O230" s="112">
        <f t="shared" si="44"/>
        <v>100</v>
      </c>
      <c r="P230" s="61"/>
      <c r="Q230" s="100" t="s">
        <v>945</v>
      </c>
    </row>
    <row r="231" spans="1:17" s="51" customFormat="1" ht="94.5">
      <c r="A231" s="92"/>
      <c r="B231" s="298"/>
      <c r="C231" s="90"/>
      <c r="D231" s="298"/>
      <c r="E231" s="95"/>
      <c r="F231" s="298"/>
      <c r="G231" s="298"/>
      <c r="H231" s="174"/>
      <c r="I231" s="392"/>
      <c r="J231" s="328" t="s">
        <v>608</v>
      </c>
      <c r="K231" s="325" t="s">
        <v>577</v>
      </c>
      <c r="L231" s="88" t="s">
        <v>165</v>
      </c>
      <c r="M231" s="94">
        <v>67000</v>
      </c>
      <c r="N231" s="94">
        <v>77171</v>
      </c>
      <c r="O231" s="112">
        <f t="shared" si="44"/>
        <v>100</v>
      </c>
      <c r="P231" s="61"/>
      <c r="Q231" s="100" t="s">
        <v>946</v>
      </c>
    </row>
    <row r="232" spans="1:17" s="51" customFormat="1" ht="110.25">
      <c r="A232" s="308"/>
      <c r="B232" s="298"/>
      <c r="C232" s="308"/>
      <c r="D232" s="298"/>
      <c r="E232" s="102"/>
      <c r="F232" s="298"/>
      <c r="G232" s="298"/>
      <c r="H232" s="334"/>
      <c r="I232" s="387"/>
      <c r="J232" s="328" t="s">
        <v>609</v>
      </c>
      <c r="K232" s="325" t="s">
        <v>579</v>
      </c>
      <c r="L232" s="88" t="s">
        <v>434</v>
      </c>
      <c r="M232" s="94">
        <v>360000</v>
      </c>
      <c r="N232" s="94">
        <v>359746</v>
      </c>
      <c r="O232" s="292">
        <f t="shared" ref="O232:O239" si="47">N232/M232*100</f>
        <v>99.929444444444442</v>
      </c>
      <c r="P232" s="61"/>
      <c r="Q232" s="185" t="s">
        <v>968</v>
      </c>
    </row>
    <row r="233" spans="1:17" s="51" customFormat="1" ht="110.25">
      <c r="A233" s="99" t="s">
        <v>610</v>
      </c>
      <c r="B233" s="100" t="s">
        <v>581</v>
      </c>
      <c r="C233" s="86" t="s">
        <v>552</v>
      </c>
      <c r="D233" s="297" t="s">
        <v>196</v>
      </c>
      <c r="E233" s="154">
        <v>113616.5</v>
      </c>
      <c r="F233" s="154">
        <v>111942.8</v>
      </c>
      <c r="G233" s="297" t="s">
        <v>118</v>
      </c>
      <c r="H233" s="333">
        <f t="shared" si="37"/>
        <v>98.526886499760153</v>
      </c>
      <c r="I233" s="386" t="s">
        <v>928</v>
      </c>
      <c r="J233" s="328" t="s">
        <v>553</v>
      </c>
      <c r="K233" s="325" t="s">
        <v>554</v>
      </c>
      <c r="L233" s="88" t="s">
        <v>555</v>
      </c>
      <c r="M233" s="103">
        <v>16492.400000000001</v>
      </c>
      <c r="N233" s="103">
        <v>16492.400000000001</v>
      </c>
      <c r="O233" s="292">
        <f t="shared" si="47"/>
        <v>100</v>
      </c>
      <c r="P233" s="126">
        <f>(O233+O234+O235+O236+O237+O238+O239+O240+O241+O242+O243)/11</f>
        <v>96.573496761901836</v>
      </c>
      <c r="Q233" s="185"/>
    </row>
    <row r="234" spans="1:17" s="51" customFormat="1" ht="204.75">
      <c r="A234" s="92"/>
      <c r="B234" s="298"/>
      <c r="C234" s="93"/>
      <c r="D234" s="298"/>
      <c r="E234" s="93"/>
      <c r="F234" s="298"/>
      <c r="G234" s="298"/>
      <c r="H234" s="174"/>
      <c r="I234" s="392"/>
      <c r="J234" s="328" t="s">
        <v>582</v>
      </c>
      <c r="K234" s="325" t="s">
        <v>559</v>
      </c>
      <c r="L234" s="88" t="s">
        <v>165</v>
      </c>
      <c r="M234" s="88">
        <v>39</v>
      </c>
      <c r="N234" s="88">
        <v>38</v>
      </c>
      <c r="O234" s="292">
        <f t="shared" si="47"/>
        <v>97.435897435897431</v>
      </c>
      <c r="P234" s="192"/>
      <c r="Q234" s="269" t="s">
        <v>947</v>
      </c>
    </row>
    <row r="235" spans="1:17" s="51" customFormat="1" ht="189">
      <c r="A235" s="92"/>
      <c r="B235" s="298"/>
      <c r="C235" s="93"/>
      <c r="D235" s="298"/>
      <c r="E235" s="93"/>
      <c r="F235" s="298"/>
      <c r="G235" s="298"/>
      <c r="H235" s="174"/>
      <c r="I235" s="392"/>
      <c r="J235" s="328" t="s">
        <v>611</v>
      </c>
      <c r="K235" s="325" t="s">
        <v>563</v>
      </c>
      <c r="L235" s="88" t="s">
        <v>165</v>
      </c>
      <c r="M235" s="88">
        <v>19</v>
      </c>
      <c r="N235" s="88">
        <v>19</v>
      </c>
      <c r="O235" s="292">
        <f t="shared" si="47"/>
        <v>100</v>
      </c>
      <c r="P235" s="61"/>
      <c r="Q235" s="185"/>
    </row>
    <row r="236" spans="1:17" s="51" customFormat="1" ht="189">
      <c r="A236" s="92"/>
      <c r="B236" s="298"/>
      <c r="C236" s="93"/>
      <c r="D236" s="298"/>
      <c r="E236" s="93"/>
      <c r="F236" s="298"/>
      <c r="G236" s="298"/>
      <c r="H236" s="174"/>
      <c r="I236" s="392"/>
      <c r="J236" s="328" t="s">
        <v>612</v>
      </c>
      <c r="K236" s="325" t="s">
        <v>565</v>
      </c>
      <c r="L236" s="88" t="s">
        <v>165</v>
      </c>
      <c r="M236" s="88">
        <v>170</v>
      </c>
      <c r="N236" s="88">
        <v>165</v>
      </c>
      <c r="O236" s="292">
        <f t="shared" si="47"/>
        <v>97.058823529411768</v>
      </c>
      <c r="P236" s="192"/>
      <c r="Q236" s="270" t="s">
        <v>948</v>
      </c>
    </row>
    <row r="237" spans="1:17" s="51" customFormat="1" ht="63">
      <c r="A237" s="92"/>
      <c r="B237" s="298"/>
      <c r="C237" s="93"/>
      <c r="D237" s="298"/>
      <c r="E237" s="93"/>
      <c r="F237" s="298"/>
      <c r="G237" s="298"/>
      <c r="H237" s="174"/>
      <c r="I237" s="392"/>
      <c r="J237" s="328" t="s">
        <v>613</v>
      </c>
      <c r="K237" s="325" t="s">
        <v>567</v>
      </c>
      <c r="L237" s="94" t="s">
        <v>165</v>
      </c>
      <c r="M237" s="88">
        <v>7600</v>
      </c>
      <c r="N237" s="88">
        <v>7222</v>
      </c>
      <c r="O237" s="292">
        <f t="shared" si="47"/>
        <v>95.026315789473685</v>
      </c>
      <c r="P237" s="192"/>
      <c r="Q237" s="270" t="s">
        <v>949</v>
      </c>
    </row>
    <row r="238" spans="1:17" s="51" customFormat="1" ht="94.5">
      <c r="A238" s="92"/>
      <c r="B238" s="298"/>
      <c r="C238" s="93"/>
      <c r="D238" s="298"/>
      <c r="E238" s="93"/>
      <c r="F238" s="298"/>
      <c r="G238" s="298"/>
      <c r="H238" s="174"/>
      <c r="I238" s="392"/>
      <c r="J238" s="328" t="s">
        <v>614</v>
      </c>
      <c r="K238" s="325" t="s">
        <v>569</v>
      </c>
      <c r="L238" s="88" t="s">
        <v>165</v>
      </c>
      <c r="M238" s="88">
        <v>380</v>
      </c>
      <c r="N238" s="88">
        <v>380</v>
      </c>
      <c r="O238" s="292">
        <f t="shared" si="47"/>
        <v>100</v>
      </c>
      <c r="P238" s="61"/>
      <c r="Q238" s="185"/>
    </row>
    <row r="239" spans="1:17" s="51" customFormat="1" ht="204.75">
      <c r="A239" s="92"/>
      <c r="B239" s="298"/>
      <c r="C239" s="93"/>
      <c r="D239" s="298"/>
      <c r="E239" s="93"/>
      <c r="F239" s="298"/>
      <c r="G239" s="298"/>
      <c r="H239" s="174"/>
      <c r="I239" s="392"/>
      <c r="J239" s="328" t="s">
        <v>615</v>
      </c>
      <c r="K239" s="325" t="s">
        <v>571</v>
      </c>
      <c r="L239" s="88" t="s">
        <v>165</v>
      </c>
      <c r="M239" s="88">
        <v>65</v>
      </c>
      <c r="N239" s="88">
        <v>65</v>
      </c>
      <c r="O239" s="292">
        <f t="shared" si="47"/>
        <v>100</v>
      </c>
      <c r="P239" s="61"/>
      <c r="Q239" s="185"/>
    </row>
    <row r="240" spans="1:17" s="51" customFormat="1" ht="126">
      <c r="A240" s="92"/>
      <c r="B240" s="298"/>
      <c r="C240" s="93"/>
      <c r="D240" s="298"/>
      <c r="E240" s="93"/>
      <c r="F240" s="298"/>
      <c r="G240" s="298"/>
      <c r="H240" s="174"/>
      <c r="I240" s="392"/>
      <c r="J240" s="328" t="s">
        <v>595</v>
      </c>
      <c r="K240" s="325" t="s">
        <v>573</v>
      </c>
      <c r="L240" s="88" t="s">
        <v>165</v>
      </c>
      <c r="M240" s="94">
        <v>5000</v>
      </c>
      <c r="N240" s="88">
        <v>10135</v>
      </c>
      <c r="O240" s="112">
        <f t="shared" ref="O240:O245" si="48">IF((N240/M240*100)&gt;1,100)</f>
        <v>100</v>
      </c>
      <c r="P240" s="61"/>
      <c r="Q240" s="268" t="s">
        <v>950</v>
      </c>
    </row>
    <row r="241" spans="1:17" s="51" customFormat="1" ht="236.25">
      <c r="A241" s="92"/>
      <c r="B241" s="298"/>
      <c r="C241" s="93"/>
      <c r="D241" s="298"/>
      <c r="E241" s="93"/>
      <c r="F241" s="298"/>
      <c r="G241" s="298"/>
      <c r="H241" s="174"/>
      <c r="I241" s="392"/>
      <c r="J241" s="328" t="s">
        <v>596</v>
      </c>
      <c r="K241" s="325" t="s">
        <v>575</v>
      </c>
      <c r="L241" s="88" t="s">
        <v>165</v>
      </c>
      <c r="M241" s="94">
        <v>1209</v>
      </c>
      <c r="N241" s="94">
        <v>880</v>
      </c>
      <c r="O241" s="292">
        <f>N241/M241*100</f>
        <v>72.787427626137301</v>
      </c>
      <c r="P241" s="61"/>
      <c r="Q241" s="268" t="s">
        <v>951</v>
      </c>
    </row>
    <row r="242" spans="1:17" s="51" customFormat="1" ht="94.5">
      <c r="A242" s="92"/>
      <c r="B242" s="298"/>
      <c r="C242" s="90"/>
      <c r="D242" s="298"/>
      <c r="E242" s="95"/>
      <c r="F242" s="298"/>
      <c r="G242" s="298"/>
      <c r="H242" s="174"/>
      <c r="I242" s="392"/>
      <c r="J242" s="328" t="s">
        <v>597</v>
      </c>
      <c r="K242" s="325" t="s">
        <v>577</v>
      </c>
      <c r="L242" s="88" t="s">
        <v>165</v>
      </c>
      <c r="M242" s="94">
        <v>5400</v>
      </c>
      <c r="N242" s="94">
        <v>5450</v>
      </c>
      <c r="O242" s="112">
        <f t="shared" si="48"/>
        <v>100</v>
      </c>
      <c r="P242" s="61"/>
      <c r="Q242" s="185"/>
    </row>
    <row r="243" spans="1:17" s="51" customFormat="1" ht="110.25">
      <c r="A243" s="308"/>
      <c r="B243" s="298"/>
      <c r="C243" s="308"/>
      <c r="D243" s="298"/>
      <c r="E243" s="102"/>
      <c r="F243" s="298"/>
      <c r="G243" s="298"/>
      <c r="H243" s="334"/>
      <c r="I243" s="387"/>
      <c r="J243" s="328" t="s">
        <v>598</v>
      </c>
      <c r="K243" s="325" t="s">
        <v>579</v>
      </c>
      <c r="L243" s="88" t="s">
        <v>434</v>
      </c>
      <c r="M243" s="94">
        <v>194934</v>
      </c>
      <c r="N243" s="94">
        <v>211453</v>
      </c>
      <c r="O243" s="112">
        <f t="shared" si="48"/>
        <v>100</v>
      </c>
      <c r="P243" s="61"/>
      <c r="Q243" s="185" t="s">
        <v>952</v>
      </c>
    </row>
    <row r="244" spans="1:17" s="51" customFormat="1" ht="110.25">
      <c r="A244" s="99" t="s">
        <v>616</v>
      </c>
      <c r="B244" s="100" t="s">
        <v>581</v>
      </c>
      <c r="C244" s="86" t="s">
        <v>552</v>
      </c>
      <c r="D244" s="297" t="s">
        <v>197</v>
      </c>
      <c r="E244" s="154">
        <v>128484.3</v>
      </c>
      <c r="F244" s="154">
        <v>128479.8</v>
      </c>
      <c r="G244" s="297" t="s">
        <v>118</v>
      </c>
      <c r="H244" s="333">
        <f t="shared" si="37"/>
        <v>99.996497626558266</v>
      </c>
      <c r="I244" s="386"/>
      <c r="J244" s="328" t="s">
        <v>553</v>
      </c>
      <c r="K244" s="325" t="s">
        <v>554</v>
      </c>
      <c r="L244" s="88" t="s">
        <v>555</v>
      </c>
      <c r="M244" s="101">
        <v>10783.6</v>
      </c>
      <c r="N244" s="101">
        <v>16896.87</v>
      </c>
      <c r="O244" s="112">
        <f t="shared" si="48"/>
        <v>100</v>
      </c>
      <c r="P244" s="112">
        <f>(O244+O245+O246+O247+O248+O249+O250+O251+O252+O253+O254)/11</f>
        <v>97.366129235756503</v>
      </c>
      <c r="Q244" s="185" t="s">
        <v>953</v>
      </c>
    </row>
    <row r="245" spans="1:17" s="51" customFormat="1" ht="315">
      <c r="A245" s="92"/>
      <c r="B245" s="298"/>
      <c r="C245" s="93"/>
      <c r="D245" s="298"/>
      <c r="E245" s="93"/>
      <c r="F245" s="298"/>
      <c r="G245" s="298"/>
      <c r="H245" s="174"/>
      <c r="I245" s="392"/>
      <c r="J245" s="328" t="s">
        <v>617</v>
      </c>
      <c r="K245" s="325" t="s">
        <v>561</v>
      </c>
      <c r="L245" s="88" t="s">
        <v>165</v>
      </c>
      <c r="M245" s="94">
        <v>3</v>
      </c>
      <c r="N245" s="94">
        <v>4</v>
      </c>
      <c r="O245" s="112">
        <f t="shared" si="48"/>
        <v>100</v>
      </c>
      <c r="P245" s="61"/>
      <c r="Q245" s="185" t="s">
        <v>953</v>
      </c>
    </row>
    <row r="246" spans="1:17" s="51" customFormat="1" ht="204.75">
      <c r="A246" s="92"/>
      <c r="B246" s="298"/>
      <c r="C246" s="93"/>
      <c r="D246" s="298"/>
      <c r="E246" s="93"/>
      <c r="F246" s="298"/>
      <c r="G246" s="298"/>
      <c r="H246" s="174"/>
      <c r="I246" s="392"/>
      <c r="J246" s="328" t="s">
        <v>558</v>
      </c>
      <c r="K246" s="325" t="s">
        <v>559</v>
      </c>
      <c r="L246" s="88" t="s">
        <v>165</v>
      </c>
      <c r="M246" s="94">
        <v>81</v>
      </c>
      <c r="N246" s="94">
        <v>58</v>
      </c>
      <c r="O246" s="292">
        <f t="shared" ref="O246:O252" si="49">N246/M246*100</f>
        <v>71.604938271604937</v>
      </c>
      <c r="P246" s="61"/>
      <c r="Q246" s="185" t="s">
        <v>954</v>
      </c>
    </row>
    <row r="247" spans="1:17" s="51" customFormat="1" ht="189">
      <c r="A247" s="92"/>
      <c r="B247" s="298"/>
      <c r="C247" s="93"/>
      <c r="D247" s="298"/>
      <c r="E247" s="93"/>
      <c r="F247" s="298"/>
      <c r="G247" s="298"/>
      <c r="H247" s="174"/>
      <c r="I247" s="392"/>
      <c r="J247" s="328" t="s">
        <v>584</v>
      </c>
      <c r="K247" s="325" t="s">
        <v>563</v>
      </c>
      <c r="L247" s="88" t="s">
        <v>165</v>
      </c>
      <c r="M247" s="149">
        <v>875</v>
      </c>
      <c r="N247" s="149">
        <v>875</v>
      </c>
      <c r="O247" s="292">
        <f t="shared" si="49"/>
        <v>100</v>
      </c>
      <c r="P247" s="61"/>
      <c r="Q247" s="185"/>
    </row>
    <row r="248" spans="1:17" s="51" customFormat="1" ht="189">
      <c r="A248" s="92"/>
      <c r="B248" s="298"/>
      <c r="C248" s="93"/>
      <c r="D248" s="298"/>
      <c r="E248" s="93"/>
      <c r="F248" s="298"/>
      <c r="G248" s="298"/>
      <c r="H248" s="174"/>
      <c r="I248" s="392"/>
      <c r="J248" s="328" t="s">
        <v>585</v>
      </c>
      <c r="K248" s="325" t="s">
        <v>565</v>
      </c>
      <c r="L248" s="88" t="s">
        <v>165</v>
      </c>
      <c r="M248" s="149">
        <v>1104</v>
      </c>
      <c r="N248" s="149">
        <v>1104</v>
      </c>
      <c r="O248" s="292">
        <f t="shared" si="49"/>
        <v>100</v>
      </c>
      <c r="P248" s="61"/>
      <c r="Q248" s="185"/>
    </row>
    <row r="249" spans="1:17" s="51" customFormat="1" ht="63">
      <c r="A249" s="92"/>
      <c r="B249" s="298"/>
      <c r="C249" s="93"/>
      <c r="D249" s="298"/>
      <c r="E249" s="93"/>
      <c r="F249" s="298"/>
      <c r="G249" s="298"/>
      <c r="H249" s="174"/>
      <c r="I249" s="392"/>
      <c r="J249" s="328" t="s">
        <v>586</v>
      </c>
      <c r="K249" s="325" t="s">
        <v>567</v>
      </c>
      <c r="L249" s="88" t="s">
        <v>165</v>
      </c>
      <c r="M249" s="149">
        <v>10043</v>
      </c>
      <c r="N249" s="149">
        <v>9985</v>
      </c>
      <c r="O249" s="292">
        <f t="shared" si="49"/>
        <v>99.422483321716612</v>
      </c>
      <c r="P249" s="61"/>
      <c r="Q249" s="185" t="s">
        <v>955</v>
      </c>
    </row>
    <row r="250" spans="1:17" s="51" customFormat="1" ht="94.5">
      <c r="A250" s="92"/>
      <c r="B250" s="298"/>
      <c r="C250" s="93"/>
      <c r="D250" s="298"/>
      <c r="E250" s="93"/>
      <c r="F250" s="298"/>
      <c r="G250" s="298"/>
      <c r="H250" s="174"/>
      <c r="I250" s="392"/>
      <c r="J250" s="328" t="s">
        <v>587</v>
      </c>
      <c r="K250" s="325" t="s">
        <v>569</v>
      </c>
      <c r="L250" s="88" t="s">
        <v>165</v>
      </c>
      <c r="M250" s="149">
        <v>1682</v>
      </c>
      <c r="N250" s="149">
        <v>1730</v>
      </c>
      <c r="O250" s="112">
        <f t="shared" ref="O250" si="50">IF((N250/M250*100)&gt;1,100)</f>
        <v>100</v>
      </c>
      <c r="P250" s="61"/>
      <c r="Q250" s="185" t="s">
        <v>956</v>
      </c>
    </row>
    <row r="251" spans="1:17" s="51" customFormat="1" ht="204.75">
      <c r="A251" s="92"/>
      <c r="B251" s="298"/>
      <c r="C251" s="93"/>
      <c r="D251" s="298"/>
      <c r="E251" s="93"/>
      <c r="F251" s="298"/>
      <c r="G251" s="298"/>
      <c r="H251" s="174"/>
      <c r="I251" s="392"/>
      <c r="J251" s="328" t="s">
        <v>588</v>
      </c>
      <c r="K251" s="325" t="s">
        <v>571</v>
      </c>
      <c r="L251" s="88" t="s">
        <v>165</v>
      </c>
      <c r="M251" s="149">
        <v>12</v>
      </c>
      <c r="N251" s="149">
        <v>12</v>
      </c>
      <c r="O251" s="292">
        <f t="shared" si="49"/>
        <v>100</v>
      </c>
      <c r="P251" s="61"/>
      <c r="Q251" s="185"/>
    </row>
    <row r="252" spans="1:17" s="51" customFormat="1" ht="236.25">
      <c r="A252" s="92"/>
      <c r="B252" s="298"/>
      <c r="C252" s="90"/>
      <c r="D252" s="298"/>
      <c r="E252" s="95"/>
      <c r="F252" s="298"/>
      <c r="G252" s="298"/>
      <c r="H252" s="174"/>
      <c r="I252" s="392"/>
      <c r="J252" s="328" t="s">
        <v>596</v>
      </c>
      <c r="K252" s="325" t="s">
        <v>575</v>
      </c>
      <c r="L252" s="88" t="s">
        <v>165</v>
      </c>
      <c r="M252" s="149">
        <v>2112</v>
      </c>
      <c r="N252" s="149">
        <v>2112</v>
      </c>
      <c r="O252" s="292">
        <f t="shared" si="49"/>
        <v>100</v>
      </c>
      <c r="P252" s="61"/>
      <c r="Q252" s="185"/>
    </row>
    <row r="253" spans="1:17" s="51" customFormat="1" ht="94.5">
      <c r="A253" s="92"/>
      <c r="B253" s="298"/>
      <c r="C253" s="90"/>
      <c r="D253" s="298"/>
      <c r="E253" s="95"/>
      <c r="F253" s="298"/>
      <c r="G253" s="298"/>
      <c r="H253" s="174"/>
      <c r="I253" s="392"/>
      <c r="J253" s="328" t="s">
        <v>597</v>
      </c>
      <c r="K253" s="325" t="s">
        <v>577</v>
      </c>
      <c r="L253" s="88" t="s">
        <v>165</v>
      </c>
      <c r="M253" s="149">
        <v>14203</v>
      </c>
      <c r="N253" s="149">
        <v>15548</v>
      </c>
      <c r="O253" s="112">
        <f t="shared" ref="O253:O254" si="51">IF((N253/M253*100)&gt;1,100)</f>
        <v>100</v>
      </c>
      <c r="P253" s="61"/>
      <c r="Q253" s="185" t="s">
        <v>957</v>
      </c>
    </row>
    <row r="254" spans="1:17" s="51" customFormat="1" ht="110.25">
      <c r="A254" s="96"/>
      <c r="B254" s="299"/>
      <c r="C254" s="97"/>
      <c r="D254" s="299"/>
      <c r="E254" s="98"/>
      <c r="F254" s="299"/>
      <c r="G254" s="299"/>
      <c r="H254" s="334"/>
      <c r="I254" s="387"/>
      <c r="J254" s="328" t="s">
        <v>598</v>
      </c>
      <c r="K254" s="325" t="s">
        <v>579</v>
      </c>
      <c r="L254" s="88" t="s">
        <v>434</v>
      </c>
      <c r="M254" s="149">
        <v>346886</v>
      </c>
      <c r="N254" s="149">
        <v>360766</v>
      </c>
      <c r="O254" s="112">
        <f t="shared" si="51"/>
        <v>100</v>
      </c>
      <c r="P254" s="61"/>
      <c r="Q254" s="185" t="s">
        <v>953</v>
      </c>
    </row>
    <row r="255" spans="1:17" s="51" customFormat="1" ht="110.25">
      <c r="A255" s="99" t="s">
        <v>618</v>
      </c>
      <c r="B255" s="100" t="s">
        <v>551</v>
      </c>
      <c r="C255" s="86" t="s">
        <v>552</v>
      </c>
      <c r="D255" s="297" t="s">
        <v>198</v>
      </c>
      <c r="E255" s="154">
        <v>152686.6</v>
      </c>
      <c r="F255" s="154">
        <v>152637.9</v>
      </c>
      <c r="G255" s="297" t="s">
        <v>118</v>
      </c>
      <c r="H255" s="333">
        <f t="shared" ref="H255:H315" si="52">F255/E255*100</f>
        <v>99.968104601189623</v>
      </c>
      <c r="I255" s="386"/>
      <c r="J255" s="328" t="s">
        <v>553</v>
      </c>
      <c r="K255" s="325" t="s">
        <v>554</v>
      </c>
      <c r="L255" s="88" t="s">
        <v>555</v>
      </c>
      <c r="M255" s="94">
        <v>17000</v>
      </c>
      <c r="N255" s="94">
        <v>17000</v>
      </c>
      <c r="O255" s="292">
        <f>N255/M255*100</f>
        <v>100</v>
      </c>
      <c r="P255" s="292">
        <f>(O255+O256+O257+O258+O259+O260+O261+O262+O263+O264+O265+O266)/12</f>
        <v>100</v>
      </c>
      <c r="Q255" s="185"/>
    </row>
    <row r="256" spans="1:17" s="51" customFormat="1" ht="204.75">
      <c r="A256" s="92"/>
      <c r="B256" s="298"/>
      <c r="C256" s="93"/>
      <c r="D256" s="298"/>
      <c r="E256" s="93"/>
      <c r="F256" s="298"/>
      <c r="G256" s="298"/>
      <c r="H256" s="174"/>
      <c r="I256" s="392"/>
      <c r="J256" s="328" t="s">
        <v>582</v>
      </c>
      <c r="K256" s="325" t="s">
        <v>559</v>
      </c>
      <c r="L256" s="88" t="s">
        <v>165</v>
      </c>
      <c r="M256" s="94">
        <v>62</v>
      </c>
      <c r="N256" s="94">
        <v>62</v>
      </c>
      <c r="O256" s="292">
        <f>N256/M256*100</f>
        <v>100</v>
      </c>
      <c r="P256" s="61"/>
      <c r="Q256" s="185"/>
    </row>
    <row r="257" spans="1:17" s="51" customFormat="1" ht="315">
      <c r="A257" s="92"/>
      <c r="B257" s="298"/>
      <c r="C257" s="93"/>
      <c r="D257" s="298"/>
      <c r="E257" s="93"/>
      <c r="F257" s="298"/>
      <c r="G257" s="298"/>
      <c r="H257" s="174"/>
      <c r="I257" s="392"/>
      <c r="J257" s="328" t="s">
        <v>583</v>
      </c>
      <c r="K257" s="325" t="s">
        <v>561</v>
      </c>
      <c r="L257" s="88" t="s">
        <v>165</v>
      </c>
      <c r="M257" s="94">
        <v>4</v>
      </c>
      <c r="N257" s="94">
        <v>8</v>
      </c>
      <c r="O257" s="112">
        <f t="shared" ref="O257:O266" si="53">IF((N257/M257*100)&gt;1,100)</f>
        <v>100</v>
      </c>
      <c r="P257" s="61"/>
      <c r="Q257" s="185" t="s">
        <v>958</v>
      </c>
    </row>
    <row r="258" spans="1:17" s="51" customFormat="1" ht="189">
      <c r="A258" s="92"/>
      <c r="B258" s="298"/>
      <c r="C258" s="93"/>
      <c r="D258" s="298"/>
      <c r="E258" s="93"/>
      <c r="F258" s="298"/>
      <c r="G258" s="298"/>
      <c r="H258" s="174"/>
      <c r="I258" s="392"/>
      <c r="J258" s="328" t="s">
        <v>584</v>
      </c>
      <c r="K258" s="325" t="s">
        <v>563</v>
      </c>
      <c r="L258" s="88" t="s">
        <v>165</v>
      </c>
      <c r="M258" s="94">
        <v>20</v>
      </c>
      <c r="N258" s="94">
        <v>20</v>
      </c>
      <c r="O258" s="292">
        <f>N258/M258*100</f>
        <v>100</v>
      </c>
      <c r="P258" s="61"/>
      <c r="Q258" s="185"/>
    </row>
    <row r="259" spans="1:17" s="51" customFormat="1" ht="189">
      <c r="A259" s="92"/>
      <c r="B259" s="298"/>
      <c r="C259" s="93"/>
      <c r="D259" s="298"/>
      <c r="E259" s="93"/>
      <c r="F259" s="298"/>
      <c r="G259" s="298"/>
      <c r="H259" s="174"/>
      <c r="I259" s="392"/>
      <c r="J259" s="328" t="s">
        <v>585</v>
      </c>
      <c r="K259" s="325" t="s">
        <v>565</v>
      </c>
      <c r="L259" s="88" t="s">
        <v>165</v>
      </c>
      <c r="M259" s="94">
        <v>530</v>
      </c>
      <c r="N259" s="94">
        <v>532</v>
      </c>
      <c r="O259" s="112">
        <f t="shared" si="53"/>
        <v>100</v>
      </c>
      <c r="P259" s="61"/>
      <c r="Q259" s="185"/>
    </row>
    <row r="260" spans="1:17" s="51" customFormat="1" ht="63">
      <c r="A260" s="92"/>
      <c r="B260" s="298"/>
      <c r="C260" s="93"/>
      <c r="D260" s="298"/>
      <c r="E260" s="93"/>
      <c r="F260" s="298"/>
      <c r="G260" s="298"/>
      <c r="H260" s="174"/>
      <c r="I260" s="392"/>
      <c r="J260" s="328" t="s">
        <v>586</v>
      </c>
      <c r="K260" s="325" t="s">
        <v>567</v>
      </c>
      <c r="L260" s="88" t="s">
        <v>165</v>
      </c>
      <c r="M260" s="94">
        <v>14000</v>
      </c>
      <c r="N260" s="94">
        <v>14144</v>
      </c>
      <c r="O260" s="112">
        <f t="shared" si="53"/>
        <v>100</v>
      </c>
      <c r="P260" s="61"/>
      <c r="Q260" s="185" t="s">
        <v>959</v>
      </c>
    </row>
    <row r="261" spans="1:17" s="51" customFormat="1" ht="94.5">
      <c r="A261" s="92"/>
      <c r="B261" s="298"/>
      <c r="C261" s="93"/>
      <c r="D261" s="298"/>
      <c r="E261" s="93"/>
      <c r="F261" s="298"/>
      <c r="G261" s="298"/>
      <c r="H261" s="174"/>
      <c r="I261" s="392"/>
      <c r="J261" s="328" t="s">
        <v>587</v>
      </c>
      <c r="K261" s="325" t="s">
        <v>569</v>
      </c>
      <c r="L261" s="88" t="s">
        <v>165</v>
      </c>
      <c r="M261" s="94">
        <v>432</v>
      </c>
      <c r="N261" s="94">
        <v>542</v>
      </c>
      <c r="O261" s="112">
        <f t="shared" si="53"/>
        <v>100</v>
      </c>
      <c r="P261" s="61"/>
      <c r="Q261" s="185" t="s">
        <v>960</v>
      </c>
    </row>
    <row r="262" spans="1:17" s="51" customFormat="1" ht="204.75">
      <c r="A262" s="92"/>
      <c r="B262" s="298"/>
      <c r="C262" s="93"/>
      <c r="D262" s="298"/>
      <c r="E262" s="93"/>
      <c r="F262" s="298"/>
      <c r="G262" s="298"/>
      <c r="H262" s="174"/>
      <c r="I262" s="392"/>
      <c r="J262" s="328" t="s">
        <v>588</v>
      </c>
      <c r="K262" s="325" t="s">
        <v>571</v>
      </c>
      <c r="L262" s="88" t="s">
        <v>165</v>
      </c>
      <c r="M262" s="94">
        <v>4</v>
      </c>
      <c r="N262" s="94">
        <v>4</v>
      </c>
      <c r="O262" s="292">
        <f>N262/M262*100</f>
        <v>100</v>
      </c>
      <c r="P262" s="61"/>
      <c r="Q262" s="185"/>
    </row>
    <row r="263" spans="1:17" s="51" customFormat="1" ht="126">
      <c r="A263" s="92"/>
      <c r="B263" s="298"/>
      <c r="C263" s="93"/>
      <c r="D263" s="298"/>
      <c r="E263" s="93"/>
      <c r="F263" s="298"/>
      <c r="G263" s="298"/>
      <c r="H263" s="174"/>
      <c r="I263" s="392"/>
      <c r="J263" s="328" t="s">
        <v>589</v>
      </c>
      <c r="K263" s="325" t="s">
        <v>573</v>
      </c>
      <c r="L263" s="88" t="s">
        <v>165</v>
      </c>
      <c r="M263" s="94">
        <v>12000</v>
      </c>
      <c r="N263" s="94">
        <v>13264</v>
      </c>
      <c r="O263" s="112">
        <f t="shared" si="53"/>
        <v>100</v>
      </c>
      <c r="P263" s="61"/>
      <c r="Q263" s="185" t="s">
        <v>961</v>
      </c>
    </row>
    <row r="264" spans="1:17" s="51" customFormat="1" ht="236.25">
      <c r="A264" s="92"/>
      <c r="B264" s="298"/>
      <c r="C264" s="90"/>
      <c r="D264" s="298"/>
      <c r="E264" s="95"/>
      <c r="F264" s="298"/>
      <c r="G264" s="298"/>
      <c r="H264" s="174"/>
      <c r="I264" s="392"/>
      <c r="J264" s="328" t="s">
        <v>590</v>
      </c>
      <c r="K264" s="325" t="s">
        <v>575</v>
      </c>
      <c r="L264" s="88" t="s">
        <v>165</v>
      </c>
      <c r="M264" s="94">
        <v>100</v>
      </c>
      <c r="N264" s="94">
        <v>354</v>
      </c>
      <c r="O264" s="112">
        <f t="shared" si="53"/>
        <v>100</v>
      </c>
      <c r="P264" s="61"/>
      <c r="Q264" s="185" t="s">
        <v>962</v>
      </c>
    </row>
    <row r="265" spans="1:17" s="51" customFormat="1" ht="94.5">
      <c r="A265" s="92"/>
      <c r="B265" s="298"/>
      <c r="C265" s="90"/>
      <c r="D265" s="298"/>
      <c r="E265" s="95"/>
      <c r="F265" s="298"/>
      <c r="G265" s="298"/>
      <c r="H265" s="174"/>
      <c r="I265" s="392"/>
      <c r="J265" s="328" t="s">
        <v>591</v>
      </c>
      <c r="K265" s="325" t="s">
        <v>577</v>
      </c>
      <c r="L265" s="88" t="s">
        <v>165</v>
      </c>
      <c r="M265" s="94">
        <v>3200</v>
      </c>
      <c r="N265" s="94">
        <v>3241</v>
      </c>
      <c r="O265" s="112">
        <f t="shared" si="53"/>
        <v>100</v>
      </c>
      <c r="P265" s="61"/>
      <c r="Q265" s="185" t="s">
        <v>963</v>
      </c>
    </row>
    <row r="266" spans="1:17" s="51" customFormat="1" ht="110.25">
      <c r="A266" s="96"/>
      <c r="B266" s="299"/>
      <c r="C266" s="97"/>
      <c r="D266" s="299"/>
      <c r="E266" s="98"/>
      <c r="F266" s="299"/>
      <c r="G266" s="299"/>
      <c r="H266" s="334"/>
      <c r="I266" s="387"/>
      <c r="J266" s="328" t="s">
        <v>592</v>
      </c>
      <c r="K266" s="325" t="s">
        <v>619</v>
      </c>
      <c r="L266" s="88" t="s">
        <v>434</v>
      </c>
      <c r="M266" s="94">
        <v>470000</v>
      </c>
      <c r="N266" s="94">
        <v>478613</v>
      </c>
      <c r="O266" s="112">
        <f t="shared" si="53"/>
        <v>100</v>
      </c>
      <c r="P266" s="61"/>
      <c r="Q266" s="185" t="s">
        <v>867</v>
      </c>
    </row>
    <row r="267" spans="1:17" s="51" customFormat="1" ht="110.25">
      <c r="A267" s="99" t="s">
        <v>620</v>
      </c>
      <c r="B267" s="100" t="s">
        <v>551</v>
      </c>
      <c r="C267" s="86" t="s">
        <v>552</v>
      </c>
      <c r="D267" s="297" t="s">
        <v>205</v>
      </c>
      <c r="E267" s="154">
        <v>61241.1</v>
      </c>
      <c r="F267" s="154">
        <v>61241.1</v>
      </c>
      <c r="G267" s="297" t="s">
        <v>118</v>
      </c>
      <c r="H267" s="333">
        <f t="shared" si="52"/>
        <v>100</v>
      </c>
      <c r="I267" s="386"/>
      <c r="J267" s="328" t="s">
        <v>553</v>
      </c>
      <c r="K267" s="325" t="s">
        <v>554</v>
      </c>
      <c r="L267" s="88" t="s">
        <v>555</v>
      </c>
      <c r="M267" s="104">
        <v>1755</v>
      </c>
      <c r="N267" s="104">
        <v>1755</v>
      </c>
      <c r="O267" s="292">
        <f t="shared" ref="O267:O273" si="54">N267/M267*100</f>
        <v>100</v>
      </c>
      <c r="P267" s="292">
        <f>(O267+O268+O269+O270+O271+O272+O273+O274+O275+O276+O277)/11</f>
        <v>95.069572386276818</v>
      </c>
      <c r="Q267" s="185"/>
    </row>
    <row r="268" spans="1:17" s="51" customFormat="1" ht="204.75">
      <c r="A268" s="92"/>
      <c r="B268" s="298"/>
      <c r="C268" s="93"/>
      <c r="D268" s="298"/>
      <c r="E268" s="93"/>
      <c r="F268" s="298"/>
      <c r="G268" s="298"/>
      <c r="H268" s="174"/>
      <c r="I268" s="392"/>
      <c r="J268" s="328" t="s">
        <v>582</v>
      </c>
      <c r="K268" s="325" t="s">
        <v>559</v>
      </c>
      <c r="L268" s="88" t="s">
        <v>165</v>
      </c>
      <c r="M268" s="104">
        <v>29</v>
      </c>
      <c r="N268" s="104">
        <v>29</v>
      </c>
      <c r="O268" s="292">
        <f t="shared" si="54"/>
        <v>100</v>
      </c>
      <c r="P268" s="61"/>
      <c r="Q268" s="185"/>
    </row>
    <row r="269" spans="1:17" s="51" customFormat="1" ht="189">
      <c r="A269" s="92"/>
      <c r="B269" s="298"/>
      <c r="C269" s="93"/>
      <c r="D269" s="298"/>
      <c r="E269" s="93"/>
      <c r="F269" s="298"/>
      <c r="G269" s="298"/>
      <c r="H269" s="174"/>
      <c r="I269" s="392"/>
      <c r="J269" s="328" t="s">
        <v>611</v>
      </c>
      <c r="K269" s="325" t="s">
        <v>563</v>
      </c>
      <c r="L269" s="88" t="s">
        <v>165</v>
      </c>
      <c r="M269" s="104">
        <v>93</v>
      </c>
      <c r="N269" s="104">
        <v>93</v>
      </c>
      <c r="O269" s="292">
        <f t="shared" si="54"/>
        <v>100</v>
      </c>
      <c r="P269" s="61"/>
      <c r="Q269" s="185"/>
    </row>
    <row r="270" spans="1:17" s="51" customFormat="1" ht="189">
      <c r="A270" s="92"/>
      <c r="B270" s="298"/>
      <c r="C270" s="93"/>
      <c r="D270" s="298"/>
      <c r="E270" s="93"/>
      <c r="F270" s="298"/>
      <c r="G270" s="298"/>
      <c r="H270" s="174"/>
      <c r="I270" s="392"/>
      <c r="J270" s="328" t="s">
        <v>612</v>
      </c>
      <c r="K270" s="325" t="s">
        <v>565</v>
      </c>
      <c r="L270" s="88" t="s">
        <v>165</v>
      </c>
      <c r="M270" s="104">
        <v>221</v>
      </c>
      <c r="N270" s="104">
        <v>197</v>
      </c>
      <c r="O270" s="292">
        <f t="shared" si="54"/>
        <v>89.14027149321268</v>
      </c>
      <c r="P270" s="61"/>
      <c r="Q270" s="185" t="s">
        <v>964</v>
      </c>
    </row>
    <row r="271" spans="1:17" s="51" customFormat="1" ht="63">
      <c r="A271" s="92"/>
      <c r="B271" s="298"/>
      <c r="C271" s="93"/>
      <c r="D271" s="298"/>
      <c r="E271" s="93"/>
      <c r="F271" s="298"/>
      <c r="G271" s="298"/>
      <c r="H271" s="174"/>
      <c r="I271" s="392"/>
      <c r="J271" s="328" t="s">
        <v>613</v>
      </c>
      <c r="K271" s="325" t="s">
        <v>567</v>
      </c>
      <c r="L271" s="88" t="s">
        <v>165</v>
      </c>
      <c r="M271" s="104">
        <v>1270</v>
      </c>
      <c r="N271" s="104">
        <v>1264</v>
      </c>
      <c r="O271" s="292">
        <f t="shared" si="54"/>
        <v>99.527559055118104</v>
      </c>
      <c r="P271" s="61"/>
      <c r="Q271" s="185" t="s">
        <v>934</v>
      </c>
    </row>
    <row r="272" spans="1:17" s="51" customFormat="1" ht="94.5">
      <c r="A272" s="92"/>
      <c r="B272" s="298"/>
      <c r="C272" s="93"/>
      <c r="D272" s="298"/>
      <c r="E272" s="93"/>
      <c r="F272" s="298"/>
      <c r="G272" s="298"/>
      <c r="H272" s="174"/>
      <c r="I272" s="392"/>
      <c r="J272" s="328" t="s">
        <v>614</v>
      </c>
      <c r="K272" s="325" t="s">
        <v>569</v>
      </c>
      <c r="L272" s="88" t="s">
        <v>165</v>
      </c>
      <c r="M272" s="104">
        <v>440</v>
      </c>
      <c r="N272" s="104">
        <v>341</v>
      </c>
      <c r="O272" s="292">
        <f t="shared" si="54"/>
        <v>77.5</v>
      </c>
      <c r="P272" s="61"/>
      <c r="Q272" s="185" t="s">
        <v>965</v>
      </c>
    </row>
    <row r="273" spans="1:17" s="51" customFormat="1" ht="204.75">
      <c r="A273" s="92"/>
      <c r="B273" s="298"/>
      <c r="C273" s="93"/>
      <c r="D273" s="298"/>
      <c r="E273" s="93"/>
      <c r="F273" s="298"/>
      <c r="G273" s="298"/>
      <c r="H273" s="174"/>
      <c r="I273" s="392"/>
      <c r="J273" s="328" t="s">
        <v>615</v>
      </c>
      <c r="K273" s="325" t="s">
        <v>571</v>
      </c>
      <c r="L273" s="88" t="s">
        <v>165</v>
      </c>
      <c r="M273" s="104">
        <v>12</v>
      </c>
      <c r="N273" s="104">
        <v>12</v>
      </c>
      <c r="O273" s="292">
        <f t="shared" si="54"/>
        <v>100</v>
      </c>
      <c r="P273" s="61"/>
      <c r="Q273" s="185"/>
    </row>
    <row r="274" spans="1:17" s="51" customFormat="1" ht="126">
      <c r="A274" s="92"/>
      <c r="B274" s="298"/>
      <c r="C274" s="93"/>
      <c r="D274" s="298"/>
      <c r="E274" s="93"/>
      <c r="F274" s="298"/>
      <c r="G274" s="298"/>
      <c r="H274" s="174"/>
      <c r="I274" s="392"/>
      <c r="J274" s="328" t="s">
        <v>595</v>
      </c>
      <c r="K274" s="325" t="s">
        <v>573</v>
      </c>
      <c r="L274" s="88" t="s">
        <v>165</v>
      </c>
      <c r="M274" s="104">
        <v>5130</v>
      </c>
      <c r="N274" s="104">
        <v>5585</v>
      </c>
      <c r="O274" s="112">
        <f t="shared" ref="O274:O275" si="55">IF((N274/M274*100)&gt;1,100)</f>
        <v>100</v>
      </c>
      <c r="P274" s="61"/>
      <c r="Q274" s="185" t="s">
        <v>966</v>
      </c>
    </row>
    <row r="275" spans="1:17" s="51" customFormat="1" ht="236.25">
      <c r="A275" s="92"/>
      <c r="B275" s="298"/>
      <c r="C275" s="93"/>
      <c r="D275" s="298"/>
      <c r="E275" s="93"/>
      <c r="F275" s="298"/>
      <c r="G275" s="298"/>
      <c r="H275" s="174"/>
      <c r="I275" s="392"/>
      <c r="J275" s="105" t="s">
        <v>596</v>
      </c>
      <c r="K275" s="325" t="s">
        <v>575</v>
      </c>
      <c r="L275" s="88" t="s">
        <v>165</v>
      </c>
      <c r="M275" s="104">
        <v>215</v>
      </c>
      <c r="N275" s="104">
        <v>220</v>
      </c>
      <c r="O275" s="112">
        <f t="shared" si="55"/>
        <v>100</v>
      </c>
      <c r="P275" s="61"/>
      <c r="Q275" s="185" t="s">
        <v>967</v>
      </c>
    </row>
    <row r="276" spans="1:17" s="51" customFormat="1" ht="94.5">
      <c r="A276" s="92"/>
      <c r="B276" s="298"/>
      <c r="C276" s="90"/>
      <c r="D276" s="298"/>
      <c r="E276" s="95"/>
      <c r="F276" s="298"/>
      <c r="G276" s="298"/>
      <c r="H276" s="174"/>
      <c r="I276" s="392"/>
      <c r="J276" s="328" t="s">
        <v>597</v>
      </c>
      <c r="K276" s="325" t="s">
        <v>577</v>
      </c>
      <c r="L276" s="88" t="s">
        <v>165</v>
      </c>
      <c r="M276" s="104">
        <v>527</v>
      </c>
      <c r="N276" s="104">
        <v>420</v>
      </c>
      <c r="O276" s="292">
        <f>N276/M276*100</f>
        <v>79.696394686907027</v>
      </c>
      <c r="P276" s="61"/>
      <c r="Q276" s="185" t="s">
        <v>936</v>
      </c>
    </row>
    <row r="277" spans="1:17" s="51" customFormat="1" ht="110.25">
      <c r="A277" s="96"/>
      <c r="B277" s="299"/>
      <c r="C277" s="97"/>
      <c r="D277" s="299"/>
      <c r="E277" s="98"/>
      <c r="F277" s="299"/>
      <c r="G277" s="299"/>
      <c r="H277" s="334"/>
      <c r="I277" s="387"/>
      <c r="J277" s="328" t="s">
        <v>598</v>
      </c>
      <c r="K277" s="325" t="s">
        <v>579</v>
      </c>
      <c r="L277" s="88" t="s">
        <v>434</v>
      </c>
      <c r="M277" s="104">
        <v>46498</v>
      </c>
      <c r="N277" s="104">
        <v>46452</v>
      </c>
      <c r="O277" s="292">
        <f>N277/M277*100</f>
        <v>99.901071013807041</v>
      </c>
      <c r="P277" s="61"/>
      <c r="Q277" s="185" t="s">
        <v>968</v>
      </c>
    </row>
    <row r="278" spans="1:17" s="51" customFormat="1" ht="110.25">
      <c r="A278" s="99" t="s">
        <v>621</v>
      </c>
      <c r="B278" s="100" t="s">
        <v>551</v>
      </c>
      <c r="C278" s="86" t="s">
        <v>552</v>
      </c>
      <c r="D278" s="297" t="s">
        <v>530</v>
      </c>
      <c r="E278" s="154">
        <v>115615</v>
      </c>
      <c r="F278" s="154">
        <v>115370.6</v>
      </c>
      <c r="G278" s="297" t="s">
        <v>118</v>
      </c>
      <c r="H278" s="333">
        <f t="shared" si="52"/>
        <v>99.78860874454007</v>
      </c>
      <c r="I278" s="386" t="s">
        <v>929</v>
      </c>
      <c r="J278" s="328" t="s">
        <v>553</v>
      </c>
      <c r="K278" s="325" t="s">
        <v>554</v>
      </c>
      <c r="L278" s="88" t="s">
        <v>555</v>
      </c>
      <c r="M278" s="104">
        <v>11242.36</v>
      </c>
      <c r="N278" s="104">
        <v>11242.36</v>
      </c>
      <c r="O278" s="292">
        <f>N278/M278*100</f>
        <v>100</v>
      </c>
      <c r="P278" s="292">
        <f>(O278+O279+O280+O281+O282+O283+O284+O285+O286+O287+O288+O289)/12</f>
        <v>99.695593858196659</v>
      </c>
      <c r="Q278" s="185"/>
    </row>
    <row r="279" spans="1:17" s="51" customFormat="1" ht="204.75">
      <c r="A279" s="92"/>
      <c r="B279" s="298"/>
      <c r="C279" s="93"/>
      <c r="D279" s="298"/>
      <c r="E279" s="93"/>
      <c r="F279" s="298"/>
      <c r="G279" s="298"/>
      <c r="H279" s="174"/>
      <c r="I279" s="392"/>
      <c r="J279" s="328" t="s">
        <v>582</v>
      </c>
      <c r="K279" s="325" t="s">
        <v>559</v>
      </c>
      <c r="L279" s="88" t="s">
        <v>165</v>
      </c>
      <c r="M279" s="88">
        <v>48</v>
      </c>
      <c r="N279" s="88">
        <v>48</v>
      </c>
      <c r="O279" s="292">
        <f t="shared" ref="O279:O299" si="56">N279/M279*100</f>
        <v>100</v>
      </c>
      <c r="P279" s="61"/>
      <c r="Q279" s="185"/>
    </row>
    <row r="280" spans="1:17" s="51" customFormat="1" ht="315">
      <c r="A280" s="92"/>
      <c r="B280" s="298"/>
      <c r="C280" s="93"/>
      <c r="D280" s="298"/>
      <c r="E280" s="93"/>
      <c r="F280" s="298"/>
      <c r="G280" s="298"/>
      <c r="H280" s="174"/>
      <c r="I280" s="392"/>
      <c r="J280" s="328" t="s">
        <v>583</v>
      </c>
      <c r="K280" s="325" t="s">
        <v>561</v>
      </c>
      <c r="L280" s="88" t="s">
        <v>165</v>
      </c>
      <c r="M280" s="88">
        <v>10</v>
      </c>
      <c r="N280" s="88">
        <v>10</v>
      </c>
      <c r="O280" s="292">
        <f t="shared" si="56"/>
        <v>100</v>
      </c>
      <c r="P280" s="61"/>
      <c r="Q280" s="185"/>
    </row>
    <row r="281" spans="1:17" s="51" customFormat="1" ht="189">
      <c r="A281" s="92"/>
      <c r="B281" s="298"/>
      <c r="C281" s="93"/>
      <c r="D281" s="298"/>
      <c r="E281" s="93"/>
      <c r="F281" s="298"/>
      <c r="G281" s="298"/>
      <c r="H281" s="174"/>
      <c r="I281" s="392"/>
      <c r="J281" s="328" t="s">
        <v>584</v>
      </c>
      <c r="K281" s="325" t="s">
        <v>563</v>
      </c>
      <c r="L281" s="88" t="s">
        <v>165</v>
      </c>
      <c r="M281" s="88">
        <v>577</v>
      </c>
      <c r="N281" s="88">
        <v>577</v>
      </c>
      <c r="O281" s="292">
        <f t="shared" si="56"/>
        <v>100</v>
      </c>
      <c r="P281" s="61"/>
      <c r="Q281" s="185"/>
    </row>
    <row r="282" spans="1:17" s="51" customFormat="1" ht="189">
      <c r="A282" s="92"/>
      <c r="B282" s="298"/>
      <c r="C282" s="93"/>
      <c r="D282" s="298"/>
      <c r="E282" s="93"/>
      <c r="F282" s="298"/>
      <c r="G282" s="298"/>
      <c r="H282" s="174"/>
      <c r="I282" s="392"/>
      <c r="J282" s="328" t="s">
        <v>585</v>
      </c>
      <c r="K282" s="325" t="s">
        <v>565</v>
      </c>
      <c r="L282" s="88" t="s">
        <v>165</v>
      </c>
      <c r="M282" s="88">
        <v>178</v>
      </c>
      <c r="N282" s="88">
        <v>178</v>
      </c>
      <c r="O282" s="292">
        <f t="shared" si="56"/>
        <v>100</v>
      </c>
      <c r="P282" s="61"/>
      <c r="Q282" s="185"/>
    </row>
    <row r="283" spans="1:17" s="51" customFormat="1" ht="63">
      <c r="A283" s="92"/>
      <c r="B283" s="298"/>
      <c r="C283" s="93"/>
      <c r="D283" s="298"/>
      <c r="E283" s="93"/>
      <c r="F283" s="298"/>
      <c r="G283" s="298"/>
      <c r="H283" s="174"/>
      <c r="I283" s="392"/>
      <c r="J283" s="328" t="s">
        <v>586</v>
      </c>
      <c r="K283" s="325" t="s">
        <v>567</v>
      </c>
      <c r="L283" s="88" t="s">
        <v>165</v>
      </c>
      <c r="M283" s="94">
        <v>1965</v>
      </c>
      <c r="N283" s="94">
        <v>1893</v>
      </c>
      <c r="O283" s="292">
        <f t="shared" si="56"/>
        <v>96.335877862595424</v>
      </c>
      <c r="P283" s="61"/>
      <c r="Q283" s="185" t="s">
        <v>969</v>
      </c>
    </row>
    <row r="284" spans="1:17" s="51" customFormat="1" ht="94.5">
      <c r="A284" s="92"/>
      <c r="B284" s="298"/>
      <c r="C284" s="93"/>
      <c r="D284" s="298"/>
      <c r="E284" s="93"/>
      <c r="F284" s="298"/>
      <c r="G284" s="298"/>
      <c r="H284" s="174"/>
      <c r="I284" s="392"/>
      <c r="J284" s="328" t="s">
        <v>587</v>
      </c>
      <c r="K284" s="325" t="s">
        <v>569</v>
      </c>
      <c r="L284" s="88" t="s">
        <v>165</v>
      </c>
      <c r="M284" s="88">
        <v>283</v>
      </c>
      <c r="N284" s="88">
        <v>283</v>
      </c>
      <c r="O284" s="292">
        <f t="shared" si="56"/>
        <v>100</v>
      </c>
      <c r="P284" s="61"/>
      <c r="Q284" s="185"/>
    </row>
    <row r="285" spans="1:17" s="51" customFormat="1" ht="204.75">
      <c r="A285" s="92"/>
      <c r="B285" s="298"/>
      <c r="C285" s="93"/>
      <c r="D285" s="298"/>
      <c r="E285" s="93"/>
      <c r="F285" s="298"/>
      <c r="G285" s="298"/>
      <c r="H285" s="174"/>
      <c r="I285" s="392"/>
      <c r="J285" s="328" t="s">
        <v>588</v>
      </c>
      <c r="K285" s="325" t="s">
        <v>571</v>
      </c>
      <c r="L285" s="88" t="s">
        <v>165</v>
      </c>
      <c r="M285" s="88">
        <v>12</v>
      </c>
      <c r="N285" s="88">
        <v>12</v>
      </c>
      <c r="O285" s="292">
        <f t="shared" si="56"/>
        <v>100</v>
      </c>
      <c r="P285" s="61"/>
      <c r="Q285" s="185"/>
    </row>
    <row r="286" spans="1:17" s="51" customFormat="1" ht="126">
      <c r="A286" s="92"/>
      <c r="B286" s="298"/>
      <c r="C286" s="93"/>
      <c r="D286" s="298"/>
      <c r="E286" s="93"/>
      <c r="F286" s="298"/>
      <c r="G286" s="298"/>
      <c r="H286" s="174"/>
      <c r="I286" s="392"/>
      <c r="J286" s="328" t="s">
        <v>589</v>
      </c>
      <c r="K286" s="325" t="s">
        <v>573</v>
      </c>
      <c r="L286" s="88" t="s">
        <v>165</v>
      </c>
      <c r="M286" s="88">
        <v>98</v>
      </c>
      <c r="N286" s="88">
        <v>98</v>
      </c>
      <c r="O286" s="292">
        <f t="shared" si="56"/>
        <v>100</v>
      </c>
      <c r="P286" s="61"/>
      <c r="Q286" s="185"/>
    </row>
    <row r="287" spans="1:17" s="51" customFormat="1" ht="236.25">
      <c r="A287" s="92"/>
      <c r="B287" s="298"/>
      <c r="C287" s="93"/>
      <c r="D287" s="298"/>
      <c r="E287" s="93"/>
      <c r="F287" s="298"/>
      <c r="G287" s="298"/>
      <c r="H287" s="174"/>
      <c r="I287" s="392"/>
      <c r="J287" s="328" t="s">
        <v>590</v>
      </c>
      <c r="K287" s="325" t="s">
        <v>575</v>
      </c>
      <c r="L287" s="88" t="s">
        <v>165</v>
      </c>
      <c r="M287" s="88">
        <v>240</v>
      </c>
      <c r="N287" s="88">
        <v>240</v>
      </c>
      <c r="O287" s="292">
        <f t="shared" si="56"/>
        <v>100</v>
      </c>
      <c r="P287" s="61"/>
      <c r="Q287" s="185"/>
    </row>
    <row r="288" spans="1:17" s="51" customFormat="1" ht="94.5">
      <c r="A288" s="92"/>
      <c r="B288" s="298"/>
      <c r="C288" s="90"/>
      <c r="D288" s="298"/>
      <c r="E288" s="95"/>
      <c r="F288" s="298"/>
      <c r="G288" s="298"/>
      <c r="H288" s="174"/>
      <c r="I288" s="392"/>
      <c r="J288" s="328" t="s">
        <v>591</v>
      </c>
      <c r="K288" s="325" t="s">
        <v>577</v>
      </c>
      <c r="L288" s="88" t="s">
        <v>165</v>
      </c>
      <c r="M288" s="94">
        <v>2000</v>
      </c>
      <c r="N288" s="94">
        <v>2000</v>
      </c>
      <c r="O288" s="292">
        <f t="shared" si="56"/>
        <v>100</v>
      </c>
      <c r="P288" s="61"/>
      <c r="Q288" s="185"/>
    </row>
    <row r="289" spans="1:17" s="51" customFormat="1" ht="110.25">
      <c r="A289" s="96"/>
      <c r="B289" s="299"/>
      <c r="C289" s="97"/>
      <c r="D289" s="299"/>
      <c r="E289" s="98"/>
      <c r="F289" s="299"/>
      <c r="G289" s="299"/>
      <c r="H289" s="334"/>
      <c r="I289" s="387"/>
      <c r="J289" s="328" t="s">
        <v>592</v>
      </c>
      <c r="K289" s="325" t="s">
        <v>619</v>
      </c>
      <c r="L289" s="88" t="s">
        <v>434</v>
      </c>
      <c r="M289" s="94">
        <v>71121</v>
      </c>
      <c r="N289" s="94">
        <v>71129</v>
      </c>
      <c r="O289" s="292">
        <f t="shared" si="56"/>
        <v>100.01124843576441</v>
      </c>
      <c r="P289" s="61"/>
      <c r="Q289" s="185"/>
    </row>
    <row r="290" spans="1:17" s="51" customFormat="1" ht="110.25">
      <c r="A290" s="99" t="s">
        <v>622</v>
      </c>
      <c r="B290" s="100" t="s">
        <v>581</v>
      </c>
      <c r="C290" s="86" t="s">
        <v>552</v>
      </c>
      <c r="D290" s="297" t="s">
        <v>199</v>
      </c>
      <c r="E290" s="154">
        <v>124505.5</v>
      </c>
      <c r="F290" s="154">
        <v>124504.7</v>
      </c>
      <c r="G290" s="297" t="s">
        <v>118</v>
      </c>
      <c r="H290" s="333">
        <f t="shared" si="52"/>
        <v>99.999357458104257</v>
      </c>
      <c r="I290" s="386"/>
      <c r="J290" s="328" t="s">
        <v>553</v>
      </c>
      <c r="K290" s="325" t="s">
        <v>554</v>
      </c>
      <c r="L290" s="88" t="s">
        <v>555</v>
      </c>
      <c r="M290" s="106">
        <v>10000</v>
      </c>
      <c r="N290" s="106">
        <v>10000</v>
      </c>
      <c r="O290" s="292">
        <f t="shared" si="56"/>
        <v>100</v>
      </c>
      <c r="P290" s="292">
        <f>(O290+O291+O292+O293+O294+O295+O296+O297+O298+O299+O300+O301+O302)/13</f>
        <v>95.784615384615364</v>
      </c>
      <c r="Q290" s="185"/>
    </row>
    <row r="291" spans="1:17" s="51" customFormat="1" ht="236.25">
      <c r="A291" s="92"/>
      <c r="B291" s="298"/>
      <c r="C291" s="90"/>
      <c r="D291" s="298"/>
      <c r="E291" s="91"/>
      <c r="F291" s="298"/>
      <c r="G291" s="298"/>
      <c r="H291" s="174"/>
      <c r="I291" s="392"/>
      <c r="J291" s="328" t="s">
        <v>556</v>
      </c>
      <c r="K291" s="325" t="s">
        <v>557</v>
      </c>
      <c r="L291" s="88" t="s">
        <v>165</v>
      </c>
      <c r="M291" s="106">
        <v>1</v>
      </c>
      <c r="N291" s="106">
        <v>1</v>
      </c>
      <c r="O291" s="292">
        <f t="shared" si="56"/>
        <v>100</v>
      </c>
      <c r="P291" s="61"/>
      <c r="Q291" s="185"/>
    </row>
    <row r="292" spans="1:17" s="51" customFormat="1" ht="204.75">
      <c r="A292" s="92"/>
      <c r="B292" s="298"/>
      <c r="C292" s="93"/>
      <c r="D292" s="298"/>
      <c r="E292" s="93"/>
      <c r="F292" s="298"/>
      <c r="G292" s="298"/>
      <c r="H292" s="174"/>
      <c r="I292" s="392"/>
      <c r="J292" s="328" t="s">
        <v>558</v>
      </c>
      <c r="K292" s="325" t="s">
        <v>559</v>
      </c>
      <c r="L292" s="88" t="s">
        <v>165</v>
      </c>
      <c r="M292" s="106">
        <v>80</v>
      </c>
      <c r="N292" s="106">
        <v>68</v>
      </c>
      <c r="O292" s="292">
        <f t="shared" si="56"/>
        <v>85</v>
      </c>
      <c r="P292" s="61"/>
      <c r="Q292" s="185" t="s">
        <v>970</v>
      </c>
    </row>
    <row r="293" spans="1:17" s="51" customFormat="1" ht="315">
      <c r="A293" s="92"/>
      <c r="B293" s="298"/>
      <c r="C293" s="93"/>
      <c r="D293" s="298"/>
      <c r="E293" s="93"/>
      <c r="F293" s="298"/>
      <c r="G293" s="298"/>
      <c r="H293" s="174"/>
      <c r="I293" s="392"/>
      <c r="J293" s="328" t="s">
        <v>560</v>
      </c>
      <c r="K293" s="325" t="s">
        <v>561</v>
      </c>
      <c r="L293" s="88" t="s">
        <v>165</v>
      </c>
      <c r="M293" s="106">
        <v>11</v>
      </c>
      <c r="N293" s="106">
        <v>11</v>
      </c>
      <c r="O293" s="292">
        <f t="shared" si="56"/>
        <v>100</v>
      </c>
      <c r="P293" s="61"/>
      <c r="Q293" s="185"/>
    </row>
    <row r="294" spans="1:17" s="51" customFormat="1" ht="189">
      <c r="A294" s="92"/>
      <c r="B294" s="298"/>
      <c r="C294" s="93"/>
      <c r="D294" s="298"/>
      <c r="E294" s="93"/>
      <c r="F294" s="298"/>
      <c r="G294" s="298"/>
      <c r="H294" s="174"/>
      <c r="I294" s="392"/>
      <c r="J294" s="328" t="s">
        <v>562</v>
      </c>
      <c r="K294" s="325" t="s">
        <v>563</v>
      </c>
      <c r="L294" s="88" t="s">
        <v>165</v>
      </c>
      <c r="M294" s="106">
        <v>900</v>
      </c>
      <c r="N294" s="106">
        <v>913</v>
      </c>
      <c r="O294" s="112">
        <f t="shared" ref="O294:O297" si="57">IF((N294/M294*100)&gt;1,100)</f>
        <v>100</v>
      </c>
      <c r="P294" s="61"/>
      <c r="Q294" s="185" t="s">
        <v>971</v>
      </c>
    </row>
    <row r="295" spans="1:17" s="51" customFormat="1" ht="189">
      <c r="A295" s="92"/>
      <c r="B295" s="298"/>
      <c r="C295" s="93"/>
      <c r="D295" s="298"/>
      <c r="E295" s="93"/>
      <c r="F295" s="298"/>
      <c r="G295" s="298"/>
      <c r="H295" s="174"/>
      <c r="I295" s="392"/>
      <c r="J295" s="328" t="s">
        <v>564</v>
      </c>
      <c r="K295" s="325" t="s">
        <v>565</v>
      </c>
      <c r="L295" s="88" t="s">
        <v>165</v>
      </c>
      <c r="M295" s="106">
        <v>300</v>
      </c>
      <c r="N295" s="106">
        <v>194</v>
      </c>
      <c r="O295" s="292">
        <f t="shared" si="56"/>
        <v>64.666666666666657</v>
      </c>
      <c r="P295" s="61"/>
      <c r="Q295" s="185" t="s">
        <v>972</v>
      </c>
    </row>
    <row r="296" spans="1:17" s="51" customFormat="1" ht="63">
      <c r="A296" s="92"/>
      <c r="B296" s="298"/>
      <c r="C296" s="93"/>
      <c r="D296" s="298"/>
      <c r="E296" s="93"/>
      <c r="F296" s="298"/>
      <c r="G296" s="298"/>
      <c r="H296" s="174"/>
      <c r="I296" s="392"/>
      <c r="J296" s="328" t="s">
        <v>566</v>
      </c>
      <c r="K296" s="325" t="s">
        <v>567</v>
      </c>
      <c r="L296" s="88" t="s">
        <v>165</v>
      </c>
      <c r="M296" s="106">
        <v>1900</v>
      </c>
      <c r="N296" s="106">
        <v>1911</v>
      </c>
      <c r="O296" s="112">
        <f t="shared" si="57"/>
        <v>100</v>
      </c>
      <c r="P296" s="61"/>
      <c r="Q296" s="185"/>
    </row>
    <row r="297" spans="1:17" s="51" customFormat="1" ht="94.5">
      <c r="A297" s="92"/>
      <c r="B297" s="298"/>
      <c r="C297" s="93"/>
      <c r="D297" s="298"/>
      <c r="E297" s="93"/>
      <c r="F297" s="298"/>
      <c r="G297" s="298"/>
      <c r="H297" s="174"/>
      <c r="I297" s="392"/>
      <c r="J297" s="328" t="s">
        <v>568</v>
      </c>
      <c r="K297" s="325" t="s">
        <v>569</v>
      </c>
      <c r="L297" s="88" t="s">
        <v>165</v>
      </c>
      <c r="M297" s="106">
        <v>1000</v>
      </c>
      <c r="N297" s="106">
        <v>1236</v>
      </c>
      <c r="O297" s="112">
        <f t="shared" si="57"/>
        <v>100</v>
      </c>
      <c r="P297" s="61"/>
      <c r="Q297" s="185" t="s">
        <v>973</v>
      </c>
    </row>
    <row r="298" spans="1:17" s="51" customFormat="1" ht="204.75">
      <c r="A298" s="92"/>
      <c r="B298" s="298"/>
      <c r="C298" s="93"/>
      <c r="D298" s="298"/>
      <c r="E298" s="93"/>
      <c r="F298" s="298"/>
      <c r="G298" s="298"/>
      <c r="H298" s="174"/>
      <c r="I298" s="392"/>
      <c r="J298" s="328" t="s">
        <v>570</v>
      </c>
      <c r="K298" s="325" t="s">
        <v>571</v>
      </c>
      <c r="L298" s="88" t="s">
        <v>165</v>
      </c>
      <c r="M298" s="106">
        <v>12</v>
      </c>
      <c r="N298" s="106">
        <v>12</v>
      </c>
      <c r="O298" s="292">
        <f t="shared" si="56"/>
        <v>100</v>
      </c>
      <c r="P298" s="61"/>
      <c r="Q298" s="185"/>
    </row>
    <row r="299" spans="1:17" s="51" customFormat="1" ht="126">
      <c r="A299" s="92"/>
      <c r="B299" s="298"/>
      <c r="C299" s="93"/>
      <c r="D299" s="298"/>
      <c r="E299" s="93"/>
      <c r="F299" s="298"/>
      <c r="G299" s="298"/>
      <c r="H299" s="174"/>
      <c r="I299" s="392"/>
      <c r="J299" s="328" t="s">
        <v>572</v>
      </c>
      <c r="K299" s="325" t="s">
        <v>573</v>
      </c>
      <c r="L299" s="88" t="s">
        <v>165</v>
      </c>
      <c r="M299" s="106">
        <v>1500</v>
      </c>
      <c r="N299" s="106">
        <v>1433</v>
      </c>
      <c r="O299" s="292">
        <f t="shared" si="56"/>
        <v>95.533333333333331</v>
      </c>
      <c r="P299" s="61"/>
      <c r="Q299" s="185" t="s">
        <v>974</v>
      </c>
    </row>
    <row r="300" spans="1:17" s="51" customFormat="1" ht="236.25">
      <c r="A300" s="92"/>
      <c r="B300" s="298"/>
      <c r="C300" s="93"/>
      <c r="D300" s="298"/>
      <c r="E300" s="93"/>
      <c r="F300" s="298"/>
      <c r="G300" s="298"/>
      <c r="H300" s="174"/>
      <c r="I300" s="392"/>
      <c r="J300" s="328" t="s">
        <v>574</v>
      </c>
      <c r="K300" s="325" t="s">
        <v>575</v>
      </c>
      <c r="L300" s="88" t="s">
        <v>165</v>
      </c>
      <c r="M300" s="106">
        <v>1000</v>
      </c>
      <c r="N300" s="106">
        <v>1011</v>
      </c>
      <c r="O300" s="112">
        <f t="shared" ref="O300:O303" si="58">IF((N300/M300*100)&gt;1,100)</f>
        <v>100</v>
      </c>
      <c r="P300" s="61"/>
      <c r="Q300" s="185"/>
    </row>
    <row r="301" spans="1:17" s="51" customFormat="1" ht="94.5">
      <c r="A301" s="92"/>
      <c r="B301" s="298"/>
      <c r="C301" s="90"/>
      <c r="D301" s="298"/>
      <c r="E301" s="95"/>
      <c r="F301" s="298"/>
      <c r="G301" s="298"/>
      <c r="H301" s="174"/>
      <c r="I301" s="392"/>
      <c r="J301" s="328" t="s">
        <v>576</v>
      </c>
      <c r="K301" s="325" t="s">
        <v>577</v>
      </c>
      <c r="L301" s="88" t="s">
        <v>165</v>
      </c>
      <c r="M301" s="106">
        <v>3222</v>
      </c>
      <c r="N301" s="106">
        <v>3399</v>
      </c>
      <c r="O301" s="112">
        <f t="shared" si="58"/>
        <v>100</v>
      </c>
      <c r="P301" s="61"/>
      <c r="Q301" s="185" t="s">
        <v>975</v>
      </c>
    </row>
    <row r="302" spans="1:17" s="51" customFormat="1" ht="110.25">
      <c r="A302" s="96"/>
      <c r="B302" s="299"/>
      <c r="C302" s="97"/>
      <c r="D302" s="299"/>
      <c r="E302" s="98"/>
      <c r="F302" s="299"/>
      <c r="G302" s="299"/>
      <c r="H302" s="334"/>
      <c r="I302" s="387"/>
      <c r="J302" s="328" t="s">
        <v>578</v>
      </c>
      <c r="K302" s="325" t="s">
        <v>579</v>
      </c>
      <c r="L302" s="88" t="s">
        <v>434</v>
      </c>
      <c r="M302" s="106">
        <v>360000</v>
      </c>
      <c r="N302" s="106">
        <v>374524</v>
      </c>
      <c r="O302" s="112">
        <f t="shared" si="58"/>
        <v>100</v>
      </c>
      <c r="P302" s="61"/>
      <c r="Q302" s="185" t="s">
        <v>976</v>
      </c>
    </row>
    <row r="303" spans="1:17" s="51" customFormat="1" ht="110.25">
      <c r="A303" s="99" t="s">
        <v>623</v>
      </c>
      <c r="B303" s="100" t="s">
        <v>581</v>
      </c>
      <c r="C303" s="86" t="s">
        <v>552</v>
      </c>
      <c r="D303" s="297" t="s">
        <v>200</v>
      </c>
      <c r="E303" s="154">
        <v>178673.2</v>
      </c>
      <c r="F303" s="154">
        <v>177709</v>
      </c>
      <c r="G303" s="297" t="s">
        <v>118</v>
      </c>
      <c r="H303" s="333">
        <f t="shared" si="52"/>
        <v>99.460355554162561</v>
      </c>
      <c r="I303" s="386" t="s">
        <v>920</v>
      </c>
      <c r="J303" s="328" t="s">
        <v>553</v>
      </c>
      <c r="K303" s="325" t="s">
        <v>554</v>
      </c>
      <c r="L303" s="88" t="s">
        <v>555</v>
      </c>
      <c r="M303" s="109">
        <v>9865</v>
      </c>
      <c r="N303" s="109">
        <v>11849.8</v>
      </c>
      <c r="O303" s="112">
        <f t="shared" si="58"/>
        <v>100</v>
      </c>
      <c r="P303" s="112">
        <f>(O303+O304+O305+O306+O307+O308+O309+O310+O311+O312+O313+O314)/12</f>
        <v>95.432098765432102</v>
      </c>
      <c r="Q303" s="185"/>
    </row>
    <row r="304" spans="1:17" s="51" customFormat="1" ht="204.75">
      <c r="A304" s="92"/>
      <c r="B304" s="298"/>
      <c r="C304" s="90"/>
      <c r="D304" s="298"/>
      <c r="E304" s="91"/>
      <c r="F304" s="298"/>
      <c r="G304" s="298"/>
      <c r="H304" s="174"/>
      <c r="I304" s="392"/>
      <c r="J304" s="328" t="s">
        <v>582</v>
      </c>
      <c r="K304" s="325" t="s">
        <v>559</v>
      </c>
      <c r="L304" s="88" t="s">
        <v>165</v>
      </c>
      <c r="M304" s="109">
        <v>135</v>
      </c>
      <c r="N304" s="109">
        <v>88</v>
      </c>
      <c r="O304" s="292">
        <f t="shared" ref="O304:O314" si="59">N304/M304*100</f>
        <v>65.18518518518519</v>
      </c>
      <c r="P304" s="61"/>
      <c r="Q304" s="185" t="s">
        <v>977</v>
      </c>
    </row>
    <row r="305" spans="1:17" s="51" customFormat="1" ht="315">
      <c r="A305" s="92"/>
      <c r="B305" s="298"/>
      <c r="C305" s="93"/>
      <c r="D305" s="298"/>
      <c r="E305" s="93"/>
      <c r="F305" s="298"/>
      <c r="G305" s="298"/>
      <c r="H305" s="174"/>
      <c r="I305" s="392"/>
      <c r="J305" s="328" t="s">
        <v>583</v>
      </c>
      <c r="K305" s="325" t="s">
        <v>561</v>
      </c>
      <c r="L305" s="88" t="s">
        <v>165</v>
      </c>
      <c r="M305" s="109">
        <v>5</v>
      </c>
      <c r="N305" s="109">
        <v>4</v>
      </c>
      <c r="O305" s="292">
        <f t="shared" si="59"/>
        <v>80</v>
      </c>
      <c r="P305" s="61"/>
      <c r="Q305" s="185" t="s">
        <v>978</v>
      </c>
    </row>
    <row r="306" spans="1:17" s="51" customFormat="1" ht="189">
      <c r="A306" s="92"/>
      <c r="B306" s="298"/>
      <c r="C306" s="93"/>
      <c r="D306" s="298"/>
      <c r="E306" s="93"/>
      <c r="F306" s="298"/>
      <c r="G306" s="298"/>
      <c r="H306" s="174"/>
      <c r="I306" s="392"/>
      <c r="J306" s="328" t="s">
        <v>584</v>
      </c>
      <c r="K306" s="325" t="s">
        <v>563</v>
      </c>
      <c r="L306" s="88" t="s">
        <v>165</v>
      </c>
      <c r="M306" s="109">
        <v>5</v>
      </c>
      <c r="N306" s="109">
        <v>5</v>
      </c>
      <c r="O306" s="292">
        <f t="shared" si="59"/>
        <v>100</v>
      </c>
      <c r="P306" s="61"/>
      <c r="Q306" s="185"/>
    </row>
    <row r="307" spans="1:17" s="51" customFormat="1" ht="189">
      <c r="A307" s="92"/>
      <c r="B307" s="298"/>
      <c r="C307" s="93"/>
      <c r="D307" s="298"/>
      <c r="E307" s="93"/>
      <c r="F307" s="298"/>
      <c r="G307" s="298"/>
      <c r="H307" s="174"/>
      <c r="I307" s="392"/>
      <c r="J307" s="328" t="s">
        <v>585</v>
      </c>
      <c r="K307" s="325" t="s">
        <v>565</v>
      </c>
      <c r="L307" s="88" t="s">
        <v>165</v>
      </c>
      <c r="M307" s="109">
        <v>900</v>
      </c>
      <c r="N307" s="109">
        <v>1052</v>
      </c>
      <c r="O307" s="112">
        <f t="shared" ref="O307:O309" si="60">IF((N307/M307*100)&gt;1,100)</f>
        <v>100</v>
      </c>
      <c r="P307" s="61"/>
      <c r="Q307" s="185"/>
    </row>
    <row r="308" spans="1:17" s="51" customFormat="1" ht="63">
      <c r="A308" s="92"/>
      <c r="B308" s="298"/>
      <c r="C308" s="93"/>
      <c r="D308" s="298"/>
      <c r="E308" s="93"/>
      <c r="F308" s="298"/>
      <c r="G308" s="298"/>
      <c r="H308" s="174"/>
      <c r="I308" s="392"/>
      <c r="J308" s="328" t="s">
        <v>586</v>
      </c>
      <c r="K308" s="325" t="s">
        <v>567</v>
      </c>
      <c r="L308" s="88" t="s">
        <v>165</v>
      </c>
      <c r="M308" s="109">
        <v>25000</v>
      </c>
      <c r="N308" s="109">
        <v>25000</v>
      </c>
      <c r="O308" s="292">
        <f t="shared" si="59"/>
        <v>100</v>
      </c>
      <c r="P308" s="61"/>
      <c r="Q308" s="185"/>
    </row>
    <row r="309" spans="1:17" s="51" customFormat="1" ht="94.5">
      <c r="A309" s="92"/>
      <c r="B309" s="298"/>
      <c r="C309" s="93"/>
      <c r="D309" s="298"/>
      <c r="E309" s="93"/>
      <c r="F309" s="298"/>
      <c r="G309" s="298"/>
      <c r="H309" s="174"/>
      <c r="I309" s="392"/>
      <c r="J309" s="328" t="s">
        <v>587</v>
      </c>
      <c r="K309" s="325" t="s">
        <v>569</v>
      </c>
      <c r="L309" s="88" t="s">
        <v>165</v>
      </c>
      <c r="M309" s="109">
        <v>700</v>
      </c>
      <c r="N309" s="109">
        <v>750</v>
      </c>
      <c r="O309" s="112">
        <f t="shared" si="60"/>
        <v>100</v>
      </c>
      <c r="P309" s="61"/>
      <c r="Q309" s="185" t="s">
        <v>979</v>
      </c>
    </row>
    <row r="310" spans="1:17" s="51" customFormat="1" ht="204.75">
      <c r="A310" s="92"/>
      <c r="B310" s="298"/>
      <c r="C310" s="93"/>
      <c r="D310" s="298"/>
      <c r="E310" s="93"/>
      <c r="F310" s="298"/>
      <c r="G310" s="298"/>
      <c r="H310" s="174"/>
      <c r="I310" s="392"/>
      <c r="J310" s="328" t="s">
        <v>588</v>
      </c>
      <c r="K310" s="325" t="s">
        <v>571</v>
      </c>
      <c r="L310" s="88" t="s">
        <v>165</v>
      </c>
      <c r="M310" s="109">
        <v>12</v>
      </c>
      <c r="N310" s="109">
        <v>12</v>
      </c>
      <c r="O310" s="292">
        <f t="shared" si="59"/>
        <v>100</v>
      </c>
      <c r="P310" s="61"/>
      <c r="Q310" s="185"/>
    </row>
    <row r="311" spans="1:17" s="51" customFormat="1" ht="126">
      <c r="A311" s="92"/>
      <c r="B311" s="298"/>
      <c r="C311" s="93"/>
      <c r="D311" s="298"/>
      <c r="E311" s="93"/>
      <c r="F311" s="298"/>
      <c r="G311" s="298"/>
      <c r="H311" s="174"/>
      <c r="I311" s="392"/>
      <c r="J311" s="328" t="s">
        <v>589</v>
      </c>
      <c r="K311" s="325" t="s">
        <v>573</v>
      </c>
      <c r="L311" s="88" t="s">
        <v>165</v>
      </c>
      <c r="M311" s="109">
        <v>52000</v>
      </c>
      <c r="N311" s="109">
        <v>52000</v>
      </c>
      <c r="O311" s="292">
        <f t="shared" si="59"/>
        <v>100</v>
      </c>
      <c r="P311" s="61"/>
      <c r="Q311" s="185"/>
    </row>
    <row r="312" spans="1:17" s="51" customFormat="1" ht="236.25">
      <c r="A312" s="92"/>
      <c r="B312" s="298"/>
      <c r="C312" s="93"/>
      <c r="D312" s="298"/>
      <c r="E312" s="93"/>
      <c r="F312" s="298"/>
      <c r="G312" s="298"/>
      <c r="H312" s="174"/>
      <c r="I312" s="392"/>
      <c r="J312" s="328" t="s">
        <v>590</v>
      </c>
      <c r="K312" s="325" t="s">
        <v>575</v>
      </c>
      <c r="L312" s="88" t="s">
        <v>165</v>
      </c>
      <c r="M312" s="109">
        <v>3100</v>
      </c>
      <c r="N312" s="109">
        <v>3100</v>
      </c>
      <c r="O312" s="292">
        <f t="shared" si="59"/>
        <v>100</v>
      </c>
      <c r="P312" s="61"/>
      <c r="Q312" s="185"/>
    </row>
    <row r="313" spans="1:17" s="51" customFormat="1" ht="94.5">
      <c r="A313" s="92"/>
      <c r="B313" s="298"/>
      <c r="C313" s="90"/>
      <c r="D313" s="298"/>
      <c r="E313" s="95"/>
      <c r="F313" s="298"/>
      <c r="G313" s="298"/>
      <c r="H313" s="174"/>
      <c r="I313" s="392"/>
      <c r="J313" s="328" t="s">
        <v>591</v>
      </c>
      <c r="K313" s="325" t="s">
        <v>577</v>
      </c>
      <c r="L313" s="88" t="s">
        <v>165</v>
      </c>
      <c r="M313" s="109">
        <v>9100</v>
      </c>
      <c r="N313" s="109">
        <v>9391</v>
      </c>
      <c r="O313" s="112">
        <f t="shared" ref="O313" si="61">IF((N313/M313*100)&gt;1,100)</f>
        <v>100</v>
      </c>
      <c r="P313" s="61"/>
      <c r="Q313" s="185" t="s">
        <v>963</v>
      </c>
    </row>
    <row r="314" spans="1:17" s="51" customFormat="1" ht="110.25">
      <c r="A314" s="96"/>
      <c r="B314" s="299"/>
      <c r="C314" s="97"/>
      <c r="D314" s="299"/>
      <c r="E314" s="98"/>
      <c r="F314" s="299"/>
      <c r="G314" s="299"/>
      <c r="H314" s="334"/>
      <c r="I314" s="387"/>
      <c r="J314" s="328" t="s">
        <v>592</v>
      </c>
      <c r="K314" s="325" t="s">
        <v>579</v>
      </c>
      <c r="L314" s="88" t="s">
        <v>434</v>
      </c>
      <c r="M314" s="109">
        <v>540415</v>
      </c>
      <c r="N314" s="109">
        <v>540415</v>
      </c>
      <c r="O314" s="292">
        <f t="shared" si="59"/>
        <v>100</v>
      </c>
      <c r="P314" s="61"/>
      <c r="Q314" s="185"/>
    </row>
    <row r="315" spans="1:17" s="51" customFormat="1" ht="110.25">
      <c r="A315" s="99" t="s">
        <v>624</v>
      </c>
      <c r="B315" s="100" t="s">
        <v>581</v>
      </c>
      <c r="C315" s="86" t="s">
        <v>552</v>
      </c>
      <c r="D315" s="297" t="s">
        <v>206</v>
      </c>
      <c r="E315" s="154">
        <v>122022.39999999999</v>
      </c>
      <c r="F315" s="154">
        <v>122018.6</v>
      </c>
      <c r="G315" s="297" t="s">
        <v>118</v>
      </c>
      <c r="H315" s="333">
        <f t="shared" si="52"/>
        <v>99.99688581768595</v>
      </c>
      <c r="I315" s="133"/>
      <c r="J315" s="328" t="s">
        <v>553</v>
      </c>
      <c r="K315" s="325" t="s">
        <v>554</v>
      </c>
      <c r="L315" s="88" t="s">
        <v>555</v>
      </c>
      <c r="M315" s="94">
        <v>6588.9</v>
      </c>
      <c r="N315" s="94">
        <v>6588.9</v>
      </c>
      <c r="O315" s="292">
        <f>N315/M315*100</f>
        <v>100</v>
      </c>
      <c r="P315" s="292">
        <f>(O315+O316+O317+O318+O319+O320+O321+O322+O323+O324+O325)/11</f>
        <v>99.848602358145001</v>
      </c>
      <c r="Q315" s="185"/>
    </row>
    <row r="316" spans="1:17" s="51" customFormat="1" ht="204.75">
      <c r="A316" s="92"/>
      <c r="B316" s="298"/>
      <c r="C316" s="93"/>
      <c r="D316" s="298"/>
      <c r="E316" s="93"/>
      <c r="F316" s="298"/>
      <c r="G316" s="298"/>
      <c r="H316" s="174"/>
      <c r="I316" s="173"/>
      <c r="J316" s="328" t="s">
        <v>582</v>
      </c>
      <c r="K316" s="325" t="s">
        <v>559</v>
      </c>
      <c r="L316" s="88" t="s">
        <v>165</v>
      </c>
      <c r="M316" s="94">
        <v>214</v>
      </c>
      <c r="N316" s="94">
        <v>214</v>
      </c>
      <c r="O316" s="292">
        <f>N316/M316*100</f>
        <v>100</v>
      </c>
      <c r="P316" s="61"/>
      <c r="Q316" s="185"/>
    </row>
    <row r="317" spans="1:17" s="51" customFormat="1" ht="189">
      <c r="A317" s="92"/>
      <c r="B317" s="298"/>
      <c r="C317" s="93"/>
      <c r="D317" s="298"/>
      <c r="E317" s="93"/>
      <c r="F317" s="298"/>
      <c r="G317" s="298"/>
      <c r="H317" s="174"/>
      <c r="I317" s="173"/>
      <c r="J317" s="328" t="s">
        <v>611</v>
      </c>
      <c r="K317" s="325" t="s">
        <v>563</v>
      </c>
      <c r="L317" s="88" t="s">
        <v>165</v>
      </c>
      <c r="M317" s="94">
        <v>41</v>
      </c>
      <c r="N317" s="94">
        <v>41</v>
      </c>
      <c r="O317" s="292">
        <f>N317/M317*100</f>
        <v>100</v>
      </c>
      <c r="P317" s="61"/>
      <c r="Q317" s="185"/>
    </row>
    <row r="318" spans="1:17" s="51" customFormat="1" ht="189">
      <c r="A318" s="92"/>
      <c r="B318" s="298"/>
      <c r="C318" s="93"/>
      <c r="D318" s="298"/>
      <c r="E318" s="93"/>
      <c r="F318" s="298"/>
      <c r="G318" s="298"/>
      <c r="H318" s="174"/>
      <c r="I318" s="173"/>
      <c r="J318" s="328" t="s">
        <v>612</v>
      </c>
      <c r="K318" s="325" t="s">
        <v>565</v>
      </c>
      <c r="L318" s="88" t="s">
        <v>165</v>
      </c>
      <c r="M318" s="94">
        <v>262</v>
      </c>
      <c r="N318" s="94">
        <v>307</v>
      </c>
      <c r="O318" s="112">
        <f t="shared" ref="O318:O323" si="62">IF((N318/M318*100)&gt;1,100)</f>
        <v>100</v>
      </c>
      <c r="P318" s="61"/>
      <c r="Q318" s="185" t="s">
        <v>980</v>
      </c>
    </row>
    <row r="319" spans="1:17" s="51" customFormat="1" ht="63">
      <c r="A319" s="92"/>
      <c r="B319" s="298"/>
      <c r="C319" s="93"/>
      <c r="D319" s="298"/>
      <c r="E319" s="93"/>
      <c r="F319" s="298"/>
      <c r="G319" s="298"/>
      <c r="H319" s="174"/>
      <c r="I319" s="173"/>
      <c r="J319" s="328" t="s">
        <v>613</v>
      </c>
      <c r="K319" s="325" t="s">
        <v>567</v>
      </c>
      <c r="L319" s="88" t="s">
        <v>165</v>
      </c>
      <c r="M319" s="94">
        <v>2594</v>
      </c>
      <c r="N319" s="94">
        <v>2575</v>
      </c>
      <c r="O319" s="292">
        <f>N319/M319*100</f>
        <v>99.26754047802622</v>
      </c>
      <c r="P319" s="61"/>
      <c r="Q319" s="185" t="s">
        <v>874</v>
      </c>
    </row>
    <row r="320" spans="1:17" s="51" customFormat="1" ht="94.5">
      <c r="A320" s="92"/>
      <c r="B320" s="298"/>
      <c r="C320" s="93"/>
      <c r="D320" s="298"/>
      <c r="E320" s="93"/>
      <c r="F320" s="298"/>
      <c r="G320" s="298"/>
      <c r="H320" s="174"/>
      <c r="I320" s="173"/>
      <c r="J320" s="328" t="s">
        <v>614</v>
      </c>
      <c r="K320" s="325" t="s">
        <v>569</v>
      </c>
      <c r="L320" s="88" t="s">
        <v>165</v>
      </c>
      <c r="M320" s="94">
        <v>525</v>
      </c>
      <c r="N320" s="94">
        <v>563</v>
      </c>
      <c r="O320" s="112">
        <f t="shared" si="62"/>
        <v>100</v>
      </c>
      <c r="P320" s="61"/>
      <c r="Q320" s="185" t="s">
        <v>981</v>
      </c>
    </row>
    <row r="321" spans="1:17" s="51" customFormat="1" ht="204.75">
      <c r="A321" s="92"/>
      <c r="B321" s="298"/>
      <c r="C321" s="93"/>
      <c r="D321" s="298"/>
      <c r="E321" s="93"/>
      <c r="F321" s="298"/>
      <c r="G321" s="298"/>
      <c r="H321" s="174"/>
      <c r="I321" s="173"/>
      <c r="J321" s="328" t="s">
        <v>615</v>
      </c>
      <c r="K321" s="325" t="s">
        <v>571</v>
      </c>
      <c r="L321" s="88" t="s">
        <v>165</v>
      </c>
      <c r="M321" s="94">
        <v>12</v>
      </c>
      <c r="N321" s="94">
        <v>12</v>
      </c>
      <c r="O321" s="292">
        <f>N321/M321*100</f>
        <v>100</v>
      </c>
      <c r="P321" s="61"/>
      <c r="Q321" s="185"/>
    </row>
    <row r="322" spans="1:17" s="51" customFormat="1" ht="126">
      <c r="A322" s="92"/>
      <c r="B322" s="298"/>
      <c r="C322" s="93"/>
      <c r="D322" s="298"/>
      <c r="E322" s="93"/>
      <c r="F322" s="298"/>
      <c r="G322" s="298"/>
      <c r="H322" s="174"/>
      <c r="I322" s="173"/>
      <c r="J322" s="328" t="s">
        <v>595</v>
      </c>
      <c r="K322" s="325" t="s">
        <v>573</v>
      </c>
      <c r="L322" s="88" t="s">
        <v>165</v>
      </c>
      <c r="M322" s="94">
        <v>380</v>
      </c>
      <c r="N322" s="94">
        <v>390</v>
      </c>
      <c r="O322" s="112">
        <f t="shared" si="62"/>
        <v>100</v>
      </c>
      <c r="P322" s="61"/>
      <c r="Q322" s="185" t="s">
        <v>982</v>
      </c>
    </row>
    <row r="323" spans="1:17" s="51" customFormat="1" ht="236.25">
      <c r="A323" s="92"/>
      <c r="B323" s="298"/>
      <c r="C323" s="93"/>
      <c r="D323" s="298"/>
      <c r="E323" s="93"/>
      <c r="F323" s="298"/>
      <c r="G323" s="298"/>
      <c r="H323" s="174"/>
      <c r="I323" s="173"/>
      <c r="J323" s="328" t="s">
        <v>596</v>
      </c>
      <c r="K323" s="325" t="s">
        <v>575</v>
      </c>
      <c r="L323" s="88" t="s">
        <v>165</v>
      </c>
      <c r="M323" s="94">
        <v>1530</v>
      </c>
      <c r="N323" s="94">
        <v>1553</v>
      </c>
      <c r="O323" s="112">
        <f t="shared" si="62"/>
        <v>100</v>
      </c>
      <c r="P323" s="61"/>
      <c r="Q323" s="185" t="s">
        <v>982</v>
      </c>
    </row>
    <row r="324" spans="1:17" s="51" customFormat="1" ht="94.5">
      <c r="A324" s="92"/>
      <c r="B324" s="298"/>
      <c r="C324" s="90"/>
      <c r="D324" s="298"/>
      <c r="E324" s="95"/>
      <c r="F324" s="298"/>
      <c r="G324" s="298"/>
      <c r="H324" s="174"/>
      <c r="I324" s="173"/>
      <c r="J324" s="328" t="s">
        <v>597</v>
      </c>
      <c r="K324" s="325" t="s">
        <v>577</v>
      </c>
      <c r="L324" s="88" t="s">
        <v>165</v>
      </c>
      <c r="M324" s="94">
        <v>2454</v>
      </c>
      <c r="N324" s="94">
        <v>2433</v>
      </c>
      <c r="O324" s="292">
        <f>N324/M324*100</f>
        <v>99.14425427872861</v>
      </c>
      <c r="P324" s="61"/>
      <c r="Q324" s="185" t="s">
        <v>963</v>
      </c>
    </row>
    <row r="325" spans="1:17" s="51" customFormat="1" ht="110.25">
      <c r="A325" s="308"/>
      <c r="B325" s="298"/>
      <c r="C325" s="308"/>
      <c r="D325" s="298"/>
      <c r="E325" s="102"/>
      <c r="F325" s="298"/>
      <c r="G325" s="298"/>
      <c r="H325" s="334"/>
      <c r="I325" s="134"/>
      <c r="J325" s="328" t="s">
        <v>598</v>
      </c>
      <c r="K325" s="325" t="s">
        <v>579</v>
      </c>
      <c r="L325" s="88" t="s">
        <v>434</v>
      </c>
      <c r="M325" s="94">
        <v>120515</v>
      </c>
      <c r="N325" s="94">
        <v>120422</v>
      </c>
      <c r="O325" s="292">
        <f>N325/M325*100</f>
        <v>99.922831182840312</v>
      </c>
      <c r="P325" s="61"/>
      <c r="Q325" s="185" t="s">
        <v>983</v>
      </c>
    </row>
    <row r="326" spans="1:17" s="51" customFormat="1" ht="110.25">
      <c r="A326" s="99" t="s">
        <v>625</v>
      </c>
      <c r="B326" s="100" t="s">
        <v>581</v>
      </c>
      <c r="C326" s="86" t="s">
        <v>552</v>
      </c>
      <c r="D326" s="297" t="s">
        <v>207</v>
      </c>
      <c r="E326" s="154">
        <v>105965.7</v>
      </c>
      <c r="F326" s="154">
        <v>105950.8</v>
      </c>
      <c r="G326" s="297" t="s">
        <v>118</v>
      </c>
      <c r="H326" s="333">
        <f t="shared" ref="H326:H373" si="63">F326/E326*100</f>
        <v>99.985938846249311</v>
      </c>
      <c r="I326" s="133"/>
      <c r="J326" s="328" t="s">
        <v>553</v>
      </c>
      <c r="K326" s="325" t="s">
        <v>554</v>
      </c>
      <c r="L326" s="88" t="s">
        <v>555</v>
      </c>
      <c r="M326" s="109">
        <v>5338.4</v>
      </c>
      <c r="N326" s="109">
        <v>5338.4</v>
      </c>
      <c r="O326" s="292">
        <f t="shared" ref="O326:O328" si="64">N326/M326*100</f>
        <v>100</v>
      </c>
      <c r="P326" s="292">
        <f>(O326+O327+O328+O329+O330+O331+O332+O333+O334+O335+O336)/11</f>
        <v>95.868738404452685</v>
      </c>
      <c r="Q326" s="185"/>
    </row>
    <row r="327" spans="1:17" s="51" customFormat="1" ht="204.75">
      <c r="A327" s="92"/>
      <c r="B327" s="298"/>
      <c r="C327" s="93"/>
      <c r="D327" s="298"/>
      <c r="E327" s="93"/>
      <c r="F327" s="298"/>
      <c r="G327" s="298"/>
      <c r="H327" s="174"/>
      <c r="I327" s="173"/>
      <c r="J327" s="328" t="s">
        <v>582</v>
      </c>
      <c r="K327" s="325" t="s">
        <v>559</v>
      </c>
      <c r="L327" s="88" t="s">
        <v>165</v>
      </c>
      <c r="M327" s="107">
        <v>49</v>
      </c>
      <c r="N327" s="107">
        <v>32</v>
      </c>
      <c r="O327" s="292">
        <f t="shared" si="64"/>
        <v>65.306122448979593</v>
      </c>
      <c r="P327" s="61"/>
      <c r="Q327" s="185" t="s">
        <v>984</v>
      </c>
    </row>
    <row r="328" spans="1:17" s="51" customFormat="1" ht="189">
      <c r="A328" s="92"/>
      <c r="B328" s="298"/>
      <c r="C328" s="93"/>
      <c r="D328" s="298"/>
      <c r="E328" s="93"/>
      <c r="F328" s="298"/>
      <c r="G328" s="298"/>
      <c r="H328" s="174"/>
      <c r="I328" s="173"/>
      <c r="J328" s="328" t="s">
        <v>611</v>
      </c>
      <c r="K328" s="325" t="s">
        <v>563</v>
      </c>
      <c r="L328" s="88" t="s">
        <v>165</v>
      </c>
      <c r="M328" s="107">
        <v>7</v>
      </c>
      <c r="N328" s="107">
        <v>7</v>
      </c>
      <c r="O328" s="292">
        <f t="shared" si="64"/>
        <v>100</v>
      </c>
      <c r="P328" s="61"/>
      <c r="Q328" s="185"/>
    </row>
    <row r="329" spans="1:17" s="51" customFormat="1" ht="189">
      <c r="A329" s="92"/>
      <c r="B329" s="298"/>
      <c r="C329" s="93"/>
      <c r="D329" s="298"/>
      <c r="E329" s="93"/>
      <c r="F329" s="298"/>
      <c r="G329" s="298"/>
      <c r="H329" s="174"/>
      <c r="I329" s="173"/>
      <c r="J329" s="328" t="s">
        <v>612</v>
      </c>
      <c r="K329" s="325" t="s">
        <v>565</v>
      </c>
      <c r="L329" s="88" t="s">
        <v>165</v>
      </c>
      <c r="M329" s="107">
        <v>170</v>
      </c>
      <c r="N329" s="107">
        <v>175</v>
      </c>
      <c r="O329" s="112">
        <f t="shared" ref="O329:O336" si="65">IF((N329/M329*100)&gt;1,100)</f>
        <v>100</v>
      </c>
      <c r="P329" s="61"/>
      <c r="Q329" s="185"/>
    </row>
    <row r="330" spans="1:17" s="51" customFormat="1" ht="63">
      <c r="A330" s="92"/>
      <c r="B330" s="298"/>
      <c r="C330" s="93"/>
      <c r="D330" s="298"/>
      <c r="E330" s="93"/>
      <c r="F330" s="298"/>
      <c r="G330" s="298"/>
      <c r="H330" s="174"/>
      <c r="I330" s="173"/>
      <c r="J330" s="328" t="s">
        <v>613</v>
      </c>
      <c r="K330" s="325" t="s">
        <v>567</v>
      </c>
      <c r="L330" s="88" t="s">
        <v>165</v>
      </c>
      <c r="M330" s="107">
        <v>3000</v>
      </c>
      <c r="N330" s="107">
        <v>2927</v>
      </c>
      <c r="O330" s="112">
        <f t="shared" si="65"/>
        <v>100</v>
      </c>
      <c r="P330" s="61"/>
      <c r="Q330" s="185" t="s">
        <v>934</v>
      </c>
    </row>
    <row r="331" spans="1:17" s="51" customFormat="1" ht="94.5">
      <c r="A331" s="92"/>
      <c r="B331" s="298"/>
      <c r="C331" s="93"/>
      <c r="D331" s="298"/>
      <c r="E331" s="93"/>
      <c r="F331" s="298"/>
      <c r="G331" s="298"/>
      <c r="H331" s="174"/>
      <c r="I331" s="173"/>
      <c r="J331" s="328" t="s">
        <v>614</v>
      </c>
      <c r="K331" s="325" t="s">
        <v>569</v>
      </c>
      <c r="L331" s="88" t="s">
        <v>165</v>
      </c>
      <c r="M331" s="107">
        <v>300</v>
      </c>
      <c r="N331" s="107">
        <v>344</v>
      </c>
      <c r="O331" s="112">
        <f t="shared" si="65"/>
        <v>100</v>
      </c>
      <c r="P331" s="61"/>
      <c r="Q331" s="185" t="s">
        <v>985</v>
      </c>
    </row>
    <row r="332" spans="1:17" s="51" customFormat="1" ht="204.75">
      <c r="A332" s="92"/>
      <c r="B332" s="298"/>
      <c r="C332" s="93"/>
      <c r="D332" s="298"/>
      <c r="E332" s="93"/>
      <c r="F332" s="298"/>
      <c r="G332" s="298"/>
      <c r="H332" s="174"/>
      <c r="I332" s="173"/>
      <c r="J332" s="328" t="s">
        <v>615</v>
      </c>
      <c r="K332" s="325" t="s">
        <v>571</v>
      </c>
      <c r="L332" s="88" t="s">
        <v>165</v>
      </c>
      <c r="M332" s="107">
        <v>84</v>
      </c>
      <c r="N332" s="107">
        <v>84</v>
      </c>
      <c r="O332" s="112">
        <f t="shared" si="65"/>
        <v>100</v>
      </c>
      <c r="P332" s="61"/>
      <c r="Q332" s="185"/>
    </row>
    <row r="333" spans="1:17" s="51" customFormat="1" ht="126">
      <c r="A333" s="92"/>
      <c r="B333" s="298"/>
      <c r="C333" s="93"/>
      <c r="D333" s="298"/>
      <c r="E333" s="93"/>
      <c r="F333" s="298"/>
      <c r="G333" s="298"/>
      <c r="H333" s="174"/>
      <c r="I333" s="173"/>
      <c r="J333" s="328" t="s">
        <v>595</v>
      </c>
      <c r="K333" s="325" t="s">
        <v>573</v>
      </c>
      <c r="L333" s="88" t="s">
        <v>165</v>
      </c>
      <c r="M333" s="107">
        <v>2200</v>
      </c>
      <c r="N333" s="107">
        <v>3972</v>
      </c>
      <c r="O333" s="112">
        <f t="shared" si="65"/>
        <v>100</v>
      </c>
      <c r="P333" s="61"/>
      <c r="Q333" s="185" t="s">
        <v>986</v>
      </c>
    </row>
    <row r="334" spans="1:17" s="51" customFormat="1" ht="236.25">
      <c r="A334" s="92"/>
      <c r="B334" s="298"/>
      <c r="C334" s="93"/>
      <c r="D334" s="298"/>
      <c r="E334" s="93"/>
      <c r="F334" s="298"/>
      <c r="G334" s="298"/>
      <c r="H334" s="174"/>
      <c r="I334" s="173"/>
      <c r="J334" s="328" t="s">
        <v>596</v>
      </c>
      <c r="K334" s="325" t="s">
        <v>575</v>
      </c>
      <c r="L334" s="88" t="s">
        <v>165</v>
      </c>
      <c r="M334" s="107">
        <v>750</v>
      </c>
      <c r="N334" s="107">
        <v>805</v>
      </c>
      <c r="O334" s="112">
        <f t="shared" si="65"/>
        <v>100</v>
      </c>
      <c r="P334" s="61"/>
      <c r="Q334" s="185" t="s">
        <v>986</v>
      </c>
    </row>
    <row r="335" spans="1:17" s="51" customFormat="1" ht="94.5">
      <c r="A335" s="92"/>
      <c r="B335" s="298"/>
      <c r="C335" s="90"/>
      <c r="D335" s="298"/>
      <c r="E335" s="95"/>
      <c r="F335" s="298"/>
      <c r="G335" s="298"/>
      <c r="H335" s="174"/>
      <c r="I335" s="173"/>
      <c r="J335" s="328" t="s">
        <v>597</v>
      </c>
      <c r="K335" s="325" t="s">
        <v>577</v>
      </c>
      <c r="L335" s="88" t="s">
        <v>165</v>
      </c>
      <c r="M335" s="107">
        <v>2000</v>
      </c>
      <c r="N335" s="107">
        <v>1785</v>
      </c>
      <c r="O335" s="292">
        <f t="shared" ref="O335:O345" si="66">N335/M335*100</f>
        <v>89.25</v>
      </c>
      <c r="P335" s="61"/>
      <c r="Q335" s="185" t="s">
        <v>987</v>
      </c>
    </row>
    <row r="336" spans="1:17" s="51" customFormat="1" ht="110.25">
      <c r="A336" s="96"/>
      <c r="B336" s="299"/>
      <c r="C336" s="97"/>
      <c r="D336" s="299"/>
      <c r="E336" s="98"/>
      <c r="F336" s="299"/>
      <c r="G336" s="299"/>
      <c r="H336" s="334"/>
      <c r="I336" s="134"/>
      <c r="J336" s="328" t="s">
        <v>598</v>
      </c>
      <c r="K336" s="325" t="s">
        <v>579</v>
      </c>
      <c r="L336" s="88" t="s">
        <v>434</v>
      </c>
      <c r="M336" s="107">
        <v>133532</v>
      </c>
      <c r="N336" s="107">
        <v>133872</v>
      </c>
      <c r="O336" s="112">
        <f t="shared" si="65"/>
        <v>100</v>
      </c>
      <c r="P336" s="61"/>
      <c r="Q336" s="185" t="s">
        <v>988</v>
      </c>
    </row>
    <row r="337" spans="1:17" s="51" customFormat="1" ht="110.25">
      <c r="A337" s="99" t="s">
        <v>626</v>
      </c>
      <c r="B337" s="100" t="s">
        <v>581</v>
      </c>
      <c r="C337" s="86" t="s">
        <v>552</v>
      </c>
      <c r="D337" s="297" t="s">
        <v>201</v>
      </c>
      <c r="E337" s="154">
        <v>185634.6</v>
      </c>
      <c r="F337" s="154">
        <v>185323.5</v>
      </c>
      <c r="G337" s="297" t="s">
        <v>118</v>
      </c>
      <c r="H337" s="333">
        <f t="shared" si="63"/>
        <v>99.832412707544819</v>
      </c>
      <c r="I337" s="133" t="s">
        <v>880</v>
      </c>
      <c r="J337" s="328" t="s">
        <v>553</v>
      </c>
      <c r="K337" s="325" t="s">
        <v>554</v>
      </c>
      <c r="L337" s="88" t="s">
        <v>555</v>
      </c>
      <c r="M337" s="109">
        <v>11828.7</v>
      </c>
      <c r="N337" s="109">
        <v>11638.55</v>
      </c>
      <c r="O337" s="292">
        <f t="shared" si="66"/>
        <v>98.392469163982511</v>
      </c>
      <c r="P337" s="292">
        <f>(O337+O338+O339+O340+O341+O342+O343+O344+O345+O346+O347+O348)/12</f>
        <v>98.881830216448193</v>
      </c>
      <c r="Q337" s="185" t="s">
        <v>989</v>
      </c>
    </row>
    <row r="338" spans="1:17" s="51" customFormat="1" ht="204.75">
      <c r="A338" s="92"/>
      <c r="B338" s="298"/>
      <c r="C338" s="93"/>
      <c r="D338" s="298"/>
      <c r="E338" s="93"/>
      <c r="F338" s="298"/>
      <c r="G338" s="298"/>
      <c r="H338" s="174"/>
      <c r="I338" s="173"/>
      <c r="J338" s="328" t="s">
        <v>582</v>
      </c>
      <c r="K338" s="325" t="s">
        <v>559</v>
      </c>
      <c r="L338" s="88" t="s">
        <v>165</v>
      </c>
      <c r="M338" s="109">
        <v>52</v>
      </c>
      <c r="N338" s="109">
        <v>47</v>
      </c>
      <c r="O338" s="292">
        <f t="shared" si="66"/>
        <v>90.384615384615387</v>
      </c>
      <c r="P338" s="61"/>
      <c r="Q338" s="185" t="s">
        <v>990</v>
      </c>
    </row>
    <row r="339" spans="1:17" s="51" customFormat="1" ht="315">
      <c r="A339" s="92"/>
      <c r="B339" s="298"/>
      <c r="C339" s="93"/>
      <c r="D339" s="298"/>
      <c r="E339" s="93"/>
      <c r="F339" s="298"/>
      <c r="G339" s="298"/>
      <c r="H339" s="174"/>
      <c r="I339" s="173"/>
      <c r="J339" s="328" t="s">
        <v>583</v>
      </c>
      <c r="K339" s="325" t="s">
        <v>561</v>
      </c>
      <c r="L339" s="88" t="s">
        <v>165</v>
      </c>
      <c r="M339" s="107">
        <v>24</v>
      </c>
      <c r="N339" s="107">
        <v>24</v>
      </c>
      <c r="O339" s="292">
        <f t="shared" si="66"/>
        <v>100</v>
      </c>
      <c r="P339" s="61"/>
      <c r="Q339" s="185"/>
    </row>
    <row r="340" spans="1:17" s="51" customFormat="1" ht="189">
      <c r="A340" s="92"/>
      <c r="B340" s="298"/>
      <c r="C340" s="93"/>
      <c r="D340" s="298"/>
      <c r="E340" s="93"/>
      <c r="F340" s="298"/>
      <c r="G340" s="298"/>
      <c r="H340" s="174"/>
      <c r="I340" s="173"/>
      <c r="J340" s="328" t="s">
        <v>584</v>
      </c>
      <c r="K340" s="325" t="s">
        <v>563</v>
      </c>
      <c r="L340" s="88" t="s">
        <v>165</v>
      </c>
      <c r="M340" s="107">
        <v>820</v>
      </c>
      <c r="N340" s="107">
        <v>802</v>
      </c>
      <c r="O340" s="292">
        <f t="shared" si="66"/>
        <v>97.804878048780481</v>
      </c>
      <c r="P340" s="61"/>
      <c r="Q340" s="185" t="s">
        <v>991</v>
      </c>
    </row>
    <row r="341" spans="1:17" s="51" customFormat="1" ht="189">
      <c r="A341" s="92"/>
      <c r="B341" s="298"/>
      <c r="C341" s="93"/>
      <c r="D341" s="298"/>
      <c r="E341" s="93"/>
      <c r="F341" s="298"/>
      <c r="G341" s="298"/>
      <c r="H341" s="174"/>
      <c r="I341" s="173"/>
      <c r="J341" s="328" t="s">
        <v>585</v>
      </c>
      <c r="K341" s="325" t="s">
        <v>565</v>
      </c>
      <c r="L341" s="88" t="s">
        <v>165</v>
      </c>
      <c r="M341" s="107">
        <v>368</v>
      </c>
      <c r="N341" s="107">
        <v>383</v>
      </c>
      <c r="O341" s="112">
        <f t="shared" ref="O341:O343" si="67">IF((N341/M341*100)&gt;1,100)</f>
        <v>100</v>
      </c>
      <c r="P341" s="61"/>
      <c r="Q341" s="185" t="s">
        <v>992</v>
      </c>
    </row>
    <row r="342" spans="1:17" s="51" customFormat="1" ht="63">
      <c r="A342" s="92"/>
      <c r="B342" s="298"/>
      <c r="C342" s="93"/>
      <c r="D342" s="298"/>
      <c r="E342" s="93"/>
      <c r="F342" s="298"/>
      <c r="G342" s="298"/>
      <c r="H342" s="174"/>
      <c r="I342" s="173"/>
      <c r="J342" s="328" t="s">
        <v>586</v>
      </c>
      <c r="K342" s="325" t="s">
        <v>567</v>
      </c>
      <c r="L342" s="88" t="s">
        <v>165</v>
      </c>
      <c r="M342" s="107">
        <v>8600</v>
      </c>
      <c r="N342" s="107">
        <v>8600</v>
      </c>
      <c r="O342" s="292">
        <f t="shared" si="66"/>
        <v>100</v>
      </c>
      <c r="P342" s="61"/>
      <c r="Q342" s="185"/>
    </row>
    <row r="343" spans="1:17" s="51" customFormat="1" ht="94.5">
      <c r="A343" s="92"/>
      <c r="B343" s="298"/>
      <c r="C343" s="93"/>
      <c r="D343" s="298"/>
      <c r="E343" s="93"/>
      <c r="F343" s="298"/>
      <c r="G343" s="298"/>
      <c r="H343" s="174"/>
      <c r="I343" s="173"/>
      <c r="J343" s="328" t="s">
        <v>587</v>
      </c>
      <c r="K343" s="325" t="s">
        <v>569</v>
      </c>
      <c r="L343" s="88" t="s">
        <v>165</v>
      </c>
      <c r="M343" s="107">
        <v>993</v>
      </c>
      <c r="N343" s="107">
        <v>997</v>
      </c>
      <c r="O343" s="112">
        <f t="shared" si="67"/>
        <v>100</v>
      </c>
      <c r="P343" s="61"/>
      <c r="Q343" s="185"/>
    </row>
    <row r="344" spans="1:17" s="51" customFormat="1" ht="204.75">
      <c r="A344" s="92"/>
      <c r="B344" s="298"/>
      <c r="C344" s="93"/>
      <c r="D344" s="298"/>
      <c r="E344" s="93"/>
      <c r="F344" s="298"/>
      <c r="G344" s="298"/>
      <c r="H344" s="174"/>
      <c r="I344" s="173"/>
      <c r="J344" s="328" t="s">
        <v>588</v>
      </c>
      <c r="K344" s="325" t="s">
        <v>571</v>
      </c>
      <c r="L344" s="88" t="s">
        <v>165</v>
      </c>
      <c r="M344" s="107">
        <v>12</v>
      </c>
      <c r="N344" s="107">
        <v>12</v>
      </c>
      <c r="O344" s="292">
        <f t="shared" si="66"/>
        <v>100</v>
      </c>
      <c r="P344" s="61"/>
      <c r="Q344" s="185"/>
    </row>
    <row r="345" spans="1:17" s="51" customFormat="1" ht="126">
      <c r="A345" s="92"/>
      <c r="B345" s="298"/>
      <c r="C345" s="93"/>
      <c r="D345" s="298"/>
      <c r="E345" s="93"/>
      <c r="F345" s="298"/>
      <c r="G345" s="298"/>
      <c r="H345" s="174"/>
      <c r="I345" s="173"/>
      <c r="J345" s="328" t="s">
        <v>589</v>
      </c>
      <c r="K345" s="325" t="s">
        <v>573</v>
      </c>
      <c r="L345" s="88" t="s">
        <v>165</v>
      </c>
      <c r="M345" s="107">
        <v>2230</v>
      </c>
      <c r="N345" s="107">
        <v>2230</v>
      </c>
      <c r="O345" s="292">
        <f t="shared" si="66"/>
        <v>100</v>
      </c>
      <c r="P345" s="61"/>
      <c r="Q345" s="185"/>
    </row>
    <row r="346" spans="1:17" s="51" customFormat="1" ht="236.25">
      <c r="A346" s="92"/>
      <c r="B346" s="298"/>
      <c r="C346" s="93"/>
      <c r="D346" s="298"/>
      <c r="E346" s="93"/>
      <c r="F346" s="298"/>
      <c r="G346" s="298"/>
      <c r="H346" s="174"/>
      <c r="I346" s="173"/>
      <c r="J346" s="328" t="s">
        <v>590</v>
      </c>
      <c r="K346" s="325" t="s">
        <v>575</v>
      </c>
      <c r="L346" s="88" t="s">
        <v>165</v>
      </c>
      <c r="M346" s="107">
        <v>6730</v>
      </c>
      <c r="N346" s="107">
        <v>7480</v>
      </c>
      <c r="O346" s="112">
        <f t="shared" ref="O346:O348" si="68">IF((N346/M346*100)&gt;1,100)</f>
        <v>100</v>
      </c>
      <c r="P346" s="61"/>
      <c r="Q346" s="185" t="s">
        <v>986</v>
      </c>
    </row>
    <row r="347" spans="1:17" s="51" customFormat="1" ht="94.5">
      <c r="A347" s="92"/>
      <c r="B347" s="298"/>
      <c r="C347" s="90"/>
      <c r="D347" s="298"/>
      <c r="E347" s="95"/>
      <c r="F347" s="298"/>
      <c r="G347" s="298"/>
      <c r="H347" s="174"/>
      <c r="I347" s="173"/>
      <c r="J347" s="328" t="s">
        <v>591</v>
      </c>
      <c r="K347" s="325" t="s">
        <v>577</v>
      </c>
      <c r="L347" s="88" t="s">
        <v>165</v>
      </c>
      <c r="M347" s="107">
        <v>52925</v>
      </c>
      <c r="N347" s="107">
        <v>53495</v>
      </c>
      <c r="O347" s="112">
        <f t="shared" si="68"/>
        <v>100</v>
      </c>
      <c r="P347" s="61"/>
      <c r="Q347" s="185" t="s">
        <v>993</v>
      </c>
    </row>
    <row r="348" spans="1:17" s="51" customFormat="1" ht="110.25">
      <c r="A348" s="96"/>
      <c r="B348" s="299"/>
      <c r="C348" s="97"/>
      <c r="D348" s="299"/>
      <c r="E348" s="98"/>
      <c r="F348" s="299"/>
      <c r="G348" s="299"/>
      <c r="H348" s="334"/>
      <c r="I348" s="134"/>
      <c r="J348" s="328" t="s">
        <v>592</v>
      </c>
      <c r="K348" s="325" t="s">
        <v>579</v>
      </c>
      <c r="L348" s="88" t="s">
        <v>434</v>
      </c>
      <c r="M348" s="107">
        <v>697162</v>
      </c>
      <c r="N348" s="107">
        <v>698409</v>
      </c>
      <c r="O348" s="112">
        <f t="shared" si="68"/>
        <v>100</v>
      </c>
      <c r="P348" s="61"/>
      <c r="Q348" s="185" t="s">
        <v>994</v>
      </c>
    </row>
    <row r="349" spans="1:17" s="51" customFormat="1" ht="110.25">
      <c r="A349" s="99" t="s">
        <v>627</v>
      </c>
      <c r="B349" s="100" t="s">
        <v>581</v>
      </c>
      <c r="C349" s="86" t="s">
        <v>552</v>
      </c>
      <c r="D349" s="297" t="s">
        <v>208</v>
      </c>
      <c r="E349" s="154">
        <v>99155.4</v>
      </c>
      <c r="F349" s="154">
        <v>99145.3</v>
      </c>
      <c r="G349" s="297" t="s">
        <v>118</v>
      </c>
      <c r="H349" s="333">
        <f t="shared" si="63"/>
        <v>99.989813968780325</v>
      </c>
      <c r="I349" s="133"/>
      <c r="J349" s="328" t="s">
        <v>553</v>
      </c>
      <c r="K349" s="325" t="s">
        <v>554</v>
      </c>
      <c r="L349" s="88" t="s">
        <v>555</v>
      </c>
      <c r="M349" s="110">
        <v>70178.5</v>
      </c>
      <c r="N349" s="110">
        <v>70178.5</v>
      </c>
      <c r="O349" s="292">
        <f t="shared" ref="O349:O384" si="69">N349/M349*100</f>
        <v>100</v>
      </c>
      <c r="P349" s="292">
        <f>(O349+O350+O351+O352+O353+O354+O355+O356+O357+O358+O359+O360)/12</f>
        <v>100</v>
      </c>
      <c r="Q349" s="185"/>
    </row>
    <row r="350" spans="1:17" s="51" customFormat="1" ht="204.75">
      <c r="A350" s="92"/>
      <c r="B350" s="298"/>
      <c r="C350" s="93"/>
      <c r="D350" s="298"/>
      <c r="E350" s="93"/>
      <c r="F350" s="298"/>
      <c r="G350" s="298"/>
      <c r="H350" s="174"/>
      <c r="I350" s="173"/>
      <c r="J350" s="328" t="s">
        <v>582</v>
      </c>
      <c r="K350" s="325" t="s">
        <v>559</v>
      </c>
      <c r="L350" s="88" t="s">
        <v>165</v>
      </c>
      <c r="M350" s="107">
        <v>21</v>
      </c>
      <c r="N350" s="107">
        <v>21</v>
      </c>
      <c r="O350" s="292">
        <f t="shared" si="69"/>
        <v>100</v>
      </c>
      <c r="P350" s="61"/>
      <c r="Q350" s="185"/>
    </row>
    <row r="351" spans="1:17" s="51" customFormat="1" ht="315">
      <c r="A351" s="92"/>
      <c r="B351" s="298"/>
      <c r="C351" s="93"/>
      <c r="D351" s="298"/>
      <c r="E351" s="93"/>
      <c r="F351" s="298"/>
      <c r="G351" s="298"/>
      <c r="H351" s="174"/>
      <c r="I351" s="173"/>
      <c r="J351" s="328" t="s">
        <v>583</v>
      </c>
      <c r="K351" s="325" t="s">
        <v>561</v>
      </c>
      <c r="L351" s="88" t="s">
        <v>165</v>
      </c>
      <c r="M351" s="107">
        <v>70</v>
      </c>
      <c r="N351" s="107">
        <v>70</v>
      </c>
      <c r="O351" s="292">
        <f t="shared" si="69"/>
        <v>100</v>
      </c>
      <c r="P351" s="61"/>
      <c r="Q351" s="185"/>
    </row>
    <row r="352" spans="1:17" s="51" customFormat="1" ht="189">
      <c r="A352" s="92"/>
      <c r="B352" s="298"/>
      <c r="C352" s="93"/>
      <c r="D352" s="298"/>
      <c r="E352" s="93"/>
      <c r="F352" s="298"/>
      <c r="G352" s="298"/>
      <c r="H352" s="174"/>
      <c r="I352" s="173"/>
      <c r="J352" s="328" t="s">
        <v>584</v>
      </c>
      <c r="K352" s="325" t="s">
        <v>563</v>
      </c>
      <c r="L352" s="88" t="s">
        <v>165</v>
      </c>
      <c r="M352" s="107">
        <v>825</v>
      </c>
      <c r="N352" s="107">
        <v>825</v>
      </c>
      <c r="O352" s="292">
        <f t="shared" si="69"/>
        <v>100</v>
      </c>
      <c r="P352" s="61"/>
      <c r="Q352" s="185"/>
    </row>
    <row r="353" spans="1:17" s="51" customFormat="1" ht="189">
      <c r="A353" s="92"/>
      <c r="B353" s="298"/>
      <c r="C353" s="93"/>
      <c r="D353" s="298"/>
      <c r="E353" s="93"/>
      <c r="F353" s="298"/>
      <c r="G353" s="298"/>
      <c r="H353" s="174"/>
      <c r="I353" s="173"/>
      <c r="J353" s="328" t="s">
        <v>585</v>
      </c>
      <c r="K353" s="325" t="s">
        <v>565</v>
      </c>
      <c r="L353" s="88" t="s">
        <v>165</v>
      </c>
      <c r="M353" s="107">
        <v>745</v>
      </c>
      <c r="N353" s="107">
        <v>745</v>
      </c>
      <c r="O353" s="292">
        <f t="shared" si="69"/>
        <v>100</v>
      </c>
      <c r="P353" s="61"/>
      <c r="Q353" s="185"/>
    </row>
    <row r="354" spans="1:17" s="51" customFormat="1" ht="63">
      <c r="A354" s="92"/>
      <c r="B354" s="298"/>
      <c r="C354" s="93"/>
      <c r="D354" s="298"/>
      <c r="E354" s="93"/>
      <c r="F354" s="298"/>
      <c r="G354" s="298"/>
      <c r="H354" s="174"/>
      <c r="I354" s="173"/>
      <c r="J354" s="328" t="s">
        <v>586</v>
      </c>
      <c r="K354" s="325" t="s">
        <v>567</v>
      </c>
      <c r="L354" s="88" t="s">
        <v>165</v>
      </c>
      <c r="M354" s="108">
        <v>6992</v>
      </c>
      <c r="N354" s="108">
        <v>6992</v>
      </c>
      <c r="O354" s="292">
        <f t="shared" si="69"/>
        <v>100</v>
      </c>
      <c r="P354" s="61"/>
      <c r="Q354" s="185"/>
    </row>
    <row r="355" spans="1:17" s="51" customFormat="1" ht="94.5">
      <c r="A355" s="92"/>
      <c r="B355" s="298"/>
      <c r="C355" s="93"/>
      <c r="D355" s="298"/>
      <c r="E355" s="93"/>
      <c r="F355" s="298"/>
      <c r="G355" s="298"/>
      <c r="H355" s="174"/>
      <c r="I355" s="173"/>
      <c r="J355" s="328" t="s">
        <v>587</v>
      </c>
      <c r="K355" s="325" t="s">
        <v>569</v>
      </c>
      <c r="L355" s="88" t="s">
        <v>165</v>
      </c>
      <c r="M355" s="108">
        <v>2380</v>
      </c>
      <c r="N355" s="108">
        <v>2380</v>
      </c>
      <c r="O355" s="292">
        <f t="shared" si="69"/>
        <v>100</v>
      </c>
      <c r="P355" s="61"/>
      <c r="Q355" s="185"/>
    </row>
    <row r="356" spans="1:17" s="51" customFormat="1" ht="204.75">
      <c r="A356" s="92"/>
      <c r="B356" s="298"/>
      <c r="C356" s="93"/>
      <c r="D356" s="298"/>
      <c r="E356" s="93"/>
      <c r="F356" s="298"/>
      <c r="G356" s="298"/>
      <c r="H356" s="174"/>
      <c r="I356" s="173"/>
      <c r="J356" s="328" t="s">
        <v>588</v>
      </c>
      <c r="K356" s="325" t="s">
        <v>571</v>
      </c>
      <c r="L356" s="88" t="s">
        <v>165</v>
      </c>
      <c r="M356" s="108">
        <v>25</v>
      </c>
      <c r="N356" s="108">
        <v>25</v>
      </c>
      <c r="O356" s="292">
        <f t="shared" si="69"/>
        <v>100</v>
      </c>
      <c r="P356" s="61"/>
      <c r="Q356" s="185"/>
    </row>
    <row r="357" spans="1:17" s="51" customFormat="1" ht="126">
      <c r="A357" s="92"/>
      <c r="B357" s="298"/>
      <c r="C357" s="93"/>
      <c r="D357" s="298"/>
      <c r="E357" s="93"/>
      <c r="F357" s="298"/>
      <c r="G357" s="298"/>
      <c r="H357" s="174"/>
      <c r="I357" s="173"/>
      <c r="J357" s="328" t="s">
        <v>589</v>
      </c>
      <c r="K357" s="325" t="s">
        <v>573</v>
      </c>
      <c r="L357" s="88" t="s">
        <v>165</v>
      </c>
      <c r="M357" s="108">
        <v>4731</v>
      </c>
      <c r="N357" s="108">
        <v>4731</v>
      </c>
      <c r="O357" s="292">
        <f t="shared" si="69"/>
        <v>100</v>
      </c>
      <c r="P357" s="61"/>
      <c r="Q357" s="185"/>
    </row>
    <row r="358" spans="1:17" s="51" customFormat="1" ht="236.25">
      <c r="A358" s="92"/>
      <c r="B358" s="298"/>
      <c r="C358" s="93"/>
      <c r="D358" s="298"/>
      <c r="E358" s="93"/>
      <c r="F358" s="298"/>
      <c r="G358" s="298"/>
      <c r="H358" s="174"/>
      <c r="I358" s="173"/>
      <c r="J358" s="328" t="s">
        <v>590</v>
      </c>
      <c r="K358" s="325" t="s">
        <v>575</v>
      </c>
      <c r="L358" s="88" t="s">
        <v>165</v>
      </c>
      <c r="M358" s="108">
        <v>3231</v>
      </c>
      <c r="N358" s="108">
        <v>3231</v>
      </c>
      <c r="O358" s="292">
        <f t="shared" si="69"/>
        <v>100</v>
      </c>
      <c r="P358" s="61"/>
      <c r="Q358" s="185"/>
    </row>
    <row r="359" spans="1:17" s="51" customFormat="1" ht="94.5">
      <c r="A359" s="92"/>
      <c r="B359" s="298"/>
      <c r="C359" s="90"/>
      <c r="D359" s="298"/>
      <c r="E359" s="95"/>
      <c r="F359" s="298"/>
      <c r="G359" s="298"/>
      <c r="H359" s="174"/>
      <c r="I359" s="173"/>
      <c r="J359" s="328" t="s">
        <v>591</v>
      </c>
      <c r="K359" s="325" t="s">
        <v>577</v>
      </c>
      <c r="L359" s="88" t="s">
        <v>165</v>
      </c>
      <c r="M359" s="108">
        <v>2020</v>
      </c>
      <c r="N359" s="108">
        <v>2020</v>
      </c>
      <c r="O359" s="292">
        <f t="shared" si="69"/>
        <v>100</v>
      </c>
      <c r="P359" s="61"/>
      <c r="Q359" s="185"/>
    </row>
    <row r="360" spans="1:17" s="51" customFormat="1" ht="110.25">
      <c r="A360" s="96"/>
      <c r="B360" s="299"/>
      <c r="C360" s="97"/>
      <c r="D360" s="299"/>
      <c r="E360" s="98"/>
      <c r="F360" s="299"/>
      <c r="G360" s="299"/>
      <c r="H360" s="334"/>
      <c r="I360" s="134"/>
      <c r="J360" s="328" t="s">
        <v>592</v>
      </c>
      <c r="K360" s="325" t="s">
        <v>579</v>
      </c>
      <c r="L360" s="88" t="s">
        <v>434</v>
      </c>
      <c r="M360" s="108">
        <v>233195</v>
      </c>
      <c r="N360" s="108">
        <v>233195</v>
      </c>
      <c r="O360" s="292">
        <f t="shared" si="69"/>
        <v>100</v>
      </c>
      <c r="P360" s="61"/>
      <c r="Q360" s="185"/>
    </row>
    <row r="361" spans="1:17" s="51" customFormat="1" ht="110.25">
      <c r="A361" s="99" t="s">
        <v>628</v>
      </c>
      <c r="B361" s="100" t="s">
        <v>581</v>
      </c>
      <c r="C361" s="86" t="s">
        <v>552</v>
      </c>
      <c r="D361" s="297" t="s">
        <v>202</v>
      </c>
      <c r="E361" s="154">
        <v>138102.20000000001</v>
      </c>
      <c r="F361" s="154">
        <v>138100.79999999999</v>
      </c>
      <c r="G361" s="297" t="s">
        <v>118</v>
      </c>
      <c r="H361" s="333">
        <f t="shared" si="63"/>
        <v>99.998986258003114</v>
      </c>
      <c r="I361" s="133"/>
      <c r="J361" s="328" t="s">
        <v>553</v>
      </c>
      <c r="K361" s="325" t="s">
        <v>554</v>
      </c>
      <c r="L361" s="88" t="s">
        <v>555</v>
      </c>
      <c r="M361" s="110">
        <v>4899</v>
      </c>
      <c r="N361" s="110">
        <v>5552.66</v>
      </c>
      <c r="O361" s="112">
        <f t="shared" ref="O361:O367" si="70">IF((N361/M361*100)&gt;1,100)</f>
        <v>100</v>
      </c>
      <c r="P361" s="112">
        <f>(O361+O362+O363+O364+O365+O366+O367+O368+O369+O370+O371+O372)/12</f>
        <v>90.325924760623408</v>
      </c>
      <c r="Q361" s="185" t="s">
        <v>995</v>
      </c>
    </row>
    <row r="362" spans="1:17" s="51" customFormat="1" ht="204.75">
      <c r="A362" s="92"/>
      <c r="B362" s="298"/>
      <c r="C362" s="93"/>
      <c r="D362" s="298"/>
      <c r="E362" s="93"/>
      <c r="F362" s="298"/>
      <c r="G362" s="298"/>
      <c r="H362" s="174"/>
      <c r="I362" s="173"/>
      <c r="J362" s="328" t="s">
        <v>582</v>
      </c>
      <c r="K362" s="325" t="s">
        <v>559</v>
      </c>
      <c r="L362" s="88" t="s">
        <v>165</v>
      </c>
      <c r="M362" s="108">
        <v>55</v>
      </c>
      <c r="N362" s="108">
        <v>54</v>
      </c>
      <c r="O362" s="292">
        <f t="shared" si="69"/>
        <v>98.181818181818187</v>
      </c>
      <c r="P362" s="61"/>
      <c r="Q362" s="185" t="s">
        <v>996</v>
      </c>
    </row>
    <row r="363" spans="1:17" s="51" customFormat="1" ht="315">
      <c r="A363" s="92"/>
      <c r="B363" s="298"/>
      <c r="C363" s="93"/>
      <c r="D363" s="298"/>
      <c r="E363" s="93"/>
      <c r="F363" s="298"/>
      <c r="G363" s="298"/>
      <c r="H363" s="174"/>
      <c r="I363" s="173"/>
      <c r="J363" s="328" t="s">
        <v>583</v>
      </c>
      <c r="K363" s="325" t="s">
        <v>561</v>
      </c>
      <c r="L363" s="88" t="s">
        <v>165</v>
      </c>
      <c r="M363" s="108">
        <v>2</v>
      </c>
      <c r="N363" s="108">
        <v>0</v>
      </c>
      <c r="O363" s="292">
        <f t="shared" si="69"/>
        <v>0</v>
      </c>
      <c r="P363" s="61"/>
      <c r="Q363" s="185" t="s">
        <v>997</v>
      </c>
    </row>
    <row r="364" spans="1:17" s="51" customFormat="1" ht="189">
      <c r="A364" s="92"/>
      <c r="B364" s="298"/>
      <c r="C364" s="93"/>
      <c r="D364" s="298"/>
      <c r="E364" s="93"/>
      <c r="F364" s="298"/>
      <c r="G364" s="298"/>
      <c r="H364" s="174"/>
      <c r="I364" s="173"/>
      <c r="J364" s="328" t="s">
        <v>584</v>
      </c>
      <c r="K364" s="325" t="s">
        <v>563</v>
      </c>
      <c r="L364" s="88" t="s">
        <v>165</v>
      </c>
      <c r="M364" s="108">
        <v>15</v>
      </c>
      <c r="N364" s="108">
        <v>16</v>
      </c>
      <c r="O364" s="112">
        <f t="shared" si="70"/>
        <v>100</v>
      </c>
      <c r="P364" s="61"/>
      <c r="Q364" s="185" t="s">
        <v>998</v>
      </c>
    </row>
    <row r="365" spans="1:17" s="51" customFormat="1" ht="189">
      <c r="A365" s="92"/>
      <c r="B365" s="298"/>
      <c r="C365" s="93"/>
      <c r="D365" s="298"/>
      <c r="E365" s="93"/>
      <c r="F365" s="298"/>
      <c r="G365" s="298"/>
      <c r="H365" s="174"/>
      <c r="I365" s="173"/>
      <c r="J365" s="328" t="s">
        <v>585</v>
      </c>
      <c r="K365" s="325" t="s">
        <v>565</v>
      </c>
      <c r="L365" s="88" t="s">
        <v>165</v>
      </c>
      <c r="M365" s="108">
        <v>295</v>
      </c>
      <c r="N365" s="108">
        <v>310</v>
      </c>
      <c r="O365" s="112">
        <f t="shared" si="70"/>
        <v>100</v>
      </c>
      <c r="P365" s="61"/>
      <c r="Q365" s="185" t="s">
        <v>999</v>
      </c>
    </row>
    <row r="366" spans="1:17" s="51" customFormat="1" ht="63">
      <c r="A366" s="92"/>
      <c r="B366" s="298"/>
      <c r="C366" s="93"/>
      <c r="D366" s="298"/>
      <c r="E366" s="93"/>
      <c r="F366" s="298"/>
      <c r="G366" s="298"/>
      <c r="H366" s="174"/>
      <c r="I366" s="173"/>
      <c r="J366" s="328" t="s">
        <v>586</v>
      </c>
      <c r="K366" s="325" t="s">
        <v>567</v>
      </c>
      <c r="L366" s="88" t="s">
        <v>165</v>
      </c>
      <c r="M366" s="108">
        <v>10273</v>
      </c>
      <c r="N366" s="108">
        <v>10241</v>
      </c>
      <c r="O366" s="292">
        <f t="shared" si="69"/>
        <v>99.688503845030667</v>
      </c>
      <c r="P366" s="61"/>
      <c r="Q366" s="185" t="s">
        <v>934</v>
      </c>
    </row>
    <row r="367" spans="1:17" s="51" customFormat="1" ht="94.5">
      <c r="A367" s="92"/>
      <c r="B367" s="298"/>
      <c r="C367" s="93"/>
      <c r="D367" s="298"/>
      <c r="E367" s="93"/>
      <c r="F367" s="298"/>
      <c r="G367" s="298"/>
      <c r="H367" s="174"/>
      <c r="I367" s="173"/>
      <c r="J367" s="328" t="s">
        <v>587</v>
      </c>
      <c r="K367" s="325" t="s">
        <v>569</v>
      </c>
      <c r="L367" s="88" t="s">
        <v>165</v>
      </c>
      <c r="M367" s="108">
        <v>2125</v>
      </c>
      <c r="N367" s="108">
        <v>2206</v>
      </c>
      <c r="O367" s="112">
        <f t="shared" si="70"/>
        <v>100</v>
      </c>
      <c r="P367" s="61"/>
      <c r="Q367" s="185" t="s">
        <v>956</v>
      </c>
    </row>
    <row r="368" spans="1:17" s="51" customFormat="1" ht="204.75">
      <c r="A368" s="92"/>
      <c r="B368" s="298"/>
      <c r="C368" s="93"/>
      <c r="D368" s="298"/>
      <c r="E368" s="93"/>
      <c r="F368" s="298"/>
      <c r="G368" s="298"/>
      <c r="H368" s="174"/>
      <c r="I368" s="173"/>
      <c r="J368" s="328" t="s">
        <v>588</v>
      </c>
      <c r="K368" s="325" t="s">
        <v>571</v>
      </c>
      <c r="L368" s="88" t="s">
        <v>165</v>
      </c>
      <c r="M368" s="108">
        <v>84</v>
      </c>
      <c r="N368" s="108">
        <v>84</v>
      </c>
      <c r="O368" s="292">
        <f t="shared" si="69"/>
        <v>100</v>
      </c>
      <c r="P368" s="61"/>
      <c r="Q368" s="185"/>
    </row>
    <row r="369" spans="1:17" s="51" customFormat="1" ht="126">
      <c r="A369" s="92"/>
      <c r="B369" s="298"/>
      <c r="C369" s="93"/>
      <c r="D369" s="298"/>
      <c r="E369" s="93"/>
      <c r="F369" s="298"/>
      <c r="G369" s="298"/>
      <c r="H369" s="174"/>
      <c r="I369" s="173"/>
      <c r="J369" s="328" t="s">
        <v>589</v>
      </c>
      <c r="K369" s="325" t="s">
        <v>573</v>
      </c>
      <c r="L369" s="88" t="s">
        <v>165</v>
      </c>
      <c r="M369" s="108">
        <v>180</v>
      </c>
      <c r="N369" s="108">
        <v>180</v>
      </c>
      <c r="O369" s="292">
        <f t="shared" si="69"/>
        <v>100</v>
      </c>
      <c r="P369" s="61"/>
      <c r="Q369" s="185"/>
    </row>
    <row r="370" spans="1:17" s="51" customFormat="1" ht="236.25">
      <c r="A370" s="92"/>
      <c r="B370" s="298"/>
      <c r="C370" s="93"/>
      <c r="D370" s="298"/>
      <c r="E370" s="93"/>
      <c r="F370" s="298"/>
      <c r="G370" s="298"/>
      <c r="H370" s="174"/>
      <c r="I370" s="173"/>
      <c r="J370" s="328" t="s">
        <v>590</v>
      </c>
      <c r="K370" s="325" t="s">
        <v>575</v>
      </c>
      <c r="L370" s="88" t="s">
        <v>165</v>
      </c>
      <c r="M370" s="108">
        <v>1455</v>
      </c>
      <c r="N370" s="108">
        <v>1455</v>
      </c>
      <c r="O370" s="292">
        <f t="shared" si="69"/>
        <v>100</v>
      </c>
      <c r="P370" s="61"/>
      <c r="Q370" s="185"/>
    </row>
    <row r="371" spans="1:17" s="51" customFormat="1" ht="94.5">
      <c r="A371" s="92"/>
      <c r="B371" s="298"/>
      <c r="C371" s="93"/>
      <c r="D371" s="298"/>
      <c r="E371" s="93"/>
      <c r="F371" s="298"/>
      <c r="G371" s="298"/>
      <c r="H371" s="174"/>
      <c r="I371" s="173"/>
      <c r="J371" s="328" t="s">
        <v>591</v>
      </c>
      <c r="K371" s="325" t="s">
        <v>577</v>
      </c>
      <c r="L371" s="88" t="s">
        <v>165</v>
      </c>
      <c r="M371" s="108">
        <v>61389</v>
      </c>
      <c r="N371" s="108">
        <v>52802</v>
      </c>
      <c r="O371" s="292">
        <f t="shared" si="69"/>
        <v>86.012152014204503</v>
      </c>
      <c r="P371" s="61"/>
      <c r="Q371" s="185" t="s">
        <v>957</v>
      </c>
    </row>
    <row r="372" spans="1:17" s="51" customFormat="1" ht="110.25">
      <c r="A372" s="92"/>
      <c r="B372" s="298"/>
      <c r="C372" s="90"/>
      <c r="D372" s="298"/>
      <c r="E372" s="95"/>
      <c r="F372" s="298"/>
      <c r="G372" s="298"/>
      <c r="H372" s="334"/>
      <c r="I372" s="134"/>
      <c r="J372" s="328" t="s">
        <v>592</v>
      </c>
      <c r="K372" s="325" t="s">
        <v>579</v>
      </c>
      <c r="L372" s="88" t="s">
        <v>434</v>
      </c>
      <c r="M372" s="108">
        <v>419242</v>
      </c>
      <c r="N372" s="108">
        <v>419362</v>
      </c>
      <c r="O372" s="292">
        <f t="shared" si="69"/>
        <v>100.02862308642742</v>
      </c>
      <c r="P372" s="61"/>
      <c r="Q372" s="185" t="s">
        <v>1000</v>
      </c>
    </row>
    <row r="373" spans="1:17" s="51" customFormat="1" ht="110.25">
      <c r="A373" s="99" t="s">
        <v>629</v>
      </c>
      <c r="B373" s="100" t="s">
        <v>581</v>
      </c>
      <c r="C373" s="86" t="s">
        <v>552</v>
      </c>
      <c r="D373" s="297" t="s">
        <v>203</v>
      </c>
      <c r="E373" s="154">
        <v>133099.1</v>
      </c>
      <c r="F373" s="154">
        <v>131706</v>
      </c>
      <c r="G373" s="297" t="s">
        <v>118</v>
      </c>
      <c r="H373" s="333">
        <f t="shared" si="63"/>
        <v>98.953336273498465</v>
      </c>
      <c r="I373" s="133" t="s">
        <v>920</v>
      </c>
      <c r="J373" s="328" t="s">
        <v>553</v>
      </c>
      <c r="K373" s="325" t="s">
        <v>554</v>
      </c>
      <c r="L373" s="88" t="s">
        <v>555</v>
      </c>
      <c r="M373" s="111">
        <v>34799.4</v>
      </c>
      <c r="N373" s="111">
        <v>34799.4</v>
      </c>
      <c r="O373" s="292">
        <f t="shared" si="69"/>
        <v>100</v>
      </c>
      <c r="P373" s="292">
        <f>(O373+O374+O375+O376+O377+O378+O379+O380+O381+O382+O383+O384)/12</f>
        <v>95.081802931292827</v>
      </c>
      <c r="Q373" s="185"/>
    </row>
    <row r="374" spans="1:17" s="51" customFormat="1" ht="204.75">
      <c r="A374" s="92"/>
      <c r="B374" s="298"/>
      <c r="C374" s="93"/>
      <c r="D374" s="298"/>
      <c r="E374" s="93"/>
      <c r="F374" s="298"/>
      <c r="G374" s="298"/>
      <c r="H374" s="174"/>
      <c r="I374" s="173"/>
      <c r="J374" s="328" t="s">
        <v>582</v>
      </c>
      <c r="K374" s="325" t="s">
        <v>559</v>
      </c>
      <c r="L374" s="88" t="s">
        <v>165</v>
      </c>
      <c r="M374" s="111">
        <v>286</v>
      </c>
      <c r="N374" s="111">
        <v>286</v>
      </c>
      <c r="O374" s="292">
        <f t="shared" si="69"/>
        <v>100</v>
      </c>
      <c r="P374" s="61"/>
      <c r="Q374" s="185"/>
    </row>
    <row r="375" spans="1:17" s="51" customFormat="1" ht="315">
      <c r="A375" s="92"/>
      <c r="B375" s="298"/>
      <c r="C375" s="93"/>
      <c r="D375" s="298"/>
      <c r="E375" s="93"/>
      <c r="F375" s="298"/>
      <c r="G375" s="298"/>
      <c r="H375" s="174"/>
      <c r="I375" s="173"/>
      <c r="J375" s="328" t="s">
        <v>583</v>
      </c>
      <c r="K375" s="325" t="s">
        <v>561</v>
      </c>
      <c r="L375" s="88" t="s">
        <v>165</v>
      </c>
      <c r="M375" s="111">
        <v>2</v>
      </c>
      <c r="N375" s="111">
        <v>2</v>
      </c>
      <c r="O375" s="292">
        <f t="shared" si="69"/>
        <v>100</v>
      </c>
      <c r="P375" s="61"/>
      <c r="Q375" s="185"/>
    </row>
    <row r="376" spans="1:17" s="51" customFormat="1" ht="189">
      <c r="A376" s="92"/>
      <c r="B376" s="298"/>
      <c r="C376" s="93"/>
      <c r="D376" s="298"/>
      <c r="E376" s="93"/>
      <c r="F376" s="298"/>
      <c r="G376" s="298"/>
      <c r="H376" s="174"/>
      <c r="I376" s="173"/>
      <c r="J376" s="328" t="s">
        <v>584</v>
      </c>
      <c r="K376" s="325" t="s">
        <v>563</v>
      </c>
      <c r="L376" s="88" t="s">
        <v>165</v>
      </c>
      <c r="M376" s="111">
        <v>1613</v>
      </c>
      <c r="N376" s="111">
        <v>1613</v>
      </c>
      <c r="O376" s="292">
        <f t="shared" si="69"/>
        <v>100</v>
      </c>
      <c r="P376" s="61"/>
      <c r="Q376" s="185"/>
    </row>
    <row r="377" spans="1:17" s="51" customFormat="1" ht="189">
      <c r="A377" s="92"/>
      <c r="B377" s="298"/>
      <c r="C377" s="93"/>
      <c r="D377" s="298"/>
      <c r="E377" s="93"/>
      <c r="F377" s="298"/>
      <c r="G377" s="298"/>
      <c r="H377" s="174"/>
      <c r="I377" s="173"/>
      <c r="J377" s="328" t="s">
        <v>585</v>
      </c>
      <c r="K377" s="325" t="s">
        <v>565</v>
      </c>
      <c r="L377" s="88" t="s">
        <v>165</v>
      </c>
      <c r="M377" s="111">
        <v>473</v>
      </c>
      <c r="N377" s="111">
        <v>473</v>
      </c>
      <c r="O377" s="292">
        <f t="shared" si="69"/>
        <v>100</v>
      </c>
      <c r="P377" s="61"/>
      <c r="Q377" s="185"/>
    </row>
    <row r="378" spans="1:17" s="51" customFormat="1" ht="63">
      <c r="A378" s="92"/>
      <c r="B378" s="298"/>
      <c r="C378" s="93"/>
      <c r="D378" s="298"/>
      <c r="E378" s="93"/>
      <c r="F378" s="298"/>
      <c r="G378" s="298"/>
      <c r="H378" s="174"/>
      <c r="I378" s="173"/>
      <c r="J378" s="328" t="s">
        <v>586</v>
      </c>
      <c r="K378" s="325" t="s">
        <v>567</v>
      </c>
      <c r="L378" s="88" t="s">
        <v>165</v>
      </c>
      <c r="M378" s="111">
        <v>4689</v>
      </c>
      <c r="N378" s="111">
        <v>4689</v>
      </c>
      <c r="O378" s="292">
        <f t="shared" si="69"/>
        <v>100</v>
      </c>
      <c r="P378" s="61"/>
      <c r="Q378" s="185"/>
    </row>
    <row r="379" spans="1:17" s="51" customFormat="1" ht="94.5">
      <c r="A379" s="92"/>
      <c r="B379" s="298"/>
      <c r="C379" s="93"/>
      <c r="D379" s="298"/>
      <c r="E379" s="93"/>
      <c r="F379" s="298"/>
      <c r="G379" s="298"/>
      <c r="H379" s="174"/>
      <c r="I379" s="173"/>
      <c r="J379" s="328" t="s">
        <v>587</v>
      </c>
      <c r="K379" s="325" t="s">
        <v>569</v>
      </c>
      <c r="L379" s="88" t="s">
        <v>165</v>
      </c>
      <c r="M379" s="111">
        <v>2194</v>
      </c>
      <c r="N379" s="111">
        <v>2194</v>
      </c>
      <c r="O379" s="292">
        <f t="shared" si="69"/>
        <v>100</v>
      </c>
      <c r="P379" s="61"/>
      <c r="Q379" s="185"/>
    </row>
    <row r="380" spans="1:17" s="51" customFormat="1" ht="204.75">
      <c r="A380" s="92"/>
      <c r="B380" s="298"/>
      <c r="C380" s="93"/>
      <c r="D380" s="298"/>
      <c r="E380" s="93"/>
      <c r="F380" s="298"/>
      <c r="G380" s="298"/>
      <c r="H380" s="174"/>
      <c r="I380" s="173"/>
      <c r="J380" s="328" t="s">
        <v>588</v>
      </c>
      <c r="K380" s="325" t="s">
        <v>571</v>
      </c>
      <c r="L380" s="88" t="s">
        <v>165</v>
      </c>
      <c r="M380" s="111">
        <v>16</v>
      </c>
      <c r="N380" s="111">
        <v>16</v>
      </c>
      <c r="O380" s="292">
        <f t="shared" si="69"/>
        <v>100</v>
      </c>
      <c r="P380" s="61"/>
      <c r="Q380" s="185"/>
    </row>
    <row r="381" spans="1:17" s="51" customFormat="1" ht="126">
      <c r="A381" s="92"/>
      <c r="B381" s="298"/>
      <c r="C381" s="93"/>
      <c r="D381" s="298"/>
      <c r="E381" s="93"/>
      <c r="F381" s="298"/>
      <c r="G381" s="298"/>
      <c r="H381" s="174"/>
      <c r="I381" s="173"/>
      <c r="J381" s="328" t="s">
        <v>589</v>
      </c>
      <c r="K381" s="325" t="s">
        <v>573</v>
      </c>
      <c r="L381" s="88" t="s">
        <v>165</v>
      </c>
      <c r="M381" s="111">
        <v>4239</v>
      </c>
      <c r="N381" s="111">
        <v>4239</v>
      </c>
      <c r="O381" s="292">
        <f t="shared" si="69"/>
        <v>100</v>
      </c>
      <c r="P381" s="61"/>
      <c r="Q381" s="185"/>
    </row>
    <row r="382" spans="1:17" s="51" customFormat="1" ht="236.25">
      <c r="A382" s="92"/>
      <c r="B382" s="298"/>
      <c r="C382" s="93"/>
      <c r="D382" s="298"/>
      <c r="E382" s="93"/>
      <c r="F382" s="298"/>
      <c r="G382" s="298"/>
      <c r="H382" s="174"/>
      <c r="I382" s="173"/>
      <c r="J382" s="328" t="s">
        <v>590</v>
      </c>
      <c r="K382" s="325" t="s">
        <v>575</v>
      </c>
      <c r="L382" s="88" t="s">
        <v>165</v>
      </c>
      <c r="M382" s="111">
        <v>9275</v>
      </c>
      <c r="N382" s="111">
        <v>3800</v>
      </c>
      <c r="O382" s="292">
        <f t="shared" si="69"/>
        <v>40.970350404312669</v>
      </c>
      <c r="P382" s="61"/>
      <c r="Q382" s="185" t="s">
        <v>1001</v>
      </c>
    </row>
    <row r="383" spans="1:17" s="51" customFormat="1" ht="94.5">
      <c r="A383" s="92"/>
      <c r="B383" s="298"/>
      <c r="C383" s="90"/>
      <c r="D383" s="298"/>
      <c r="E383" s="95"/>
      <c r="F383" s="298"/>
      <c r="G383" s="298"/>
      <c r="H383" s="174"/>
      <c r="I383" s="173"/>
      <c r="J383" s="328" t="s">
        <v>591</v>
      </c>
      <c r="K383" s="325" t="s">
        <v>577</v>
      </c>
      <c r="L383" s="88" t="s">
        <v>165</v>
      </c>
      <c r="M383" s="111">
        <v>17723</v>
      </c>
      <c r="N383" s="111">
        <v>17725</v>
      </c>
      <c r="O383" s="292">
        <f t="shared" si="69"/>
        <v>100.01128477120128</v>
      </c>
      <c r="P383" s="61"/>
      <c r="Q383" s="185"/>
    </row>
    <row r="384" spans="1:17" s="51" customFormat="1" ht="110.25">
      <c r="A384" s="96"/>
      <c r="B384" s="299"/>
      <c r="C384" s="97"/>
      <c r="D384" s="299"/>
      <c r="E384" s="98"/>
      <c r="F384" s="299"/>
      <c r="G384" s="299"/>
      <c r="H384" s="334"/>
      <c r="I384" s="134"/>
      <c r="J384" s="328" t="s">
        <v>592</v>
      </c>
      <c r="K384" s="325" t="s">
        <v>579</v>
      </c>
      <c r="L384" s="88" t="s">
        <v>434</v>
      </c>
      <c r="M384" s="111">
        <v>216287</v>
      </c>
      <c r="N384" s="111">
        <v>216287</v>
      </c>
      <c r="O384" s="292">
        <f t="shared" si="69"/>
        <v>100</v>
      </c>
      <c r="P384" s="61"/>
      <c r="Q384" s="185"/>
    </row>
    <row r="385" spans="1:17" s="51" customFormat="1" ht="110.25">
      <c r="A385" s="96" t="s">
        <v>630</v>
      </c>
      <c r="B385" s="431" t="s">
        <v>631</v>
      </c>
      <c r="C385" s="441" t="s">
        <v>632</v>
      </c>
      <c r="D385" s="328" t="s">
        <v>498</v>
      </c>
      <c r="E385" s="154">
        <v>104310</v>
      </c>
      <c r="F385" s="154">
        <v>104309.9</v>
      </c>
      <c r="G385" s="297" t="s">
        <v>118</v>
      </c>
      <c r="H385" s="140">
        <f t="shared" ref="H385:H441" si="71">F385/E385*100</f>
        <v>99.999904131914491</v>
      </c>
      <c r="I385" s="149"/>
      <c r="J385" s="328" t="s">
        <v>633</v>
      </c>
      <c r="K385" s="325" t="s">
        <v>634</v>
      </c>
      <c r="L385" s="320" t="s">
        <v>94</v>
      </c>
      <c r="M385" s="111">
        <v>839.8</v>
      </c>
      <c r="N385" s="111">
        <v>839.8</v>
      </c>
      <c r="O385" s="292">
        <f t="shared" ref="O385:O402" si="72">N385/M385*100</f>
        <v>100</v>
      </c>
      <c r="P385" s="292">
        <f>(O385+O386+O387+O388+O389+O390+O391+O392+O393+O394+O395+O396)/12</f>
        <v>99.94638184703814</v>
      </c>
      <c r="Q385" s="61"/>
    </row>
    <row r="386" spans="1:17" s="51" customFormat="1" ht="110.25">
      <c r="A386" s="96" t="s">
        <v>635</v>
      </c>
      <c r="B386" s="432"/>
      <c r="C386" s="442"/>
      <c r="D386" s="328" t="s">
        <v>193</v>
      </c>
      <c r="E386" s="154">
        <v>109851.8</v>
      </c>
      <c r="F386" s="154">
        <v>108738.5</v>
      </c>
      <c r="G386" s="297" t="s">
        <v>118</v>
      </c>
      <c r="H386" s="140">
        <f t="shared" si="71"/>
        <v>98.986543688860806</v>
      </c>
      <c r="I386" s="149" t="s">
        <v>861</v>
      </c>
      <c r="J386" s="328" t="s">
        <v>636</v>
      </c>
      <c r="K386" s="325" t="s">
        <v>634</v>
      </c>
      <c r="L386" s="320" t="s">
        <v>94</v>
      </c>
      <c r="M386" s="111">
        <v>1700</v>
      </c>
      <c r="N386" s="111">
        <v>1700</v>
      </c>
      <c r="O386" s="292">
        <f t="shared" si="72"/>
        <v>100</v>
      </c>
      <c r="P386" s="61"/>
      <c r="Q386" s="61"/>
    </row>
    <row r="387" spans="1:17" s="51" customFormat="1" ht="110.25">
      <c r="A387" s="96" t="s">
        <v>637</v>
      </c>
      <c r="B387" s="432"/>
      <c r="C387" s="442"/>
      <c r="D387" s="328" t="s">
        <v>194</v>
      </c>
      <c r="E387" s="154">
        <v>214081.4</v>
      </c>
      <c r="F387" s="154">
        <v>214081.3</v>
      </c>
      <c r="G387" s="297" t="s">
        <v>118</v>
      </c>
      <c r="H387" s="140">
        <f t="shared" si="71"/>
        <v>99.999953288795751</v>
      </c>
      <c r="I387" s="149"/>
      <c r="J387" s="328" t="s">
        <v>638</v>
      </c>
      <c r="K387" s="325" t="s">
        <v>634</v>
      </c>
      <c r="L387" s="320" t="s">
        <v>94</v>
      </c>
      <c r="M387" s="111">
        <v>4174.3999999999996</v>
      </c>
      <c r="N387" s="111">
        <v>4174.3999999999996</v>
      </c>
      <c r="O387" s="292">
        <f t="shared" si="72"/>
        <v>100</v>
      </c>
      <c r="P387" s="61"/>
      <c r="Q387" s="61"/>
    </row>
    <row r="388" spans="1:17" s="51" customFormat="1" ht="110.25">
      <c r="A388" s="96" t="s">
        <v>639</v>
      </c>
      <c r="B388" s="289"/>
      <c r="C388" s="442"/>
      <c r="D388" s="328" t="s">
        <v>195</v>
      </c>
      <c r="E388" s="154">
        <v>209846.3</v>
      </c>
      <c r="F388" s="154">
        <v>209846.2</v>
      </c>
      <c r="G388" s="297" t="s">
        <v>118</v>
      </c>
      <c r="H388" s="140">
        <f t="shared" si="71"/>
        <v>99.999952346074267</v>
      </c>
      <c r="I388" s="149"/>
      <c r="J388" s="328" t="s">
        <v>640</v>
      </c>
      <c r="K388" s="325" t="s">
        <v>634</v>
      </c>
      <c r="L388" s="320" t="s">
        <v>94</v>
      </c>
      <c r="M388" s="111">
        <v>4868.8</v>
      </c>
      <c r="N388" s="111">
        <v>4868.8</v>
      </c>
      <c r="O388" s="292">
        <f t="shared" si="72"/>
        <v>100</v>
      </c>
      <c r="P388" s="61"/>
      <c r="Q388" s="61"/>
    </row>
    <row r="389" spans="1:17" s="51" customFormat="1" ht="110.25">
      <c r="A389" s="96" t="s">
        <v>641</v>
      </c>
      <c r="B389" s="289"/>
      <c r="C389" s="442"/>
      <c r="D389" s="328" t="s">
        <v>529</v>
      </c>
      <c r="E389" s="154">
        <v>189624.9</v>
      </c>
      <c r="F389" s="154">
        <v>189624.7</v>
      </c>
      <c r="G389" s="297" t="s">
        <v>118</v>
      </c>
      <c r="H389" s="140">
        <f t="shared" si="71"/>
        <v>99.999894528619407</v>
      </c>
      <c r="I389" s="149"/>
      <c r="J389" s="328" t="s">
        <v>642</v>
      </c>
      <c r="K389" s="325" t="s">
        <v>634</v>
      </c>
      <c r="L389" s="320" t="s">
        <v>94</v>
      </c>
      <c r="M389" s="111">
        <v>4181.2</v>
      </c>
      <c r="N389" s="111">
        <v>4181.2</v>
      </c>
      <c r="O389" s="292">
        <f t="shared" si="72"/>
        <v>100</v>
      </c>
      <c r="P389" s="61"/>
      <c r="Q389" s="61"/>
    </row>
    <row r="390" spans="1:17" s="51" customFormat="1" ht="110.25">
      <c r="A390" s="96" t="s">
        <v>643</v>
      </c>
      <c r="B390" s="289"/>
      <c r="C390" s="442"/>
      <c r="D390" s="328" t="s">
        <v>197</v>
      </c>
      <c r="E390" s="154">
        <v>191636.3</v>
      </c>
      <c r="F390" s="139">
        <v>191636.3</v>
      </c>
      <c r="G390" s="297" t="s">
        <v>118</v>
      </c>
      <c r="H390" s="140">
        <f t="shared" si="71"/>
        <v>100</v>
      </c>
      <c r="I390" s="149"/>
      <c r="J390" s="328" t="s">
        <v>644</v>
      </c>
      <c r="K390" s="325" t="s">
        <v>634</v>
      </c>
      <c r="L390" s="320" t="s">
        <v>94</v>
      </c>
      <c r="M390" s="111">
        <v>3867.5</v>
      </c>
      <c r="N390" s="111">
        <v>3867.5</v>
      </c>
      <c r="O390" s="292">
        <f t="shared" si="72"/>
        <v>100</v>
      </c>
      <c r="P390" s="61"/>
      <c r="Q390" s="61"/>
    </row>
    <row r="391" spans="1:17" s="51" customFormat="1" ht="110.25">
      <c r="A391" s="96" t="s">
        <v>645</v>
      </c>
      <c r="B391" s="289"/>
      <c r="C391" s="442"/>
      <c r="D391" s="328" t="s">
        <v>198</v>
      </c>
      <c r="E391" s="154">
        <v>197481.3</v>
      </c>
      <c r="F391" s="139">
        <v>197478.6</v>
      </c>
      <c r="G391" s="297" t="s">
        <v>118</v>
      </c>
      <c r="H391" s="140">
        <f t="shared" si="71"/>
        <v>99.998632781939364</v>
      </c>
      <c r="I391" s="149"/>
      <c r="J391" s="328" t="s">
        <v>646</v>
      </c>
      <c r="K391" s="325" t="s">
        <v>634</v>
      </c>
      <c r="L391" s="320" t="s">
        <v>94</v>
      </c>
      <c r="M391" s="111">
        <v>4951.7</v>
      </c>
      <c r="N391" s="111">
        <v>4951.7</v>
      </c>
      <c r="O391" s="292">
        <f t="shared" si="72"/>
        <v>100</v>
      </c>
      <c r="P391" s="61"/>
      <c r="Q391" s="61"/>
    </row>
    <row r="392" spans="1:17" s="51" customFormat="1" ht="110.25">
      <c r="A392" s="96" t="s">
        <v>647</v>
      </c>
      <c r="B392" s="289"/>
      <c r="C392" s="442"/>
      <c r="D392" s="328" t="s">
        <v>199</v>
      </c>
      <c r="E392" s="154">
        <v>131897.70000000001</v>
      </c>
      <c r="F392" s="139">
        <v>131897.60000000001</v>
      </c>
      <c r="G392" s="297" t="s">
        <v>118</v>
      </c>
      <c r="H392" s="140">
        <f t="shared" si="71"/>
        <v>99.999924183666579</v>
      </c>
      <c r="I392" s="112"/>
      <c r="J392" s="328" t="s">
        <v>648</v>
      </c>
      <c r="K392" s="325" t="s">
        <v>634</v>
      </c>
      <c r="L392" s="320" t="s">
        <v>94</v>
      </c>
      <c r="M392" s="113">
        <v>3132.9</v>
      </c>
      <c r="N392" s="113">
        <v>3132.9</v>
      </c>
      <c r="O392" s="292">
        <f t="shared" si="72"/>
        <v>100</v>
      </c>
      <c r="P392" s="61"/>
      <c r="Q392" s="61"/>
    </row>
    <row r="393" spans="1:17" s="51" customFormat="1" ht="110.25">
      <c r="A393" s="96" t="s">
        <v>649</v>
      </c>
      <c r="B393" s="289"/>
      <c r="C393" s="442"/>
      <c r="D393" s="328" t="s">
        <v>200</v>
      </c>
      <c r="E393" s="154">
        <v>254984.4</v>
      </c>
      <c r="F393" s="139">
        <v>254984.3</v>
      </c>
      <c r="G393" s="297" t="s">
        <v>118</v>
      </c>
      <c r="H393" s="140">
        <f t="shared" si="71"/>
        <v>99.999960781914496</v>
      </c>
      <c r="I393" s="112"/>
      <c r="J393" s="328" t="s">
        <v>650</v>
      </c>
      <c r="K393" s="325" t="s">
        <v>634</v>
      </c>
      <c r="L393" s="320" t="s">
        <v>94</v>
      </c>
      <c r="M393" s="113">
        <v>5166.2</v>
      </c>
      <c r="N393" s="113">
        <v>5166.2</v>
      </c>
      <c r="O393" s="292">
        <f t="shared" si="72"/>
        <v>100</v>
      </c>
      <c r="P393" s="61"/>
      <c r="Q393" s="61"/>
    </row>
    <row r="394" spans="1:17" s="51" customFormat="1" ht="110.25">
      <c r="A394" s="96" t="s">
        <v>651</v>
      </c>
      <c r="B394" s="289"/>
      <c r="C394" s="442"/>
      <c r="D394" s="328" t="s">
        <v>201</v>
      </c>
      <c r="E394" s="101">
        <v>226143.7</v>
      </c>
      <c r="F394" s="139">
        <v>226143.6</v>
      </c>
      <c r="G394" s="297" t="s">
        <v>118</v>
      </c>
      <c r="H394" s="140">
        <f t="shared" si="71"/>
        <v>99.99995578032906</v>
      </c>
      <c r="I394" s="149"/>
      <c r="J394" s="328" t="s">
        <v>652</v>
      </c>
      <c r="K394" s="325" t="s">
        <v>634</v>
      </c>
      <c r="L394" s="320" t="s">
        <v>94</v>
      </c>
      <c r="M394" s="111">
        <v>5260.5</v>
      </c>
      <c r="N394" s="111">
        <v>5260.5</v>
      </c>
      <c r="O394" s="292">
        <f t="shared" si="72"/>
        <v>100</v>
      </c>
      <c r="P394" s="61"/>
      <c r="Q394" s="61"/>
    </row>
    <row r="395" spans="1:17" s="51" customFormat="1" ht="110.25">
      <c r="A395" s="96" t="s">
        <v>653</v>
      </c>
      <c r="B395" s="289"/>
      <c r="C395" s="442"/>
      <c r="D395" s="328" t="s">
        <v>202</v>
      </c>
      <c r="E395" s="154">
        <v>190650</v>
      </c>
      <c r="F395" s="139">
        <v>190650</v>
      </c>
      <c r="G395" s="297" t="s">
        <v>118</v>
      </c>
      <c r="H395" s="140">
        <f t="shared" si="71"/>
        <v>100</v>
      </c>
      <c r="I395" s="149"/>
      <c r="J395" s="328" t="s">
        <v>654</v>
      </c>
      <c r="K395" s="325" t="s">
        <v>634</v>
      </c>
      <c r="L395" s="320" t="s">
        <v>94</v>
      </c>
      <c r="M395" s="111">
        <v>3850.4</v>
      </c>
      <c r="N395" s="111">
        <v>3850.4</v>
      </c>
      <c r="O395" s="292">
        <f t="shared" si="72"/>
        <v>100</v>
      </c>
      <c r="P395" s="61"/>
      <c r="Q395" s="185"/>
    </row>
    <row r="396" spans="1:17" s="51" customFormat="1" ht="110.25">
      <c r="A396" s="96" t="s">
        <v>655</v>
      </c>
      <c r="B396" s="290"/>
      <c r="C396" s="443"/>
      <c r="D396" s="328" t="s">
        <v>203</v>
      </c>
      <c r="E396" s="154">
        <v>195741.1</v>
      </c>
      <c r="F396" s="139">
        <v>167837.6</v>
      </c>
      <c r="G396" s="297" t="s">
        <v>118</v>
      </c>
      <c r="H396" s="140">
        <f t="shared" si="71"/>
        <v>85.74469030775856</v>
      </c>
      <c r="I396" s="149" t="s">
        <v>919</v>
      </c>
      <c r="J396" s="328" t="s">
        <v>656</v>
      </c>
      <c r="K396" s="325" t="s">
        <v>634</v>
      </c>
      <c r="L396" s="320" t="s">
        <v>94</v>
      </c>
      <c r="M396" s="111">
        <v>1554.2</v>
      </c>
      <c r="N396" s="111">
        <v>1544.2</v>
      </c>
      <c r="O396" s="292">
        <f t="shared" si="72"/>
        <v>99.356582164457592</v>
      </c>
      <c r="P396" s="61"/>
      <c r="Q396" s="185" t="s">
        <v>921</v>
      </c>
    </row>
    <row r="397" spans="1:17" s="51" customFormat="1" ht="110.25">
      <c r="A397" s="114" t="s">
        <v>657</v>
      </c>
      <c r="B397" s="431" t="s">
        <v>658</v>
      </c>
      <c r="C397" s="441" t="s">
        <v>659</v>
      </c>
      <c r="D397" s="328" t="s">
        <v>196</v>
      </c>
      <c r="E397" s="154">
        <v>124722.8</v>
      </c>
      <c r="F397" s="139">
        <v>123454.5</v>
      </c>
      <c r="G397" s="297" t="s">
        <v>118</v>
      </c>
      <c r="H397" s="140">
        <f t="shared" si="71"/>
        <v>98.983104933500528</v>
      </c>
      <c r="I397" s="104" t="s">
        <v>861</v>
      </c>
      <c r="J397" s="328" t="s">
        <v>633</v>
      </c>
      <c r="K397" s="325" t="s">
        <v>634</v>
      </c>
      <c r="L397" s="320" t="s">
        <v>94</v>
      </c>
      <c r="M397" s="115">
        <v>2484.61</v>
      </c>
      <c r="N397" s="115">
        <v>2484.61</v>
      </c>
      <c r="O397" s="292">
        <f t="shared" si="72"/>
        <v>100</v>
      </c>
      <c r="P397" s="292">
        <f>(O397+O398+O399+O400+O401+O402)/6</f>
        <v>100</v>
      </c>
      <c r="Q397" s="61"/>
    </row>
    <row r="398" spans="1:17" s="51" customFormat="1" ht="110.25">
      <c r="A398" s="114" t="s">
        <v>660</v>
      </c>
      <c r="B398" s="432"/>
      <c r="C398" s="442"/>
      <c r="D398" s="328" t="s">
        <v>205</v>
      </c>
      <c r="E398" s="116">
        <v>22635.8</v>
      </c>
      <c r="F398" s="139">
        <v>22635.7</v>
      </c>
      <c r="G398" s="297" t="s">
        <v>118</v>
      </c>
      <c r="H398" s="140">
        <f t="shared" si="71"/>
        <v>99.999558221931636</v>
      </c>
      <c r="I398" s="149"/>
      <c r="J398" s="328" t="s">
        <v>636</v>
      </c>
      <c r="K398" s="325" t="s">
        <v>634</v>
      </c>
      <c r="L398" s="320" t="s">
        <v>94</v>
      </c>
      <c r="M398" s="111">
        <v>541.1</v>
      </c>
      <c r="N398" s="111">
        <v>541.1</v>
      </c>
      <c r="O398" s="292">
        <f t="shared" si="72"/>
        <v>100</v>
      </c>
      <c r="P398" s="61"/>
      <c r="Q398" s="61"/>
    </row>
    <row r="399" spans="1:17" s="51" customFormat="1" ht="110.25">
      <c r="A399" s="114" t="s">
        <v>661</v>
      </c>
      <c r="B399" s="432"/>
      <c r="C399" s="442"/>
      <c r="D399" s="328" t="s">
        <v>530</v>
      </c>
      <c r="E399" s="154">
        <v>82075.5</v>
      </c>
      <c r="F399" s="139">
        <v>82075.199999999997</v>
      </c>
      <c r="G399" s="297" t="s">
        <v>118</v>
      </c>
      <c r="H399" s="140">
        <f t="shared" si="71"/>
        <v>99.999634482884659</v>
      </c>
      <c r="I399" s="149"/>
      <c r="J399" s="328" t="s">
        <v>638</v>
      </c>
      <c r="K399" s="325" t="s">
        <v>634</v>
      </c>
      <c r="L399" s="320" t="s">
        <v>94</v>
      </c>
      <c r="M399" s="111">
        <v>1831.45</v>
      </c>
      <c r="N399" s="111">
        <v>1831.45</v>
      </c>
      <c r="O399" s="292">
        <f t="shared" si="72"/>
        <v>100</v>
      </c>
      <c r="P399" s="61"/>
      <c r="Q399" s="61"/>
    </row>
    <row r="400" spans="1:17" s="51" customFormat="1" ht="110.25">
      <c r="A400" s="114" t="s">
        <v>662</v>
      </c>
      <c r="B400" s="432"/>
      <c r="C400" s="442"/>
      <c r="D400" s="328" t="s">
        <v>206</v>
      </c>
      <c r="E400" s="154">
        <v>143985</v>
      </c>
      <c r="F400" s="139">
        <v>143985</v>
      </c>
      <c r="G400" s="297" t="s">
        <v>118</v>
      </c>
      <c r="H400" s="140">
        <f t="shared" si="71"/>
        <v>100</v>
      </c>
      <c r="I400" s="149"/>
      <c r="J400" s="328" t="s">
        <v>640</v>
      </c>
      <c r="K400" s="325" t="s">
        <v>634</v>
      </c>
      <c r="L400" s="320" t="s">
        <v>94</v>
      </c>
      <c r="M400" s="111">
        <v>1020.4</v>
      </c>
      <c r="N400" s="111">
        <v>1020.4</v>
      </c>
      <c r="O400" s="292">
        <f t="shared" si="72"/>
        <v>100</v>
      </c>
      <c r="P400" s="61"/>
      <c r="Q400" s="61"/>
    </row>
    <row r="401" spans="1:17" s="51" customFormat="1" ht="110.25">
      <c r="A401" s="114" t="s">
        <v>663</v>
      </c>
      <c r="B401" s="432"/>
      <c r="C401" s="442"/>
      <c r="D401" s="328" t="s">
        <v>207</v>
      </c>
      <c r="E401" s="154">
        <v>97392.6</v>
      </c>
      <c r="F401" s="139">
        <v>97261.4</v>
      </c>
      <c r="G401" s="297" t="s">
        <v>118</v>
      </c>
      <c r="H401" s="140">
        <f t="shared" si="71"/>
        <v>99.865287506442982</v>
      </c>
      <c r="I401" s="120" t="s">
        <v>861</v>
      </c>
      <c r="J401" s="328" t="s">
        <v>642</v>
      </c>
      <c r="K401" s="325" t="s">
        <v>634</v>
      </c>
      <c r="L401" s="320" t="s">
        <v>94</v>
      </c>
      <c r="M401" s="111">
        <v>1897.7</v>
      </c>
      <c r="N401" s="111">
        <v>1897.7</v>
      </c>
      <c r="O401" s="292">
        <f t="shared" si="72"/>
        <v>100</v>
      </c>
      <c r="P401" s="61"/>
      <c r="Q401" s="61"/>
    </row>
    <row r="402" spans="1:17" s="51" customFormat="1" ht="110.25">
      <c r="A402" s="114" t="s">
        <v>664</v>
      </c>
      <c r="B402" s="433"/>
      <c r="C402" s="443"/>
      <c r="D402" s="328" t="s">
        <v>208</v>
      </c>
      <c r="E402" s="154">
        <v>180075.1</v>
      </c>
      <c r="F402" s="139">
        <v>176335.4</v>
      </c>
      <c r="G402" s="297" t="s">
        <v>118</v>
      </c>
      <c r="H402" s="140">
        <f t="shared" si="71"/>
        <v>97.923255352905542</v>
      </c>
      <c r="I402" s="104" t="s">
        <v>920</v>
      </c>
      <c r="J402" s="328" t="s">
        <v>644</v>
      </c>
      <c r="K402" s="325" t="s">
        <v>634</v>
      </c>
      <c r="L402" s="320" t="s">
        <v>94</v>
      </c>
      <c r="M402" s="111">
        <v>3809.4</v>
      </c>
      <c r="N402" s="111">
        <v>3809.4</v>
      </c>
      <c r="O402" s="292">
        <f t="shared" si="72"/>
        <v>100</v>
      </c>
      <c r="P402" s="61"/>
      <c r="Q402" s="61"/>
    </row>
    <row r="403" spans="1:17" s="51" customFormat="1" ht="94.5">
      <c r="A403" s="326" t="s">
        <v>665</v>
      </c>
      <c r="B403" s="73" t="s">
        <v>666</v>
      </c>
      <c r="C403" s="117" t="s">
        <v>667</v>
      </c>
      <c r="D403" s="328" t="s">
        <v>498</v>
      </c>
      <c r="E403" s="101">
        <v>17644.8</v>
      </c>
      <c r="F403" s="101">
        <v>17643.2</v>
      </c>
      <c r="G403" s="297" t="s">
        <v>118</v>
      </c>
      <c r="H403" s="333">
        <f t="shared" si="71"/>
        <v>99.990932172651441</v>
      </c>
      <c r="I403" s="325"/>
      <c r="J403" s="328" t="s">
        <v>668</v>
      </c>
      <c r="K403" s="297" t="s">
        <v>669</v>
      </c>
      <c r="L403" s="320" t="s">
        <v>165</v>
      </c>
      <c r="M403" s="118">
        <v>17</v>
      </c>
      <c r="N403" s="118">
        <v>17</v>
      </c>
      <c r="O403" s="181">
        <f t="shared" ref="O403:O406" si="73">N403/M403*100</f>
        <v>100</v>
      </c>
      <c r="P403" s="181">
        <f t="shared" ref="P403:P420" si="74">O403</f>
        <v>100</v>
      </c>
      <c r="Q403" s="61"/>
    </row>
    <row r="404" spans="1:17" s="51" customFormat="1" ht="94.5">
      <c r="A404" s="309" t="s">
        <v>670</v>
      </c>
      <c r="B404" s="76"/>
      <c r="C404" s="119"/>
      <c r="D404" s="297" t="s">
        <v>193</v>
      </c>
      <c r="E404" s="195">
        <v>3736.8</v>
      </c>
      <c r="F404" s="101">
        <v>3736.7</v>
      </c>
      <c r="G404" s="297" t="s">
        <v>118</v>
      </c>
      <c r="H404" s="333">
        <f t="shared" si="71"/>
        <v>99.997323913508879</v>
      </c>
      <c r="I404" s="325"/>
      <c r="J404" s="328" t="s">
        <v>668</v>
      </c>
      <c r="K404" s="297" t="s">
        <v>671</v>
      </c>
      <c r="L404" s="320" t="s">
        <v>555</v>
      </c>
      <c r="M404" s="118">
        <v>253.6</v>
      </c>
      <c r="N404" s="118">
        <v>222.34</v>
      </c>
      <c r="O404" s="181">
        <f t="shared" si="73"/>
        <v>87.67350157728707</v>
      </c>
      <c r="P404" s="181">
        <f t="shared" si="74"/>
        <v>87.67350157728707</v>
      </c>
      <c r="Q404" s="292" t="s">
        <v>905</v>
      </c>
    </row>
    <row r="405" spans="1:17" s="51" customFormat="1" ht="94.5">
      <c r="A405" s="326" t="s">
        <v>672</v>
      </c>
      <c r="B405" s="76"/>
      <c r="C405" s="119"/>
      <c r="D405" s="297" t="s">
        <v>194</v>
      </c>
      <c r="E405" s="271">
        <v>37987.9</v>
      </c>
      <c r="F405" s="101">
        <v>37963.699999999997</v>
      </c>
      <c r="G405" s="297" t="s">
        <v>118</v>
      </c>
      <c r="H405" s="333">
        <f t="shared" si="71"/>
        <v>99.936295504621199</v>
      </c>
      <c r="I405" s="183" t="s">
        <v>861</v>
      </c>
      <c r="J405" s="328" t="s">
        <v>668</v>
      </c>
      <c r="K405" s="297" t="s">
        <v>671</v>
      </c>
      <c r="L405" s="320" t="s">
        <v>674</v>
      </c>
      <c r="M405" s="121" t="s">
        <v>673</v>
      </c>
      <c r="N405" s="118">
        <v>1459.9</v>
      </c>
      <c r="O405" s="181">
        <f t="shared" si="73"/>
        <v>62.892566967939821</v>
      </c>
      <c r="P405" s="181">
        <f t="shared" si="74"/>
        <v>62.892566967939821</v>
      </c>
      <c r="Q405" s="292" t="s">
        <v>906</v>
      </c>
    </row>
    <row r="406" spans="1:17" s="51" customFormat="1" ht="94.5">
      <c r="A406" s="326" t="s">
        <v>675</v>
      </c>
      <c r="B406" s="76"/>
      <c r="C406" s="119"/>
      <c r="D406" s="328" t="s">
        <v>195</v>
      </c>
      <c r="E406" s="101">
        <v>19917.900000000001</v>
      </c>
      <c r="F406" s="101">
        <v>19917.900000000001</v>
      </c>
      <c r="G406" s="297" t="s">
        <v>118</v>
      </c>
      <c r="H406" s="333">
        <f t="shared" si="71"/>
        <v>100</v>
      </c>
      <c r="I406" s="325"/>
      <c r="J406" s="328" t="s">
        <v>668</v>
      </c>
      <c r="K406" s="297" t="s">
        <v>676</v>
      </c>
      <c r="L406" s="320" t="s">
        <v>165</v>
      </c>
      <c r="M406" s="118">
        <v>44</v>
      </c>
      <c r="N406" s="118">
        <v>27</v>
      </c>
      <c r="O406" s="181">
        <f t="shared" si="73"/>
        <v>61.363636363636367</v>
      </c>
      <c r="P406" s="181">
        <f t="shared" si="74"/>
        <v>61.363636363636367</v>
      </c>
      <c r="Q406" s="292" t="s">
        <v>907</v>
      </c>
    </row>
    <row r="407" spans="1:17" s="51" customFormat="1" ht="94.5">
      <c r="A407" s="326" t="s">
        <v>677</v>
      </c>
      <c r="B407" s="76"/>
      <c r="C407" s="119"/>
      <c r="D407" s="328" t="s">
        <v>529</v>
      </c>
      <c r="E407" s="272">
        <v>16979.599999999999</v>
      </c>
      <c r="F407" s="101">
        <v>16550.3</v>
      </c>
      <c r="G407" s="297" t="s">
        <v>118</v>
      </c>
      <c r="H407" s="333">
        <f t="shared" si="71"/>
        <v>97.471671888619298</v>
      </c>
      <c r="I407" s="297" t="s">
        <v>904</v>
      </c>
      <c r="J407" s="328" t="s">
        <v>668</v>
      </c>
      <c r="K407" s="297" t="s">
        <v>671</v>
      </c>
      <c r="L407" s="320" t="s">
        <v>555</v>
      </c>
      <c r="M407" s="123">
        <v>940</v>
      </c>
      <c r="N407" s="123">
        <v>1343</v>
      </c>
      <c r="O407" s="181">
        <f t="shared" ref="O407:O416" si="75">IF((N407/M407*100)&gt;1,100)</f>
        <v>100</v>
      </c>
      <c r="P407" s="181">
        <f t="shared" si="74"/>
        <v>100</v>
      </c>
      <c r="Q407" s="292" t="s">
        <v>908</v>
      </c>
    </row>
    <row r="408" spans="1:17" s="51" customFormat="1" ht="94.5">
      <c r="A408" s="326" t="s">
        <v>678</v>
      </c>
      <c r="B408" s="76"/>
      <c r="C408" s="119"/>
      <c r="D408" s="328" t="s">
        <v>196</v>
      </c>
      <c r="E408" s="272">
        <v>4884.1000000000004</v>
      </c>
      <c r="F408" s="101">
        <v>4884</v>
      </c>
      <c r="G408" s="297" t="s">
        <v>118</v>
      </c>
      <c r="H408" s="333">
        <f t="shared" si="71"/>
        <v>99.997952539874277</v>
      </c>
      <c r="I408" s="183"/>
      <c r="J408" s="328" t="s">
        <v>668</v>
      </c>
      <c r="K408" s="297" t="s">
        <v>676</v>
      </c>
      <c r="L408" s="320" t="s">
        <v>165</v>
      </c>
      <c r="M408" s="124" t="s">
        <v>679</v>
      </c>
      <c r="N408" s="120">
        <v>9</v>
      </c>
      <c r="O408" s="181">
        <f t="shared" si="75"/>
        <v>100</v>
      </c>
      <c r="P408" s="181">
        <f t="shared" si="74"/>
        <v>100</v>
      </c>
      <c r="Q408" s="292" t="s">
        <v>909</v>
      </c>
    </row>
    <row r="409" spans="1:17" s="51" customFormat="1" ht="94.5">
      <c r="A409" s="326" t="s">
        <v>680</v>
      </c>
      <c r="B409" s="76"/>
      <c r="C409" s="119"/>
      <c r="D409" s="328" t="s">
        <v>197</v>
      </c>
      <c r="E409" s="272">
        <v>12259</v>
      </c>
      <c r="F409" s="101">
        <v>12259</v>
      </c>
      <c r="G409" s="297" t="s">
        <v>118</v>
      </c>
      <c r="H409" s="333">
        <f t="shared" si="71"/>
        <v>100</v>
      </c>
      <c r="I409" s="183"/>
      <c r="J409" s="328" t="s">
        <v>668</v>
      </c>
      <c r="K409" s="297" t="s">
        <v>676</v>
      </c>
      <c r="L409" s="320" t="s">
        <v>165</v>
      </c>
      <c r="M409" s="124" t="s">
        <v>681</v>
      </c>
      <c r="N409" s="120">
        <v>24</v>
      </c>
      <c r="O409" s="181">
        <f t="shared" si="75"/>
        <v>100</v>
      </c>
      <c r="P409" s="181">
        <f t="shared" si="74"/>
        <v>100</v>
      </c>
      <c r="Q409" s="292" t="s">
        <v>910</v>
      </c>
    </row>
    <row r="410" spans="1:17" s="51" customFormat="1" ht="94.5">
      <c r="A410" s="326" t="s">
        <v>682</v>
      </c>
      <c r="B410" s="76"/>
      <c r="C410" s="119"/>
      <c r="D410" s="328" t="s">
        <v>198</v>
      </c>
      <c r="E410" s="272">
        <v>11197.1</v>
      </c>
      <c r="F410" s="101">
        <v>11197</v>
      </c>
      <c r="G410" s="297" t="s">
        <v>118</v>
      </c>
      <c r="H410" s="333">
        <f t="shared" si="71"/>
        <v>99.999106911611037</v>
      </c>
      <c r="I410" s="320"/>
      <c r="J410" s="328" t="s">
        <v>668</v>
      </c>
      <c r="K410" s="297" t="s">
        <v>671</v>
      </c>
      <c r="L410" s="320" t="s">
        <v>555</v>
      </c>
      <c r="M410" s="125">
        <v>632.91999999999996</v>
      </c>
      <c r="N410" s="125">
        <v>783.44</v>
      </c>
      <c r="O410" s="181">
        <f t="shared" si="75"/>
        <v>100</v>
      </c>
      <c r="P410" s="181">
        <f t="shared" si="74"/>
        <v>100</v>
      </c>
      <c r="Q410" s="292" t="s">
        <v>911</v>
      </c>
    </row>
    <row r="411" spans="1:17" s="51" customFormat="1" ht="94.5">
      <c r="A411" s="326" t="s">
        <v>683</v>
      </c>
      <c r="B411" s="76"/>
      <c r="C411" s="119"/>
      <c r="D411" s="328" t="s">
        <v>205</v>
      </c>
      <c r="E411" s="122">
        <v>332</v>
      </c>
      <c r="F411" s="101">
        <v>332</v>
      </c>
      <c r="G411" s="297" t="s">
        <v>118</v>
      </c>
      <c r="H411" s="333">
        <f t="shared" si="71"/>
        <v>100</v>
      </c>
      <c r="I411" s="183"/>
      <c r="J411" s="105" t="s">
        <v>668</v>
      </c>
      <c r="K411" s="297" t="s">
        <v>676</v>
      </c>
      <c r="L411" s="320" t="s">
        <v>165</v>
      </c>
      <c r="M411" s="124" t="s">
        <v>684</v>
      </c>
      <c r="N411" s="120" t="s">
        <v>686</v>
      </c>
      <c r="O411" s="181">
        <f t="shared" si="75"/>
        <v>100</v>
      </c>
      <c r="P411" s="181">
        <f t="shared" si="74"/>
        <v>100</v>
      </c>
      <c r="Q411" s="61"/>
    </row>
    <row r="412" spans="1:17" s="51" customFormat="1" ht="94.5">
      <c r="A412" s="326" t="s">
        <v>685</v>
      </c>
      <c r="B412" s="76"/>
      <c r="C412" s="119"/>
      <c r="D412" s="328" t="s">
        <v>530</v>
      </c>
      <c r="E412" s="101">
        <v>10564.8</v>
      </c>
      <c r="F412" s="101">
        <v>10540.8</v>
      </c>
      <c r="G412" s="297" t="s">
        <v>118</v>
      </c>
      <c r="H412" s="333">
        <f t="shared" si="71"/>
        <v>99.772830531576545</v>
      </c>
      <c r="I412" s="297" t="s">
        <v>880</v>
      </c>
      <c r="J412" s="328" t="s">
        <v>668</v>
      </c>
      <c r="K412" s="297" t="s">
        <v>676</v>
      </c>
      <c r="L412" s="320" t="s">
        <v>165</v>
      </c>
      <c r="M412" s="124" t="s">
        <v>686</v>
      </c>
      <c r="N412" s="125">
        <v>6</v>
      </c>
      <c r="O412" s="181">
        <f t="shared" si="75"/>
        <v>100</v>
      </c>
      <c r="P412" s="181">
        <f t="shared" si="74"/>
        <v>100</v>
      </c>
      <c r="Q412" s="292" t="s">
        <v>912</v>
      </c>
    </row>
    <row r="413" spans="1:17" s="51" customFormat="1" ht="94.5">
      <c r="A413" s="326" t="s">
        <v>687</v>
      </c>
      <c r="B413" s="76"/>
      <c r="C413" s="119"/>
      <c r="D413" s="328" t="s">
        <v>199</v>
      </c>
      <c r="E413" s="101">
        <v>10462.200000000001</v>
      </c>
      <c r="F413" s="101">
        <v>10462.1</v>
      </c>
      <c r="G413" s="297" t="s">
        <v>118</v>
      </c>
      <c r="H413" s="333">
        <f t="shared" si="71"/>
        <v>99.999044178088738</v>
      </c>
      <c r="I413" s="126"/>
      <c r="J413" s="328" t="s">
        <v>668</v>
      </c>
      <c r="K413" s="297" t="s">
        <v>671</v>
      </c>
      <c r="L413" s="320" t="s">
        <v>555</v>
      </c>
      <c r="M413" s="127">
        <v>349</v>
      </c>
      <c r="N413" s="127">
        <v>357</v>
      </c>
      <c r="O413" s="181">
        <f t="shared" si="75"/>
        <v>100</v>
      </c>
      <c r="P413" s="181">
        <f t="shared" si="74"/>
        <v>100</v>
      </c>
      <c r="Q413" s="292" t="s">
        <v>891</v>
      </c>
    </row>
    <row r="414" spans="1:17" s="51" customFormat="1" ht="94.5">
      <c r="A414" s="326" t="s">
        <v>688</v>
      </c>
      <c r="B414" s="76"/>
      <c r="C414" s="119"/>
      <c r="D414" s="328" t="s">
        <v>200</v>
      </c>
      <c r="E414" s="101">
        <v>11402.7</v>
      </c>
      <c r="F414" s="101">
        <v>11319.5</v>
      </c>
      <c r="G414" s="297" t="s">
        <v>118</v>
      </c>
      <c r="H414" s="333">
        <f t="shared" si="71"/>
        <v>99.270348250852862</v>
      </c>
      <c r="I414" s="297" t="s">
        <v>880</v>
      </c>
      <c r="J414" s="328" t="s">
        <v>668</v>
      </c>
      <c r="K414" s="297" t="s">
        <v>671</v>
      </c>
      <c r="L414" s="320" t="s">
        <v>555</v>
      </c>
      <c r="M414" s="127">
        <v>723.7</v>
      </c>
      <c r="N414" s="127">
        <v>930.52</v>
      </c>
      <c r="O414" s="181">
        <f t="shared" si="75"/>
        <v>100</v>
      </c>
      <c r="P414" s="181">
        <f t="shared" si="74"/>
        <v>100</v>
      </c>
      <c r="Q414" s="292" t="s">
        <v>871</v>
      </c>
    </row>
    <row r="415" spans="1:17" s="51" customFormat="1" ht="94.5">
      <c r="A415" s="326" t="s">
        <v>689</v>
      </c>
      <c r="B415" s="76"/>
      <c r="C415" s="119"/>
      <c r="D415" s="328" t="s">
        <v>206</v>
      </c>
      <c r="E415" s="101">
        <v>87691.199999999997</v>
      </c>
      <c r="F415" s="101">
        <v>87691.1</v>
      </c>
      <c r="G415" s="297" t="s">
        <v>118</v>
      </c>
      <c r="H415" s="333">
        <f t="shared" si="71"/>
        <v>99.999885963471826</v>
      </c>
      <c r="I415" s="126"/>
      <c r="J415" s="328" t="s">
        <v>668</v>
      </c>
      <c r="K415" s="297" t="s">
        <v>671</v>
      </c>
      <c r="L415" s="320" t="s">
        <v>555</v>
      </c>
      <c r="M415" s="127">
        <v>2124</v>
      </c>
      <c r="N415" s="127">
        <v>2896.33</v>
      </c>
      <c r="O415" s="181">
        <f t="shared" si="75"/>
        <v>100</v>
      </c>
      <c r="P415" s="181">
        <f t="shared" si="74"/>
        <v>100</v>
      </c>
      <c r="Q415" s="292" t="s">
        <v>911</v>
      </c>
    </row>
    <row r="416" spans="1:17" s="51" customFormat="1" ht="94.5">
      <c r="A416" s="326" t="s">
        <v>690</v>
      </c>
      <c r="B416" s="76"/>
      <c r="C416" s="119"/>
      <c r="D416" s="328" t="s">
        <v>207</v>
      </c>
      <c r="E416" s="101">
        <v>30926.3</v>
      </c>
      <c r="F416" s="101">
        <v>30926.2</v>
      </c>
      <c r="G416" s="297" t="s">
        <v>118</v>
      </c>
      <c r="H416" s="333">
        <f t="shared" si="71"/>
        <v>99.999676650617758</v>
      </c>
      <c r="I416" s="126"/>
      <c r="J416" s="328" t="s">
        <v>668</v>
      </c>
      <c r="K416" s="297" t="s">
        <v>671</v>
      </c>
      <c r="L416" s="320" t="s">
        <v>555</v>
      </c>
      <c r="M416" s="127">
        <v>1736.7</v>
      </c>
      <c r="N416" s="127">
        <v>1845</v>
      </c>
      <c r="O416" s="181">
        <f t="shared" si="75"/>
        <v>100</v>
      </c>
      <c r="P416" s="181">
        <f t="shared" si="74"/>
        <v>100</v>
      </c>
      <c r="Q416" s="292" t="s">
        <v>891</v>
      </c>
    </row>
    <row r="417" spans="1:17" s="51" customFormat="1" ht="94.5">
      <c r="A417" s="326" t="s">
        <v>691</v>
      </c>
      <c r="B417" s="76"/>
      <c r="C417" s="119"/>
      <c r="D417" s="328" t="s">
        <v>201</v>
      </c>
      <c r="E417" s="101">
        <v>19248.7</v>
      </c>
      <c r="F417" s="101">
        <v>19248.7</v>
      </c>
      <c r="G417" s="297" t="s">
        <v>118</v>
      </c>
      <c r="H417" s="333">
        <f t="shared" si="71"/>
        <v>100</v>
      </c>
      <c r="I417" s="126"/>
      <c r="J417" s="328" t="s">
        <v>668</v>
      </c>
      <c r="K417" s="297" t="s">
        <v>671</v>
      </c>
      <c r="L417" s="320" t="s">
        <v>555</v>
      </c>
      <c r="M417" s="127">
        <v>1263.8</v>
      </c>
      <c r="N417" s="127">
        <v>1126.5</v>
      </c>
      <c r="O417" s="181">
        <f>N417/M417*100</f>
        <v>89.135939230890969</v>
      </c>
      <c r="P417" s="181">
        <f t="shared" si="74"/>
        <v>89.135939230890969</v>
      </c>
      <c r="Q417" s="292" t="s">
        <v>891</v>
      </c>
    </row>
    <row r="418" spans="1:17" s="51" customFormat="1" ht="94.5">
      <c r="A418" s="309" t="s">
        <v>692</v>
      </c>
      <c r="B418" s="76"/>
      <c r="C418" s="119"/>
      <c r="D418" s="297" t="s">
        <v>208</v>
      </c>
      <c r="E418" s="101">
        <v>6782.4</v>
      </c>
      <c r="F418" s="101">
        <v>6782.3</v>
      </c>
      <c r="G418" s="297" t="s">
        <v>118</v>
      </c>
      <c r="H418" s="333">
        <f t="shared" si="71"/>
        <v>99.998525595659359</v>
      </c>
      <c r="I418" s="20"/>
      <c r="J418" s="328" t="s">
        <v>668</v>
      </c>
      <c r="K418" s="297" t="s">
        <v>676</v>
      </c>
      <c r="L418" s="320" t="s">
        <v>165</v>
      </c>
      <c r="M418" s="128">
        <v>14</v>
      </c>
      <c r="N418" s="128">
        <v>20</v>
      </c>
      <c r="O418" s="181">
        <f t="shared" ref="O418" si="76">IF((N418/M418*100)&gt;1,100)</f>
        <v>100</v>
      </c>
      <c r="P418" s="181">
        <f t="shared" si="74"/>
        <v>100</v>
      </c>
      <c r="Q418" s="292" t="s">
        <v>891</v>
      </c>
    </row>
    <row r="419" spans="1:17" s="51" customFormat="1" ht="94.5">
      <c r="A419" s="326" t="s">
        <v>693</v>
      </c>
      <c r="B419" s="76"/>
      <c r="C419" s="119"/>
      <c r="D419" s="328" t="s">
        <v>202</v>
      </c>
      <c r="E419" s="122">
        <v>7160.1</v>
      </c>
      <c r="F419" s="101">
        <v>7160</v>
      </c>
      <c r="G419" s="297" t="s">
        <v>118</v>
      </c>
      <c r="H419" s="333">
        <f t="shared" si="71"/>
        <v>99.998603371461286</v>
      </c>
      <c r="I419" s="126"/>
      <c r="J419" s="328" t="s">
        <v>668</v>
      </c>
      <c r="K419" s="297" t="s">
        <v>671</v>
      </c>
      <c r="L419" s="320" t="s">
        <v>555</v>
      </c>
      <c r="M419" s="127">
        <v>439.52</v>
      </c>
      <c r="N419" s="127">
        <v>433.31</v>
      </c>
      <c r="O419" s="181">
        <f>N419/M419*100</f>
        <v>98.587095012741173</v>
      </c>
      <c r="P419" s="181">
        <f t="shared" si="74"/>
        <v>98.587095012741173</v>
      </c>
      <c r="Q419" s="292" t="s">
        <v>891</v>
      </c>
    </row>
    <row r="420" spans="1:17" s="51" customFormat="1" ht="94.5">
      <c r="A420" s="326" t="s">
        <v>694</v>
      </c>
      <c r="B420" s="53"/>
      <c r="C420" s="129"/>
      <c r="D420" s="328" t="s">
        <v>203</v>
      </c>
      <c r="E420" s="122">
        <v>6087.2</v>
      </c>
      <c r="F420" s="101">
        <v>6087.2</v>
      </c>
      <c r="G420" s="297" t="s">
        <v>118</v>
      </c>
      <c r="H420" s="333">
        <f t="shared" si="71"/>
        <v>100</v>
      </c>
      <c r="I420" s="126"/>
      <c r="J420" s="328" t="s">
        <v>668</v>
      </c>
      <c r="K420" s="297" t="s">
        <v>671</v>
      </c>
      <c r="L420" s="320" t="s">
        <v>555</v>
      </c>
      <c r="M420" s="127">
        <v>318.8</v>
      </c>
      <c r="N420" s="127">
        <v>287.3</v>
      </c>
      <c r="O420" s="181">
        <f>N420/M420*100</f>
        <v>90.119196988707657</v>
      </c>
      <c r="P420" s="181">
        <f t="shared" si="74"/>
        <v>90.119196988707657</v>
      </c>
      <c r="Q420" s="292" t="s">
        <v>891</v>
      </c>
    </row>
    <row r="421" spans="1:17" s="51" customFormat="1" ht="220.5">
      <c r="A421" s="409" t="s">
        <v>695</v>
      </c>
      <c r="B421" s="397" t="s">
        <v>696</v>
      </c>
      <c r="C421" s="409" t="s">
        <v>697</v>
      </c>
      <c r="D421" s="386" t="s">
        <v>498</v>
      </c>
      <c r="E421" s="312">
        <v>67128</v>
      </c>
      <c r="F421" s="312">
        <v>67124.2</v>
      </c>
      <c r="G421" s="386" t="s">
        <v>118</v>
      </c>
      <c r="H421" s="333">
        <f t="shared" si="71"/>
        <v>99.994339172923361</v>
      </c>
      <c r="I421" s="175"/>
      <c r="J421" s="328" t="s">
        <v>698</v>
      </c>
      <c r="K421" s="328" t="s">
        <v>699</v>
      </c>
      <c r="L421" s="320" t="s">
        <v>555</v>
      </c>
      <c r="M421" s="130">
        <v>35000</v>
      </c>
      <c r="N421" s="130">
        <v>35000</v>
      </c>
      <c r="O421" s="181">
        <f>N421/M421*100</f>
        <v>100</v>
      </c>
      <c r="P421" s="181">
        <f>(O421+O422+O423)/3</f>
        <v>100</v>
      </c>
      <c r="Q421" s="61"/>
    </row>
    <row r="422" spans="1:17" s="51" customFormat="1" ht="141.75">
      <c r="A422" s="410"/>
      <c r="B422" s="399"/>
      <c r="C422" s="410"/>
      <c r="D422" s="392"/>
      <c r="E422" s="160"/>
      <c r="F422" s="160"/>
      <c r="G422" s="392"/>
      <c r="H422" s="174"/>
      <c r="I422" s="175"/>
      <c r="J422" s="328" t="s">
        <v>700</v>
      </c>
      <c r="K422" s="328" t="s">
        <v>701</v>
      </c>
      <c r="L422" s="320" t="s">
        <v>165</v>
      </c>
      <c r="M422" s="130">
        <v>434</v>
      </c>
      <c r="N422" s="130">
        <v>434</v>
      </c>
      <c r="O422" s="181">
        <f>N422/M422*100</f>
        <v>100</v>
      </c>
      <c r="P422" s="181"/>
      <c r="Q422" s="61"/>
    </row>
    <row r="423" spans="1:17" s="51" customFormat="1" ht="126">
      <c r="A423" s="411"/>
      <c r="B423" s="398"/>
      <c r="C423" s="411"/>
      <c r="D423" s="387"/>
      <c r="E423" s="161"/>
      <c r="F423" s="161"/>
      <c r="G423" s="387"/>
      <c r="H423" s="334"/>
      <c r="I423" s="176"/>
      <c r="J423" s="328" t="s">
        <v>702</v>
      </c>
      <c r="K423" s="328" t="s">
        <v>703</v>
      </c>
      <c r="L423" s="320" t="s">
        <v>555</v>
      </c>
      <c r="M423" s="131">
        <v>408706</v>
      </c>
      <c r="N423" s="131">
        <v>408706</v>
      </c>
      <c r="O423" s="181">
        <f>N423/M423*100</f>
        <v>100</v>
      </c>
      <c r="P423" s="181"/>
      <c r="Q423" s="61"/>
    </row>
    <row r="424" spans="1:17" s="51" customFormat="1" ht="141.75">
      <c r="A424" s="409" t="s">
        <v>704</v>
      </c>
      <c r="B424" s="397" t="s">
        <v>696</v>
      </c>
      <c r="C424" s="409" t="s">
        <v>697</v>
      </c>
      <c r="D424" s="386" t="s">
        <v>193</v>
      </c>
      <c r="E424" s="312">
        <v>80267</v>
      </c>
      <c r="F424" s="312">
        <v>80266.7</v>
      </c>
      <c r="G424" s="386" t="s">
        <v>118</v>
      </c>
      <c r="H424" s="333">
        <f t="shared" si="71"/>
        <v>99.999626247399291</v>
      </c>
      <c r="I424" s="175"/>
      <c r="J424" s="328" t="s">
        <v>705</v>
      </c>
      <c r="K424" s="328" t="s">
        <v>701</v>
      </c>
      <c r="L424" s="320" t="s">
        <v>165</v>
      </c>
      <c r="M424" s="132">
        <v>98</v>
      </c>
      <c r="N424" s="132">
        <v>118</v>
      </c>
      <c r="O424" s="181">
        <f t="shared" ref="O424" si="77">IF((N424/M424*100)&gt;1,100)</f>
        <v>100</v>
      </c>
      <c r="P424" s="181">
        <f>(O424+O425)/2</f>
        <v>100</v>
      </c>
      <c r="Q424" s="112" t="s">
        <v>881</v>
      </c>
    </row>
    <row r="425" spans="1:17" s="51" customFormat="1" ht="126">
      <c r="A425" s="411"/>
      <c r="B425" s="398"/>
      <c r="C425" s="411"/>
      <c r="D425" s="387"/>
      <c r="E425" s="313"/>
      <c r="F425" s="313"/>
      <c r="G425" s="387"/>
      <c r="H425" s="334"/>
      <c r="I425" s="176"/>
      <c r="J425" s="328" t="s">
        <v>706</v>
      </c>
      <c r="K425" s="328" t="s">
        <v>703</v>
      </c>
      <c r="L425" s="320" t="s">
        <v>555</v>
      </c>
      <c r="M425" s="111">
        <v>246033.13</v>
      </c>
      <c r="N425" s="111">
        <v>246033.13</v>
      </c>
      <c r="O425" s="181">
        <f>N425/M425*100</f>
        <v>100</v>
      </c>
      <c r="P425" s="181"/>
      <c r="Q425" s="61"/>
    </row>
    <row r="426" spans="1:17" s="51" customFormat="1" ht="126">
      <c r="A426" s="409" t="s">
        <v>707</v>
      </c>
      <c r="B426" s="397" t="s">
        <v>696</v>
      </c>
      <c r="C426" s="409" t="s">
        <v>697</v>
      </c>
      <c r="D426" s="386" t="s">
        <v>194</v>
      </c>
      <c r="E426" s="312">
        <v>96504.4</v>
      </c>
      <c r="F426" s="312">
        <v>96497.1</v>
      </c>
      <c r="G426" s="397" t="s">
        <v>118</v>
      </c>
      <c r="H426" s="333">
        <f t="shared" si="71"/>
        <v>99.992435578066917</v>
      </c>
      <c r="I426" s="176"/>
      <c r="J426" s="328" t="s">
        <v>708</v>
      </c>
      <c r="K426" s="328" t="s">
        <v>703</v>
      </c>
      <c r="L426" s="320" t="s">
        <v>555</v>
      </c>
      <c r="M426" s="111">
        <v>576141.19999999995</v>
      </c>
      <c r="N426" s="111">
        <v>576141.19999999995</v>
      </c>
      <c r="O426" s="181">
        <f>N426/M426*100</f>
        <v>100</v>
      </c>
      <c r="P426" s="181">
        <f>(O426+O427+O428)/3</f>
        <v>75.775422065174709</v>
      </c>
      <c r="Q426" s="61"/>
    </row>
    <row r="427" spans="1:17" s="51" customFormat="1" ht="220.5">
      <c r="A427" s="410"/>
      <c r="B427" s="399"/>
      <c r="C427" s="410"/>
      <c r="D427" s="392"/>
      <c r="E427" s="151"/>
      <c r="F427" s="151"/>
      <c r="G427" s="399"/>
      <c r="H427" s="174"/>
      <c r="I427" s="176"/>
      <c r="J427" s="328" t="s">
        <v>709</v>
      </c>
      <c r="K427" s="328" t="s">
        <v>699</v>
      </c>
      <c r="L427" s="320" t="s">
        <v>555</v>
      </c>
      <c r="M427" s="111">
        <v>23460.6</v>
      </c>
      <c r="N427" s="111">
        <v>31709.75</v>
      </c>
      <c r="O427" s="181">
        <f t="shared" ref="O427:O429" si="78">IF((N427/M427*100)&gt;1,100)</f>
        <v>100</v>
      </c>
      <c r="P427" s="181"/>
      <c r="Q427" s="112" t="s">
        <v>882</v>
      </c>
    </row>
    <row r="428" spans="1:17" s="51" customFormat="1" ht="141.75">
      <c r="A428" s="410"/>
      <c r="B428" s="399"/>
      <c r="C428" s="410"/>
      <c r="D428" s="392"/>
      <c r="E428" s="151"/>
      <c r="F428" s="313"/>
      <c r="G428" s="399"/>
      <c r="H428" s="334"/>
      <c r="I428" s="176"/>
      <c r="J428" s="328" t="s">
        <v>710</v>
      </c>
      <c r="K428" s="328" t="s">
        <v>701</v>
      </c>
      <c r="L428" s="320" t="s">
        <v>165</v>
      </c>
      <c r="M428" s="111">
        <v>1698</v>
      </c>
      <c r="N428" s="111">
        <v>464</v>
      </c>
      <c r="O428" s="181">
        <f>N428/M428*100</f>
        <v>27.326266195524145</v>
      </c>
      <c r="P428" s="181"/>
      <c r="Q428" s="112" t="s">
        <v>883</v>
      </c>
    </row>
    <row r="429" spans="1:17" s="51" customFormat="1" ht="126">
      <c r="A429" s="409" t="s">
        <v>711</v>
      </c>
      <c r="B429" s="397" t="s">
        <v>696</v>
      </c>
      <c r="C429" s="409" t="s">
        <v>697</v>
      </c>
      <c r="D429" s="386" t="s">
        <v>195</v>
      </c>
      <c r="E429" s="312">
        <v>104849.9</v>
      </c>
      <c r="F429" s="312">
        <v>104849.9</v>
      </c>
      <c r="G429" s="397" t="s">
        <v>118</v>
      </c>
      <c r="H429" s="333">
        <f t="shared" si="71"/>
        <v>100</v>
      </c>
      <c r="I429" s="176"/>
      <c r="J429" s="328" t="s">
        <v>708</v>
      </c>
      <c r="K429" s="328" t="s">
        <v>703</v>
      </c>
      <c r="L429" s="320" t="s">
        <v>555</v>
      </c>
      <c r="M429" s="111">
        <v>703000</v>
      </c>
      <c r="N429" s="111">
        <v>710500</v>
      </c>
      <c r="O429" s="181">
        <f t="shared" si="78"/>
        <v>100</v>
      </c>
      <c r="P429" s="181">
        <f>(O429+O430)/2</f>
        <v>72.08</v>
      </c>
      <c r="Q429" s="112" t="s">
        <v>884</v>
      </c>
    </row>
    <row r="430" spans="1:17" s="51" customFormat="1" ht="141.75">
      <c r="A430" s="410"/>
      <c r="B430" s="399"/>
      <c r="C430" s="410"/>
      <c r="D430" s="392"/>
      <c r="E430" s="151"/>
      <c r="F430" s="151"/>
      <c r="G430" s="399"/>
      <c r="H430" s="334"/>
      <c r="I430" s="175"/>
      <c r="J430" s="328" t="s">
        <v>712</v>
      </c>
      <c r="K430" s="328" t="s">
        <v>701</v>
      </c>
      <c r="L430" s="320" t="s">
        <v>165</v>
      </c>
      <c r="M430" s="132">
        <v>1250</v>
      </c>
      <c r="N430" s="132">
        <v>552</v>
      </c>
      <c r="O430" s="181">
        <f>N430/M430*100</f>
        <v>44.16</v>
      </c>
      <c r="P430" s="181"/>
      <c r="Q430" s="112" t="s">
        <v>883</v>
      </c>
    </row>
    <row r="431" spans="1:17" s="51" customFormat="1" ht="141.75">
      <c r="A431" s="409" t="s">
        <v>713</v>
      </c>
      <c r="B431" s="397" t="s">
        <v>696</v>
      </c>
      <c r="C431" s="409" t="s">
        <v>697</v>
      </c>
      <c r="D431" s="386" t="s">
        <v>529</v>
      </c>
      <c r="E431" s="312">
        <v>95787.7</v>
      </c>
      <c r="F431" s="312">
        <v>95787.6</v>
      </c>
      <c r="G431" s="397" t="s">
        <v>118</v>
      </c>
      <c r="H431" s="333">
        <f t="shared" si="71"/>
        <v>99.999895602462544</v>
      </c>
      <c r="I431" s="175"/>
      <c r="J431" s="328" t="s">
        <v>714</v>
      </c>
      <c r="K431" s="328" t="s">
        <v>701</v>
      </c>
      <c r="L431" s="320" t="s">
        <v>165</v>
      </c>
      <c r="M431" s="132">
        <v>68</v>
      </c>
      <c r="N431" s="132">
        <v>68</v>
      </c>
      <c r="O431" s="181">
        <f>N431/M431*100</f>
        <v>100</v>
      </c>
      <c r="P431" s="181">
        <f>(O431+O432+O433+O434)/4</f>
        <v>100</v>
      </c>
      <c r="Q431" s="61"/>
    </row>
    <row r="432" spans="1:17" s="51" customFormat="1" ht="220.5">
      <c r="A432" s="410"/>
      <c r="B432" s="399"/>
      <c r="C432" s="410"/>
      <c r="D432" s="392"/>
      <c r="E432" s="151"/>
      <c r="F432" s="151"/>
      <c r="G432" s="399"/>
      <c r="H432" s="174"/>
      <c r="I432" s="175"/>
      <c r="J432" s="328" t="s">
        <v>709</v>
      </c>
      <c r="K432" s="328" t="s">
        <v>699</v>
      </c>
      <c r="L432" s="320" t="s">
        <v>555</v>
      </c>
      <c r="M432" s="132">
        <v>3000</v>
      </c>
      <c r="N432" s="132">
        <v>3583</v>
      </c>
      <c r="O432" s="181">
        <f t="shared" ref="O432:O434" si="79">IF((N432/M432*100)&gt;1,100)</f>
        <v>100</v>
      </c>
      <c r="P432" s="181"/>
      <c r="Q432" s="112" t="s">
        <v>885</v>
      </c>
    </row>
    <row r="433" spans="1:17" s="51" customFormat="1" ht="94.5">
      <c r="A433" s="410"/>
      <c r="B433" s="399"/>
      <c r="C433" s="410"/>
      <c r="D433" s="392"/>
      <c r="E433" s="151"/>
      <c r="F433" s="151"/>
      <c r="G433" s="399"/>
      <c r="H433" s="174"/>
      <c r="I433" s="175"/>
      <c r="J433" s="80" t="s">
        <v>715</v>
      </c>
      <c r="K433" s="325" t="s">
        <v>716</v>
      </c>
      <c r="L433" s="320" t="s">
        <v>528</v>
      </c>
      <c r="M433" s="132">
        <v>12</v>
      </c>
      <c r="N433" s="132">
        <v>12</v>
      </c>
      <c r="O433" s="181">
        <f>N433/M433*100</f>
        <v>100</v>
      </c>
      <c r="P433" s="181"/>
      <c r="Q433" s="61"/>
    </row>
    <row r="434" spans="1:17" s="51" customFormat="1" ht="126">
      <c r="A434" s="411"/>
      <c r="B434" s="398"/>
      <c r="C434" s="411"/>
      <c r="D434" s="392"/>
      <c r="E434" s="151"/>
      <c r="F434" s="151"/>
      <c r="G434" s="399"/>
      <c r="H434" s="334"/>
      <c r="I434" s="175"/>
      <c r="J434" s="328" t="s">
        <v>717</v>
      </c>
      <c r="K434" s="328" t="s">
        <v>703</v>
      </c>
      <c r="L434" s="320" t="s">
        <v>555</v>
      </c>
      <c r="M434" s="132">
        <v>684000</v>
      </c>
      <c r="N434" s="132">
        <v>702510</v>
      </c>
      <c r="O434" s="181">
        <f t="shared" si="79"/>
        <v>100</v>
      </c>
      <c r="P434" s="181"/>
      <c r="Q434" s="112" t="s">
        <v>886</v>
      </c>
    </row>
    <row r="435" spans="1:17" s="51" customFormat="1" ht="94.5">
      <c r="A435" s="409" t="s">
        <v>718</v>
      </c>
      <c r="B435" s="397" t="s">
        <v>696</v>
      </c>
      <c r="C435" s="409" t="s">
        <v>697</v>
      </c>
      <c r="D435" s="386" t="s">
        <v>196</v>
      </c>
      <c r="E435" s="312">
        <v>61945.5</v>
      </c>
      <c r="F435" s="312">
        <v>61945.3</v>
      </c>
      <c r="G435" s="397" t="s">
        <v>118</v>
      </c>
      <c r="H435" s="333">
        <f t="shared" si="71"/>
        <v>99.999677135546577</v>
      </c>
      <c r="I435" s="175"/>
      <c r="J435" s="80" t="s">
        <v>719</v>
      </c>
      <c r="K435" s="325" t="s">
        <v>716</v>
      </c>
      <c r="L435" s="320" t="s">
        <v>528</v>
      </c>
      <c r="M435" s="132">
        <v>12</v>
      </c>
      <c r="N435" s="132">
        <v>12</v>
      </c>
      <c r="O435" s="181">
        <f>N435/M435*100</f>
        <v>100</v>
      </c>
      <c r="P435" s="181">
        <f>(O435+O436+O437+O438)/4</f>
        <v>100</v>
      </c>
      <c r="Q435" s="61"/>
    </row>
    <row r="436" spans="1:17" s="51" customFormat="1" ht="141.75">
      <c r="A436" s="410"/>
      <c r="B436" s="399"/>
      <c r="C436" s="410"/>
      <c r="D436" s="392"/>
      <c r="E436" s="151"/>
      <c r="F436" s="151"/>
      <c r="G436" s="399"/>
      <c r="H436" s="174"/>
      <c r="I436" s="175"/>
      <c r="J436" s="328" t="s">
        <v>720</v>
      </c>
      <c r="K436" s="328" t="s">
        <v>701</v>
      </c>
      <c r="L436" s="291" t="s">
        <v>165</v>
      </c>
      <c r="M436" s="130">
        <v>470</v>
      </c>
      <c r="N436" s="130">
        <v>470</v>
      </c>
      <c r="O436" s="181">
        <f>N436/M436*100</f>
        <v>100</v>
      </c>
      <c r="P436" s="181"/>
      <c r="Q436" s="61"/>
    </row>
    <row r="437" spans="1:17" s="51" customFormat="1" ht="126">
      <c r="A437" s="410"/>
      <c r="B437" s="399"/>
      <c r="C437" s="410"/>
      <c r="D437" s="392"/>
      <c r="E437" s="151"/>
      <c r="F437" s="151"/>
      <c r="G437" s="399"/>
      <c r="H437" s="174"/>
      <c r="I437" s="175"/>
      <c r="J437" s="80" t="s">
        <v>721</v>
      </c>
      <c r="K437" s="328" t="s">
        <v>703</v>
      </c>
      <c r="L437" s="320" t="s">
        <v>555</v>
      </c>
      <c r="M437" s="132">
        <v>390000</v>
      </c>
      <c r="N437" s="132">
        <v>390000</v>
      </c>
      <c r="O437" s="181">
        <f>N437/M437*100</f>
        <v>100</v>
      </c>
      <c r="P437" s="181"/>
      <c r="Q437" s="61"/>
    </row>
    <row r="438" spans="1:17" s="51" customFormat="1" ht="157.5">
      <c r="A438" s="287"/>
      <c r="B438" s="289"/>
      <c r="C438" s="287"/>
      <c r="D438" s="298"/>
      <c r="E438" s="151"/>
      <c r="F438" s="289"/>
      <c r="G438" s="289"/>
      <c r="H438" s="334"/>
      <c r="I438" s="175"/>
      <c r="J438" s="328" t="s">
        <v>722</v>
      </c>
      <c r="K438" s="328" t="s">
        <v>723</v>
      </c>
      <c r="L438" s="320" t="s">
        <v>165</v>
      </c>
      <c r="M438" s="132">
        <v>24</v>
      </c>
      <c r="N438" s="132">
        <v>24</v>
      </c>
      <c r="O438" s="181">
        <f>N438/M438*100</f>
        <v>100</v>
      </c>
      <c r="P438" s="181"/>
      <c r="Q438" s="61"/>
    </row>
    <row r="439" spans="1:17" s="51" customFormat="1" ht="220.5">
      <c r="A439" s="409" t="s">
        <v>724</v>
      </c>
      <c r="B439" s="73" t="s">
        <v>696</v>
      </c>
      <c r="C439" s="72" t="s">
        <v>697</v>
      </c>
      <c r="D439" s="133" t="s">
        <v>197</v>
      </c>
      <c r="E439" s="312">
        <v>77106.600000000006</v>
      </c>
      <c r="F439" s="312">
        <v>77106.5</v>
      </c>
      <c r="G439" s="73" t="s">
        <v>118</v>
      </c>
      <c r="H439" s="333">
        <f t="shared" si="71"/>
        <v>99.999870309415783</v>
      </c>
      <c r="I439" s="176"/>
      <c r="J439" s="328" t="s">
        <v>698</v>
      </c>
      <c r="K439" s="328" t="s">
        <v>699</v>
      </c>
      <c r="L439" s="320" t="s">
        <v>555</v>
      </c>
      <c r="M439" s="111">
        <v>128720.64</v>
      </c>
      <c r="N439" s="111">
        <v>136459</v>
      </c>
      <c r="O439" s="181">
        <f t="shared" ref="O439" si="80">IF((N439/M439*100)&gt;1,100)</f>
        <v>100</v>
      </c>
      <c r="P439" s="181">
        <f>(O439+O440)/2</f>
        <v>93.374133399240478</v>
      </c>
      <c r="Q439" s="112" t="s">
        <v>887</v>
      </c>
    </row>
    <row r="440" spans="1:17" s="51" customFormat="1" ht="126">
      <c r="A440" s="411"/>
      <c r="B440" s="53"/>
      <c r="C440" s="79"/>
      <c r="D440" s="134"/>
      <c r="E440" s="313"/>
      <c r="F440" s="313"/>
      <c r="G440" s="53"/>
      <c r="H440" s="334"/>
      <c r="I440" s="176"/>
      <c r="J440" s="80" t="s">
        <v>725</v>
      </c>
      <c r="K440" s="328" t="s">
        <v>703</v>
      </c>
      <c r="L440" s="320" t="s">
        <v>555</v>
      </c>
      <c r="M440" s="111">
        <v>551928.03</v>
      </c>
      <c r="N440" s="111">
        <v>478788</v>
      </c>
      <c r="O440" s="181">
        <f>N440/M440*100</f>
        <v>86.748266798480955</v>
      </c>
      <c r="P440" s="181"/>
      <c r="Q440" s="112" t="s">
        <v>888</v>
      </c>
    </row>
    <row r="441" spans="1:17" s="51" customFormat="1" ht="220.5">
      <c r="A441" s="409" t="s">
        <v>726</v>
      </c>
      <c r="B441" s="397" t="s">
        <v>696</v>
      </c>
      <c r="C441" s="409" t="s">
        <v>697</v>
      </c>
      <c r="D441" s="386" t="s">
        <v>198</v>
      </c>
      <c r="E441" s="312">
        <v>110595.9</v>
      </c>
      <c r="F441" s="312">
        <v>110595.9</v>
      </c>
      <c r="G441" s="397" t="s">
        <v>118</v>
      </c>
      <c r="H441" s="333">
        <f t="shared" si="71"/>
        <v>100</v>
      </c>
      <c r="I441" s="175"/>
      <c r="J441" s="328" t="s">
        <v>698</v>
      </c>
      <c r="K441" s="328" t="s">
        <v>699</v>
      </c>
      <c r="L441" s="291" t="s">
        <v>555</v>
      </c>
      <c r="M441" s="130">
        <v>297391</v>
      </c>
      <c r="N441" s="132">
        <v>289900</v>
      </c>
      <c r="O441" s="181">
        <f>N441/M441*100</f>
        <v>97.481093913400201</v>
      </c>
      <c r="P441" s="181">
        <f>(O441+O442+O443)/3</f>
        <v>99.160364637800058</v>
      </c>
      <c r="Q441" s="112" t="s">
        <v>889</v>
      </c>
    </row>
    <row r="442" spans="1:17" s="51" customFormat="1" ht="141.75">
      <c r="A442" s="410"/>
      <c r="B442" s="399"/>
      <c r="C442" s="410"/>
      <c r="D442" s="392"/>
      <c r="E442" s="151"/>
      <c r="F442" s="151"/>
      <c r="G442" s="399"/>
      <c r="H442" s="174"/>
      <c r="I442" s="175"/>
      <c r="J442" s="328" t="s">
        <v>727</v>
      </c>
      <c r="K442" s="328" t="s">
        <v>701</v>
      </c>
      <c r="L442" s="291" t="s">
        <v>165</v>
      </c>
      <c r="M442" s="132">
        <v>331</v>
      </c>
      <c r="N442" s="132">
        <v>366</v>
      </c>
      <c r="O442" s="181">
        <f t="shared" ref="O442:O444" si="81">IF((N442/M442*100)&gt;1,100)</f>
        <v>100</v>
      </c>
      <c r="P442" s="181"/>
      <c r="Q442" s="112" t="s">
        <v>890</v>
      </c>
    </row>
    <row r="443" spans="1:17" s="51" customFormat="1" ht="126">
      <c r="A443" s="411"/>
      <c r="B443" s="398"/>
      <c r="C443" s="411"/>
      <c r="D443" s="387"/>
      <c r="E443" s="313"/>
      <c r="F443" s="313"/>
      <c r="G443" s="398"/>
      <c r="H443" s="334"/>
      <c r="I443" s="175"/>
      <c r="J443" s="328" t="s">
        <v>721</v>
      </c>
      <c r="K443" s="328" t="s">
        <v>703</v>
      </c>
      <c r="L443" s="291" t="s">
        <v>555</v>
      </c>
      <c r="M443" s="130">
        <v>797424</v>
      </c>
      <c r="N443" s="132">
        <v>797424</v>
      </c>
      <c r="O443" s="181">
        <f>N443/M443*100</f>
        <v>100</v>
      </c>
      <c r="P443" s="181"/>
      <c r="Q443" s="61"/>
    </row>
    <row r="444" spans="1:17" s="51" customFormat="1" ht="141.75">
      <c r="A444" s="409" t="s">
        <v>728</v>
      </c>
      <c r="B444" s="397" t="s">
        <v>696</v>
      </c>
      <c r="C444" s="409" t="s">
        <v>697</v>
      </c>
      <c r="D444" s="386" t="s">
        <v>205</v>
      </c>
      <c r="E444" s="152">
        <v>13822.3</v>
      </c>
      <c r="F444" s="152">
        <v>13822.3</v>
      </c>
      <c r="G444" s="397" t="s">
        <v>118</v>
      </c>
      <c r="H444" s="333">
        <f t="shared" ref="H444:H465" si="82">F444/E444*100</f>
        <v>100</v>
      </c>
      <c r="I444" s="175"/>
      <c r="J444" s="328" t="s">
        <v>729</v>
      </c>
      <c r="K444" s="328" t="s">
        <v>701</v>
      </c>
      <c r="L444" s="291" t="s">
        <v>165</v>
      </c>
      <c r="M444" s="132">
        <v>370</v>
      </c>
      <c r="N444" s="132">
        <v>449</v>
      </c>
      <c r="O444" s="181">
        <f t="shared" si="81"/>
        <v>100</v>
      </c>
      <c r="P444" s="181">
        <f>(O444+O445)/2</f>
        <v>95.303695059414935</v>
      </c>
      <c r="Q444" s="179" t="s">
        <v>891</v>
      </c>
    </row>
    <row r="445" spans="1:17" s="51" customFormat="1" ht="126">
      <c r="A445" s="411"/>
      <c r="B445" s="398"/>
      <c r="C445" s="411"/>
      <c r="D445" s="387"/>
      <c r="E445" s="153"/>
      <c r="F445" s="153"/>
      <c r="G445" s="398"/>
      <c r="H445" s="334"/>
      <c r="I445" s="176"/>
      <c r="J445" s="328" t="s">
        <v>725</v>
      </c>
      <c r="K445" s="328" t="s">
        <v>703</v>
      </c>
      <c r="L445" s="291" t="s">
        <v>555</v>
      </c>
      <c r="M445" s="111">
        <v>89119</v>
      </c>
      <c r="N445" s="111">
        <v>80748.399999999994</v>
      </c>
      <c r="O445" s="181">
        <f>N445/M445*100</f>
        <v>90.607390118829883</v>
      </c>
      <c r="P445" s="181"/>
      <c r="Q445" s="112" t="s">
        <v>888</v>
      </c>
    </row>
    <row r="446" spans="1:17" s="51" customFormat="1" ht="141.75">
      <c r="A446" s="409" t="s">
        <v>730</v>
      </c>
      <c r="B446" s="397" t="s">
        <v>696</v>
      </c>
      <c r="C446" s="409" t="s">
        <v>697</v>
      </c>
      <c r="D446" s="386" t="s">
        <v>530</v>
      </c>
      <c r="E446" s="312">
        <v>15931.7</v>
      </c>
      <c r="F446" s="312">
        <v>15918.8</v>
      </c>
      <c r="G446" s="397" t="s">
        <v>118</v>
      </c>
      <c r="H446" s="333">
        <f t="shared" si="82"/>
        <v>99.919029356565829</v>
      </c>
      <c r="I446" s="297" t="s">
        <v>880</v>
      </c>
      <c r="J446" s="328" t="s">
        <v>731</v>
      </c>
      <c r="K446" s="328" t="s">
        <v>701</v>
      </c>
      <c r="L446" s="291" t="s">
        <v>165</v>
      </c>
      <c r="M446" s="130">
        <v>220</v>
      </c>
      <c r="N446" s="132">
        <v>51</v>
      </c>
      <c r="O446" s="181">
        <f>N446/M446*100</f>
        <v>23.18181818181818</v>
      </c>
      <c r="P446" s="181">
        <f>(O446+O447+O448+O449+O450+O451+O452)/8</f>
        <v>42.897727272727273</v>
      </c>
      <c r="Q446" s="112" t="s">
        <v>892</v>
      </c>
    </row>
    <row r="447" spans="1:17" s="51" customFormat="1" ht="94.5">
      <c r="A447" s="410"/>
      <c r="B447" s="399"/>
      <c r="C447" s="410"/>
      <c r="D447" s="392"/>
      <c r="E447" s="151"/>
      <c r="F447" s="151"/>
      <c r="G447" s="399"/>
      <c r="H447" s="174"/>
      <c r="I447" s="175"/>
      <c r="J447" s="80" t="s">
        <v>732</v>
      </c>
      <c r="K447" s="328" t="s">
        <v>733</v>
      </c>
      <c r="L447" s="291" t="s">
        <v>165</v>
      </c>
      <c r="M447" s="132">
        <v>5</v>
      </c>
      <c r="N447" s="130">
        <v>0</v>
      </c>
      <c r="O447" s="181">
        <f>N447/M447*100</f>
        <v>0</v>
      </c>
      <c r="P447" s="181"/>
      <c r="Q447" s="112" t="s">
        <v>893</v>
      </c>
    </row>
    <row r="448" spans="1:17" s="51" customFormat="1" ht="31.5">
      <c r="A448" s="410"/>
      <c r="B448" s="399"/>
      <c r="C448" s="410"/>
      <c r="D448" s="392"/>
      <c r="E448" s="151"/>
      <c r="F448" s="151"/>
      <c r="G448" s="399"/>
      <c r="H448" s="174"/>
      <c r="I448" s="175"/>
      <c r="J448" s="80" t="s">
        <v>734</v>
      </c>
      <c r="K448" s="328" t="s">
        <v>733</v>
      </c>
      <c r="L448" s="291" t="s">
        <v>165</v>
      </c>
      <c r="M448" s="130">
        <v>5</v>
      </c>
      <c r="N448" s="130">
        <v>6</v>
      </c>
      <c r="O448" s="181">
        <f t="shared" ref="O448:O449" si="83">IF((N448/M448*100)&gt;1,100)</f>
        <v>100</v>
      </c>
      <c r="P448" s="181"/>
      <c r="Q448" s="112" t="s">
        <v>894</v>
      </c>
    </row>
    <row r="449" spans="1:17" s="51" customFormat="1" ht="126">
      <c r="A449" s="410"/>
      <c r="B449" s="399"/>
      <c r="C449" s="410"/>
      <c r="D449" s="392"/>
      <c r="E449" s="151"/>
      <c r="F449" s="151"/>
      <c r="G449" s="399"/>
      <c r="H449" s="174"/>
      <c r="I449" s="175"/>
      <c r="J449" s="328" t="s">
        <v>735</v>
      </c>
      <c r="K449" s="297" t="s">
        <v>736</v>
      </c>
      <c r="L449" s="291" t="s">
        <v>165</v>
      </c>
      <c r="M449" s="130">
        <v>3</v>
      </c>
      <c r="N449" s="130">
        <v>6</v>
      </c>
      <c r="O449" s="181">
        <f t="shared" si="83"/>
        <v>100</v>
      </c>
      <c r="P449" s="181"/>
      <c r="Q449" s="112" t="s">
        <v>895</v>
      </c>
    </row>
    <row r="450" spans="1:17" s="51" customFormat="1" ht="126">
      <c r="A450" s="410"/>
      <c r="B450" s="399"/>
      <c r="C450" s="410"/>
      <c r="D450" s="392"/>
      <c r="E450" s="151"/>
      <c r="F450" s="151"/>
      <c r="G450" s="399"/>
      <c r="H450" s="174"/>
      <c r="I450" s="176"/>
      <c r="J450" s="328" t="s">
        <v>737</v>
      </c>
      <c r="K450" s="328" t="s">
        <v>703</v>
      </c>
      <c r="L450" s="291" t="s">
        <v>555</v>
      </c>
      <c r="M450" s="131">
        <v>101754.06</v>
      </c>
      <c r="N450" s="131">
        <v>101754.06</v>
      </c>
      <c r="O450" s="181">
        <f>N450/M450*100</f>
        <v>100</v>
      </c>
      <c r="P450" s="181"/>
      <c r="Q450" s="61"/>
    </row>
    <row r="451" spans="1:17" s="51" customFormat="1" ht="110.25">
      <c r="A451" s="410"/>
      <c r="B451" s="399"/>
      <c r="C451" s="410"/>
      <c r="D451" s="392"/>
      <c r="E451" s="151"/>
      <c r="F451" s="151"/>
      <c r="G451" s="399"/>
      <c r="H451" s="174"/>
      <c r="I451" s="175"/>
      <c r="J451" s="328" t="s">
        <v>738</v>
      </c>
      <c r="K451" s="328" t="s">
        <v>739</v>
      </c>
      <c r="L451" s="291" t="s">
        <v>165</v>
      </c>
      <c r="M451" s="130">
        <v>1</v>
      </c>
      <c r="N451" s="130">
        <v>0</v>
      </c>
      <c r="O451" s="181">
        <f>N451/M451*100</f>
        <v>0</v>
      </c>
      <c r="P451" s="181"/>
      <c r="Q451" s="112" t="s">
        <v>896</v>
      </c>
    </row>
    <row r="452" spans="1:17" s="51" customFormat="1" ht="189">
      <c r="A452" s="411"/>
      <c r="B452" s="398"/>
      <c r="C452" s="411"/>
      <c r="D452" s="387"/>
      <c r="E452" s="313"/>
      <c r="F452" s="313"/>
      <c r="G452" s="398"/>
      <c r="H452" s="334"/>
      <c r="I452" s="175"/>
      <c r="J452" s="328" t="s">
        <v>740</v>
      </c>
      <c r="K452" s="328" t="s">
        <v>741</v>
      </c>
      <c r="L452" s="291" t="s">
        <v>165</v>
      </c>
      <c r="M452" s="130">
        <v>5</v>
      </c>
      <c r="N452" s="130">
        <v>1</v>
      </c>
      <c r="O452" s="181">
        <f>N452/M452*100</f>
        <v>20</v>
      </c>
      <c r="P452" s="181"/>
      <c r="Q452" s="112" t="s">
        <v>897</v>
      </c>
    </row>
    <row r="453" spans="1:17" s="51" customFormat="1" ht="141.75">
      <c r="A453" s="409" t="s">
        <v>742</v>
      </c>
      <c r="B453" s="397" t="s">
        <v>696</v>
      </c>
      <c r="C453" s="409" t="s">
        <v>697</v>
      </c>
      <c r="D453" s="386" t="s">
        <v>199</v>
      </c>
      <c r="E453" s="312">
        <v>64797.9</v>
      </c>
      <c r="F453" s="312">
        <v>64797.8</v>
      </c>
      <c r="G453" s="397" t="s">
        <v>118</v>
      </c>
      <c r="H453" s="333">
        <f t="shared" si="82"/>
        <v>99.999845674011041</v>
      </c>
      <c r="I453" s="175"/>
      <c r="J453" s="328" t="s">
        <v>714</v>
      </c>
      <c r="K453" s="328" t="s">
        <v>701</v>
      </c>
      <c r="L453" s="291" t="s">
        <v>165</v>
      </c>
      <c r="M453" s="130">
        <v>500</v>
      </c>
      <c r="N453" s="130">
        <v>523</v>
      </c>
      <c r="O453" s="181">
        <f t="shared" ref="O453" si="84">IF((N453/M453*100)&gt;1,100)</f>
        <v>100</v>
      </c>
      <c r="P453" s="181">
        <f>(O453+O454)/2</f>
        <v>100</v>
      </c>
      <c r="Q453" s="292" t="s">
        <v>891</v>
      </c>
    </row>
    <row r="454" spans="1:17" s="51" customFormat="1" ht="126">
      <c r="A454" s="411"/>
      <c r="B454" s="398"/>
      <c r="C454" s="411"/>
      <c r="D454" s="387"/>
      <c r="E454" s="313"/>
      <c r="F454" s="313"/>
      <c r="G454" s="398"/>
      <c r="H454" s="334"/>
      <c r="I454" s="175"/>
      <c r="J454" s="328" t="s">
        <v>725</v>
      </c>
      <c r="K454" s="328" t="s">
        <v>703</v>
      </c>
      <c r="L454" s="291" t="s">
        <v>555</v>
      </c>
      <c r="M454" s="130">
        <v>420600</v>
      </c>
      <c r="N454" s="130">
        <v>420600</v>
      </c>
      <c r="O454" s="181">
        <f>N454/M454*100</f>
        <v>100</v>
      </c>
      <c r="P454" s="181"/>
      <c r="Q454" s="61"/>
    </row>
    <row r="455" spans="1:17" s="51" customFormat="1" ht="141.75">
      <c r="A455" s="409" t="s">
        <v>743</v>
      </c>
      <c r="B455" s="397" t="s">
        <v>696</v>
      </c>
      <c r="C455" s="409" t="s">
        <v>697</v>
      </c>
      <c r="D455" s="386" t="s">
        <v>200</v>
      </c>
      <c r="E455" s="312">
        <v>115365.2</v>
      </c>
      <c r="F455" s="312">
        <v>115365.1</v>
      </c>
      <c r="G455" s="397" t="s">
        <v>118</v>
      </c>
      <c r="H455" s="333">
        <f t="shared" si="82"/>
        <v>99.999913318747787</v>
      </c>
      <c r="I455" s="175"/>
      <c r="J455" s="328" t="s">
        <v>714</v>
      </c>
      <c r="K455" s="328" t="s">
        <v>701</v>
      </c>
      <c r="L455" s="291" t="s">
        <v>165</v>
      </c>
      <c r="M455" s="132">
        <v>400</v>
      </c>
      <c r="N455" s="130">
        <v>800</v>
      </c>
      <c r="O455" s="181">
        <f t="shared" ref="O455:O456" si="85">IF((N455/M455*100)&gt;1,100)</f>
        <v>100</v>
      </c>
      <c r="P455" s="181">
        <f>(O455+O456)/2</f>
        <v>100</v>
      </c>
      <c r="Q455" s="179" t="s">
        <v>891</v>
      </c>
    </row>
    <row r="456" spans="1:17" s="51" customFormat="1" ht="126">
      <c r="A456" s="411"/>
      <c r="B456" s="398"/>
      <c r="C456" s="411"/>
      <c r="D456" s="387"/>
      <c r="E456" s="313"/>
      <c r="F456" s="313"/>
      <c r="G456" s="398"/>
      <c r="H456" s="334"/>
      <c r="I456" s="176"/>
      <c r="J456" s="328" t="s">
        <v>725</v>
      </c>
      <c r="K456" s="328" t="s">
        <v>703</v>
      </c>
      <c r="L456" s="291" t="s">
        <v>555</v>
      </c>
      <c r="M456" s="111">
        <v>802352.8</v>
      </c>
      <c r="N456" s="131">
        <v>802378.84</v>
      </c>
      <c r="O456" s="181">
        <f t="shared" si="85"/>
        <v>100</v>
      </c>
      <c r="P456" s="181"/>
      <c r="Q456" s="112" t="s">
        <v>898</v>
      </c>
    </row>
    <row r="457" spans="1:17" s="51" customFormat="1" ht="141.75">
      <c r="A457" s="409" t="s">
        <v>744</v>
      </c>
      <c r="B457" s="397" t="s">
        <v>696</v>
      </c>
      <c r="C457" s="409" t="s">
        <v>697</v>
      </c>
      <c r="D457" s="386" t="s">
        <v>206</v>
      </c>
      <c r="E457" s="312">
        <v>30923.200000000001</v>
      </c>
      <c r="F457" s="312">
        <v>30923.1</v>
      </c>
      <c r="G457" s="397" t="s">
        <v>118</v>
      </c>
      <c r="H457" s="333">
        <f t="shared" si="82"/>
        <v>99.9996766182025</v>
      </c>
      <c r="I457" s="175"/>
      <c r="J457" s="328" t="s">
        <v>714</v>
      </c>
      <c r="K457" s="328" t="s">
        <v>701</v>
      </c>
      <c r="L457" s="291" t="s">
        <v>165</v>
      </c>
      <c r="M457" s="130">
        <v>231</v>
      </c>
      <c r="N457" s="130">
        <v>231</v>
      </c>
      <c r="O457" s="181">
        <f>N457/M457*100</f>
        <v>100</v>
      </c>
      <c r="P457" s="181">
        <f>(O457+O458)/2</f>
        <v>99.967799928581087</v>
      </c>
      <c r="Q457" s="61"/>
    </row>
    <row r="458" spans="1:17" s="51" customFormat="1" ht="126">
      <c r="A458" s="411"/>
      <c r="B458" s="398"/>
      <c r="C458" s="411"/>
      <c r="D458" s="387"/>
      <c r="E458" s="313"/>
      <c r="F458" s="313"/>
      <c r="G458" s="398"/>
      <c r="H458" s="334"/>
      <c r="I458" s="176"/>
      <c r="J458" s="328" t="s">
        <v>725</v>
      </c>
      <c r="K458" s="328" t="s">
        <v>703</v>
      </c>
      <c r="L458" s="291" t="s">
        <v>555</v>
      </c>
      <c r="M458" s="111">
        <v>219269.7</v>
      </c>
      <c r="N458" s="111">
        <v>219128.49</v>
      </c>
      <c r="O458" s="181">
        <f>N458/M458*100</f>
        <v>99.935599857162188</v>
      </c>
      <c r="P458" s="181"/>
      <c r="Q458" s="179" t="s">
        <v>874</v>
      </c>
    </row>
    <row r="459" spans="1:17" s="51" customFormat="1" ht="126">
      <c r="A459" s="409" t="s">
        <v>745</v>
      </c>
      <c r="B459" s="397" t="s">
        <v>696</v>
      </c>
      <c r="C459" s="409" t="s">
        <v>697</v>
      </c>
      <c r="D459" s="386" t="s">
        <v>207</v>
      </c>
      <c r="E459" s="312">
        <v>22402.2</v>
      </c>
      <c r="F459" s="312">
        <v>22400.5</v>
      </c>
      <c r="G459" s="397" t="s">
        <v>118</v>
      </c>
      <c r="H459" s="333">
        <f t="shared" si="82"/>
        <v>99.992411459588794</v>
      </c>
      <c r="I459" s="176"/>
      <c r="J459" s="328" t="s">
        <v>746</v>
      </c>
      <c r="K459" s="328" t="s">
        <v>703</v>
      </c>
      <c r="L459" s="291" t="s">
        <v>555</v>
      </c>
      <c r="M459" s="131">
        <v>163918.1</v>
      </c>
      <c r="N459" s="131">
        <v>163918.1</v>
      </c>
      <c r="O459" s="181">
        <f>N459/M459*100</f>
        <v>100</v>
      </c>
      <c r="P459" s="181">
        <f>(O459+O460)/2</f>
        <v>100</v>
      </c>
      <c r="Q459" s="61"/>
    </row>
    <row r="460" spans="1:17" s="51" customFormat="1" ht="94.5">
      <c r="A460" s="410"/>
      <c r="B460" s="399"/>
      <c r="C460" s="410"/>
      <c r="D460" s="392"/>
      <c r="E460" s="151"/>
      <c r="F460" s="151"/>
      <c r="G460" s="399"/>
      <c r="H460" s="334"/>
      <c r="I460" s="175"/>
      <c r="J460" s="80" t="s">
        <v>747</v>
      </c>
      <c r="K460" s="325" t="s">
        <v>716</v>
      </c>
      <c r="L460" s="291" t="s">
        <v>528</v>
      </c>
      <c r="M460" s="130">
        <v>12</v>
      </c>
      <c r="N460" s="130">
        <v>12</v>
      </c>
      <c r="O460" s="181">
        <f>N460/M460*100</f>
        <v>100</v>
      </c>
      <c r="P460" s="181"/>
      <c r="Q460" s="61"/>
    </row>
    <row r="461" spans="1:17" s="51" customFormat="1" ht="126">
      <c r="A461" s="409" t="s">
        <v>748</v>
      </c>
      <c r="B461" s="397" t="s">
        <v>696</v>
      </c>
      <c r="C461" s="409" t="s">
        <v>697</v>
      </c>
      <c r="D461" s="386" t="s">
        <v>201</v>
      </c>
      <c r="E461" s="312">
        <v>70676.800000000003</v>
      </c>
      <c r="F461" s="312">
        <v>70676.7</v>
      </c>
      <c r="G461" s="397" t="s">
        <v>118</v>
      </c>
      <c r="H461" s="333">
        <f t="shared" si="82"/>
        <v>99.999858510855049</v>
      </c>
      <c r="I461" s="176"/>
      <c r="J461" s="328" t="s">
        <v>746</v>
      </c>
      <c r="K461" s="328" t="s">
        <v>703</v>
      </c>
      <c r="L461" s="291" t="s">
        <v>555</v>
      </c>
      <c r="M461" s="131">
        <v>531933.5</v>
      </c>
      <c r="N461" s="131">
        <v>530000</v>
      </c>
      <c r="O461" s="181">
        <f>N461/M461*100</f>
        <v>99.636514714715275</v>
      </c>
      <c r="P461" s="181">
        <f>(O461+O462+O463+O465)/4</f>
        <v>99.480557250107395</v>
      </c>
      <c r="Q461" s="112" t="s">
        <v>899</v>
      </c>
    </row>
    <row r="462" spans="1:17" s="51" customFormat="1" ht="141.75">
      <c r="A462" s="410"/>
      <c r="B462" s="399"/>
      <c r="C462" s="410"/>
      <c r="D462" s="392"/>
      <c r="E462" s="151"/>
      <c r="F462" s="151"/>
      <c r="G462" s="399"/>
      <c r="H462" s="174"/>
      <c r="I462" s="175"/>
      <c r="J462" s="328" t="s">
        <v>720</v>
      </c>
      <c r="K462" s="328" t="s">
        <v>701</v>
      </c>
      <c r="L462" s="291" t="s">
        <v>165</v>
      </c>
      <c r="M462" s="130">
        <v>622</v>
      </c>
      <c r="N462" s="130">
        <v>631</v>
      </c>
      <c r="O462" s="181">
        <f t="shared" ref="O462" si="86">IF((N462/M462*100)&gt;1,100)</f>
        <v>100</v>
      </c>
      <c r="P462" s="181"/>
      <c r="Q462" s="112" t="s">
        <v>900</v>
      </c>
    </row>
    <row r="463" spans="1:17" s="51" customFormat="1" ht="110.25">
      <c r="A463" s="410"/>
      <c r="B463" s="399"/>
      <c r="C463" s="410"/>
      <c r="D463" s="392"/>
      <c r="E463" s="151"/>
      <c r="F463" s="151"/>
      <c r="G463" s="399"/>
      <c r="H463" s="174"/>
      <c r="I463" s="176"/>
      <c r="J463" s="328" t="s">
        <v>749</v>
      </c>
      <c r="K463" s="328" t="s">
        <v>750</v>
      </c>
      <c r="L463" s="291" t="s">
        <v>165</v>
      </c>
      <c r="M463" s="131">
        <v>105000</v>
      </c>
      <c r="N463" s="131">
        <v>103200</v>
      </c>
      <c r="O463" s="181">
        <f t="shared" ref="O463:O472" si="87">N463/M463*100</f>
        <v>98.285714285714292</v>
      </c>
      <c r="P463" s="181"/>
      <c r="Q463" s="112" t="s">
        <v>901</v>
      </c>
    </row>
    <row r="464" spans="1:17" s="51" customFormat="1" ht="141.75">
      <c r="A464" s="411"/>
      <c r="B464" s="398"/>
      <c r="C464" s="411"/>
      <c r="D464" s="387"/>
      <c r="E464" s="313"/>
      <c r="F464" s="313"/>
      <c r="G464" s="398"/>
      <c r="H464" s="334"/>
      <c r="I464" s="176"/>
      <c r="J464" s="328" t="s">
        <v>751</v>
      </c>
      <c r="K464" s="328" t="s">
        <v>703</v>
      </c>
      <c r="L464" s="291" t="s">
        <v>674</v>
      </c>
      <c r="M464" s="131">
        <v>5494.6</v>
      </c>
      <c r="N464" s="131">
        <v>5154.8100000000004</v>
      </c>
      <c r="O464" s="181">
        <f t="shared" si="87"/>
        <v>93.815928366032111</v>
      </c>
      <c r="P464" s="181"/>
      <c r="Q464" s="112" t="s">
        <v>874</v>
      </c>
    </row>
    <row r="465" spans="1:17" s="51" customFormat="1" ht="220.5">
      <c r="A465" s="409" t="s">
        <v>752</v>
      </c>
      <c r="B465" s="397" t="s">
        <v>696</v>
      </c>
      <c r="C465" s="409" t="s">
        <v>697</v>
      </c>
      <c r="D465" s="386" t="s">
        <v>208</v>
      </c>
      <c r="E465" s="312">
        <v>53775.8</v>
      </c>
      <c r="F465" s="312">
        <v>53775.7</v>
      </c>
      <c r="G465" s="397" t="s">
        <v>118</v>
      </c>
      <c r="H465" s="333">
        <f t="shared" si="82"/>
        <v>99.999814042747843</v>
      </c>
      <c r="I465" s="176"/>
      <c r="J465" s="328" t="s">
        <v>698</v>
      </c>
      <c r="K465" s="328" t="s">
        <v>699</v>
      </c>
      <c r="L465" s="291" t="s">
        <v>555</v>
      </c>
      <c r="M465" s="111">
        <v>2186.0100000000002</v>
      </c>
      <c r="N465" s="111">
        <v>2186.0100000000002</v>
      </c>
      <c r="O465" s="181">
        <f t="shared" si="87"/>
        <v>100</v>
      </c>
      <c r="P465" s="181">
        <f>(O465+O466+O467+O468+O469)/5</f>
        <v>99.000202258091235</v>
      </c>
      <c r="Q465" s="61"/>
    </row>
    <row r="466" spans="1:17" s="51" customFormat="1" ht="141.75">
      <c r="A466" s="410"/>
      <c r="B466" s="399"/>
      <c r="C466" s="410"/>
      <c r="D466" s="392"/>
      <c r="E466" s="151"/>
      <c r="F466" s="151"/>
      <c r="G466" s="399"/>
      <c r="H466" s="174"/>
      <c r="I466" s="175"/>
      <c r="J466" s="328" t="s">
        <v>753</v>
      </c>
      <c r="K466" s="328" t="s">
        <v>754</v>
      </c>
      <c r="L466" s="291" t="s">
        <v>165</v>
      </c>
      <c r="M466" s="132">
        <v>1</v>
      </c>
      <c r="N466" s="132">
        <v>1</v>
      </c>
      <c r="O466" s="181">
        <f t="shared" si="87"/>
        <v>100</v>
      </c>
      <c r="P466" s="181"/>
      <c r="Q466" s="61"/>
    </row>
    <row r="467" spans="1:17" s="51" customFormat="1" ht="141.75">
      <c r="A467" s="410"/>
      <c r="B467" s="399"/>
      <c r="C467" s="410"/>
      <c r="D467" s="392"/>
      <c r="E467" s="151"/>
      <c r="F467" s="151"/>
      <c r="G467" s="399"/>
      <c r="H467" s="174"/>
      <c r="I467" s="175"/>
      <c r="J467" s="328" t="s">
        <v>755</v>
      </c>
      <c r="K467" s="328" t="s">
        <v>701</v>
      </c>
      <c r="L467" s="291" t="s">
        <v>165</v>
      </c>
      <c r="M467" s="130">
        <v>905</v>
      </c>
      <c r="N467" s="132">
        <v>875</v>
      </c>
      <c r="O467" s="181">
        <f t="shared" si="87"/>
        <v>96.685082872928177</v>
      </c>
      <c r="P467" s="181"/>
      <c r="Q467" s="112" t="s">
        <v>902</v>
      </c>
    </row>
    <row r="468" spans="1:17" s="51" customFormat="1" ht="126">
      <c r="A468" s="410"/>
      <c r="B468" s="399"/>
      <c r="C468" s="410"/>
      <c r="D468" s="392"/>
      <c r="E468" s="151"/>
      <c r="F468" s="151"/>
      <c r="G468" s="399"/>
      <c r="H468" s="174"/>
      <c r="I468" s="176"/>
      <c r="J468" s="328" t="s">
        <v>756</v>
      </c>
      <c r="K468" s="328" t="s">
        <v>703</v>
      </c>
      <c r="L468" s="291" t="s">
        <v>555</v>
      </c>
      <c r="M468" s="131">
        <v>300643.99</v>
      </c>
      <c r="N468" s="111">
        <v>295580.93</v>
      </c>
      <c r="O468" s="181">
        <f t="shared" si="87"/>
        <v>98.315928417527985</v>
      </c>
      <c r="P468" s="181"/>
      <c r="Q468" s="112" t="s">
        <v>874</v>
      </c>
    </row>
    <row r="469" spans="1:17" s="51" customFormat="1" ht="110.25">
      <c r="A469" s="410"/>
      <c r="B469" s="399"/>
      <c r="C469" s="410"/>
      <c r="D469" s="392"/>
      <c r="E469" s="151"/>
      <c r="F469" s="151"/>
      <c r="G469" s="399"/>
      <c r="H469" s="334"/>
      <c r="I469" s="175"/>
      <c r="J469" s="328" t="s">
        <v>757</v>
      </c>
      <c r="K469" s="328" t="s">
        <v>758</v>
      </c>
      <c r="L469" s="291" t="s">
        <v>165</v>
      </c>
      <c r="M469" s="130">
        <v>12</v>
      </c>
      <c r="N469" s="132">
        <v>12</v>
      </c>
      <c r="O469" s="181">
        <f t="shared" si="87"/>
        <v>100</v>
      </c>
      <c r="P469" s="181"/>
      <c r="Q469" s="61"/>
    </row>
    <row r="470" spans="1:17" s="51" customFormat="1" ht="141.75">
      <c r="A470" s="409" t="s">
        <v>759</v>
      </c>
      <c r="B470" s="397" t="s">
        <v>696</v>
      </c>
      <c r="C470" s="409" t="s">
        <v>697</v>
      </c>
      <c r="D470" s="386" t="s">
        <v>202</v>
      </c>
      <c r="E470" s="312">
        <v>80350.5</v>
      </c>
      <c r="F470" s="312">
        <v>80350.399999999994</v>
      </c>
      <c r="G470" s="397" t="s">
        <v>118</v>
      </c>
      <c r="H470" s="333">
        <f>F470/E470*100</f>
        <v>99.999875545267287</v>
      </c>
      <c r="I470" s="175"/>
      <c r="J470" s="328" t="s">
        <v>714</v>
      </c>
      <c r="K470" s="328" t="s">
        <v>701</v>
      </c>
      <c r="L470" s="291" t="s">
        <v>165</v>
      </c>
      <c r="M470" s="132">
        <v>77</v>
      </c>
      <c r="N470" s="132">
        <v>27</v>
      </c>
      <c r="O470" s="181">
        <f t="shared" si="87"/>
        <v>35.064935064935064</v>
      </c>
      <c r="P470" s="181">
        <f>(O470+O471+O472)/3</f>
        <v>75.385691922706329</v>
      </c>
      <c r="Q470" s="112" t="s">
        <v>892</v>
      </c>
    </row>
    <row r="471" spans="1:17" s="51" customFormat="1" ht="126">
      <c r="A471" s="410"/>
      <c r="B471" s="399"/>
      <c r="C471" s="410"/>
      <c r="D471" s="392"/>
      <c r="E471" s="151"/>
      <c r="F471" s="151"/>
      <c r="G471" s="399"/>
      <c r="H471" s="174"/>
      <c r="I471" s="175"/>
      <c r="J471" s="328" t="s">
        <v>760</v>
      </c>
      <c r="K471" s="328" t="s">
        <v>701</v>
      </c>
      <c r="L471" s="291" t="s">
        <v>165</v>
      </c>
      <c r="M471" s="132">
        <v>479</v>
      </c>
      <c r="N471" s="132">
        <v>449</v>
      </c>
      <c r="O471" s="181">
        <f t="shared" si="87"/>
        <v>93.736951983298539</v>
      </c>
      <c r="P471" s="181"/>
      <c r="Q471" s="112" t="s">
        <v>903</v>
      </c>
    </row>
    <row r="472" spans="1:17" s="51" customFormat="1" ht="126">
      <c r="A472" s="411"/>
      <c r="B472" s="398"/>
      <c r="C472" s="411"/>
      <c r="D472" s="387"/>
      <c r="E472" s="313"/>
      <c r="F472" s="313"/>
      <c r="G472" s="398"/>
      <c r="H472" s="334"/>
      <c r="I472" s="176"/>
      <c r="J472" s="328" t="s">
        <v>721</v>
      </c>
      <c r="K472" s="328" t="s">
        <v>703</v>
      </c>
      <c r="L472" s="291" t="s">
        <v>555</v>
      </c>
      <c r="M472" s="111">
        <v>549346.18999999994</v>
      </c>
      <c r="N472" s="132">
        <v>534817.02</v>
      </c>
      <c r="O472" s="181">
        <f t="shared" si="87"/>
        <v>97.355188719885376</v>
      </c>
      <c r="P472" s="181"/>
      <c r="Q472" s="112" t="s">
        <v>874</v>
      </c>
    </row>
    <row r="473" spans="1:17" s="51" customFormat="1" ht="110.25">
      <c r="A473" s="409" t="s">
        <v>761</v>
      </c>
      <c r="B473" s="397" t="s">
        <v>696</v>
      </c>
      <c r="C473" s="409" t="s">
        <v>697</v>
      </c>
      <c r="D473" s="386" t="s">
        <v>203</v>
      </c>
      <c r="E473" s="312">
        <v>124365.2</v>
      </c>
      <c r="F473" s="312">
        <v>124348.4</v>
      </c>
      <c r="G473" s="397" t="s">
        <v>118</v>
      </c>
      <c r="H473" s="333">
        <f>F473/E473*100</f>
        <v>99.986491397915174</v>
      </c>
      <c r="I473" s="182"/>
      <c r="J473" s="328" t="s">
        <v>762</v>
      </c>
      <c r="K473" s="328" t="s">
        <v>723</v>
      </c>
      <c r="L473" s="291" t="s">
        <v>165</v>
      </c>
      <c r="M473" s="132">
        <v>3</v>
      </c>
      <c r="N473" s="132">
        <v>3</v>
      </c>
      <c r="O473" s="181">
        <f>N473/M473*100</f>
        <v>100</v>
      </c>
      <c r="P473" s="181">
        <f>(O473+O474+O475)/3</f>
        <v>100</v>
      </c>
      <c r="Q473" s="61"/>
    </row>
    <row r="474" spans="1:17" s="51" customFormat="1" ht="94.5">
      <c r="A474" s="410"/>
      <c r="B474" s="399"/>
      <c r="C474" s="410"/>
      <c r="D474" s="392"/>
      <c r="E474" s="151"/>
      <c r="F474" s="151"/>
      <c r="G474" s="399"/>
      <c r="H474" s="174"/>
      <c r="I474" s="182"/>
      <c r="J474" s="80" t="s">
        <v>763</v>
      </c>
      <c r="K474" s="325" t="s">
        <v>567</v>
      </c>
      <c r="L474" s="291" t="s">
        <v>165</v>
      </c>
      <c r="M474" s="132">
        <v>4689</v>
      </c>
      <c r="N474" s="132">
        <v>4689</v>
      </c>
      <c r="O474" s="181">
        <f t="shared" ref="O474:O475" si="88">N474/M474*100</f>
        <v>100</v>
      </c>
      <c r="P474" s="181"/>
      <c r="Q474" s="61"/>
    </row>
    <row r="475" spans="1:17" s="51" customFormat="1" ht="126">
      <c r="A475" s="411"/>
      <c r="B475" s="398"/>
      <c r="C475" s="411"/>
      <c r="D475" s="387"/>
      <c r="E475" s="313"/>
      <c r="F475" s="313"/>
      <c r="G475" s="398"/>
      <c r="H475" s="334"/>
      <c r="I475" s="177"/>
      <c r="J475" s="80" t="s">
        <v>702</v>
      </c>
      <c r="K475" s="80" t="s">
        <v>703</v>
      </c>
      <c r="L475" s="291" t="s">
        <v>674</v>
      </c>
      <c r="M475" s="131">
        <v>700252.5</v>
      </c>
      <c r="N475" s="131">
        <v>700252.5</v>
      </c>
      <c r="O475" s="181">
        <f t="shared" si="88"/>
        <v>100</v>
      </c>
      <c r="P475" s="181"/>
      <c r="Q475" s="61"/>
    </row>
    <row r="476" spans="1:17" s="51" customFormat="1" ht="173.25" customHeight="1">
      <c r="A476" s="409" t="s">
        <v>764</v>
      </c>
      <c r="B476" s="397" t="s">
        <v>765</v>
      </c>
      <c r="C476" s="409" t="s">
        <v>766</v>
      </c>
      <c r="D476" s="386" t="s">
        <v>498</v>
      </c>
      <c r="E476" s="312">
        <v>74782.899999999994</v>
      </c>
      <c r="F476" s="312">
        <v>74448.2</v>
      </c>
      <c r="G476" s="386" t="s">
        <v>118</v>
      </c>
      <c r="H476" s="333">
        <f t="shared" ref="H476" si="89">F476/E476*100</f>
        <v>99.552437789922564</v>
      </c>
      <c r="I476" s="149" t="s">
        <v>861</v>
      </c>
      <c r="J476" s="328" t="s">
        <v>767</v>
      </c>
      <c r="K476" s="328" t="s">
        <v>768</v>
      </c>
      <c r="L476" s="320" t="s">
        <v>555</v>
      </c>
      <c r="M476" s="111">
        <v>59464</v>
      </c>
      <c r="N476" s="111">
        <v>59464</v>
      </c>
      <c r="O476" s="181">
        <f>N476/M476*100</f>
        <v>100</v>
      </c>
      <c r="P476" s="181">
        <f>(O476+O477+O478)/3</f>
        <v>100</v>
      </c>
      <c r="Q476" s="61"/>
    </row>
    <row r="477" spans="1:17" s="51" customFormat="1" ht="94.5">
      <c r="A477" s="410"/>
      <c r="B477" s="399"/>
      <c r="C477" s="410"/>
      <c r="D477" s="392"/>
      <c r="E477" s="151"/>
      <c r="F477" s="151"/>
      <c r="G477" s="392"/>
      <c r="H477" s="174"/>
      <c r="I477" s="57"/>
      <c r="J477" s="328" t="s">
        <v>769</v>
      </c>
      <c r="K477" s="328" t="s">
        <v>770</v>
      </c>
      <c r="L477" s="291" t="s">
        <v>165</v>
      </c>
      <c r="M477" s="132">
        <v>16</v>
      </c>
      <c r="N477" s="132">
        <v>16</v>
      </c>
      <c r="O477" s="181">
        <f t="shared" ref="O477:O482" si="90">N477/M477*100</f>
        <v>100</v>
      </c>
      <c r="P477" s="181"/>
      <c r="Q477" s="61"/>
    </row>
    <row r="478" spans="1:17" s="51" customFormat="1" ht="126">
      <c r="A478" s="411"/>
      <c r="B478" s="398"/>
      <c r="C478" s="411"/>
      <c r="D478" s="387"/>
      <c r="E478" s="313"/>
      <c r="F478" s="313"/>
      <c r="G478" s="387"/>
      <c r="H478" s="334"/>
      <c r="I478" s="149"/>
      <c r="J478" s="80" t="s">
        <v>771</v>
      </c>
      <c r="K478" s="80" t="s">
        <v>772</v>
      </c>
      <c r="L478" s="320" t="s">
        <v>555</v>
      </c>
      <c r="M478" s="111">
        <v>52399</v>
      </c>
      <c r="N478" s="111">
        <v>52399</v>
      </c>
      <c r="O478" s="181">
        <f t="shared" si="90"/>
        <v>100</v>
      </c>
      <c r="P478" s="181"/>
      <c r="Q478" s="61"/>
    </row>
    <row r="479" spans="1:17" s="51" customFormat="1" ht="157.5">
      <c r="A479" s="409" t="s">
        <v>773</v>
      </c>
      <c r="B479" s="397" t="s">
        <v>765</v>
      </c>
      <c r="C479" s="409" t="s">
        <v>766</v>
      </c>
      <c r="D479" s="386" t="s">
        <v>193</v>
      </c>
      <c r="E479" s="147">
        <v>21943.7</v>
      </c>
      <c r="F479" s="147">
        <v>21943.7</v>
      </c>
      <c r="G479" s="386" t="s">
        <v>118</v>
      </c>
      <c r="H479" s="333">
        <f t="shared" ref="H479:H485" si="91">F479/E479*100</f>
        <v>100</v>
      </c>
      <c r="I479" s="149"/>
      <c r="J479" s="328" t="s">
        <v>767</v>
      </c>
      <c r="K479" s="328" t="s">
        <v>768</v>
      </c>
      <c r="L479" s="320" t="s">
        <v>555</v>
      </c>
      <c r="M479" s="111">
        <v>24943.7</v>
      </c>
      <c r="N479" s="111">
        <v>24943.7</v>
      </c>
      <c r="O479" s="181">
        <f t="shared" si="90"/>
        <v>100</v>
      </c>
      <c r="P479" s="181">
        <f>(O479+O480)/2</f>
        <v>100</v>
      </c>
      <c r="Q479" s="61"/>
    </row>
    <row r="480" spans="1:17" s="51" customFormat="1" ht="126">
      <c r="A480" s="411"/>
      <c r="B480" s="398"/>
      <c r="C480" s="411"/>
      <c r="D480" s="387"/>
      <c r="E480" s="148"/>
      <c r="F480" s="148"/>
      <c r="G480" s="387"/>
      <c r="H480" s="334"/>
      <c r="I480" s="149"/>
      <c r="J480" s="80" t="s">
        <v>774</v>
      </c>
      <c r="K480" s="80" t="s">
        <v>772</v>
      </c>
      <c r="L480" s="320" t="s">
        <v>555</v>
      </c>
      <c r="M480" s="111">
        <v>48409</v>
      </c>
      <c r="N480" s="111">
        <v>48409</v>
      </c>
      <c r="O480" s="181">
        <f t="shared" si="90"/>
        <v>100</v>
      </c>
      <c r="P480" s="181"/>
      <c r="Q480" s="61"/>
    </row>
    <row r="481" spans="1:17" s="51" customFormat="1" ht="157.5">
      <c r="A481" s="409" t="s">
        <v>775</v>
      </c>
      <c r="B481" s="397" t="s">
        <v>765</v>
      </c>
      <c r="C481" s="409" t="s">
        <v>766</v>
      </c>
      <c r="D481" s="386" t="s">
        <v>194</v>
      </c>
      <c r="E481" s="147">
        <v>26286.2</v>
      </c>
      <c r="F481" s="147">
        <v>25886.400000000001</v>
      </c>
      <c r="G481" s="386" t="s">
        <v>118</v>
      </c>
      <c r="H481" s="333">
        <f t="shared" si="91"/>
        <v>98.479049843644191</v>
      </c>
      <c r="I481" s="149" t="s">
        <v>861</v>
      </c>
      <c r="J481" s="328" t="s">
        <v>767</v>
      </c>
      <c r="K481" s="328" t="s">
        <v>768</v>
      </c>
      <c r="L481" s="320" t="s">
        <v>555</v>
      </c>
      <c r="M481" s="111">
        <v>100994.4</v>
      </c>
      <c r="N481" s="111">
        <v>100994.4</v>
      </c>
      <c r="O481" s="181">
        <f t="shared" si="90"/>
        <v>100</v>
      </c>
      <c r="P481" s="181">
        <f>(O481+O482)/2</f>
        <v>100</v>
      </c>
      <c r="Q481" s="61"/>
    </row>
    <row r="482" spans="1:17" s="51" customFormat="1" ht="126">
      <c r="A482" s="410"/>
      <c r="B482" s="399"/>
      <c r="C482" s="410"/>
      <c r="D482" s="392"/>
      <c r="E482" s="150"/>
      <c r="F482" s="150"/>
      <c r="G482" s="392"/>
      <c r="H482" s="334"/>
      <c r="I482" s="149"/>
      <c r="J482" s="80" t="s">
        <v>774</v>
      </c>
      <c r="K482" s="80" t="s">
        <v>772</v>
      </c>
      <c r="L482" s="320" t="s">
        <v>555</v>
      </c>
      <c r="M482" s="111">
        <v>23950.799999999999</v>
      </c>
      <c r="N482" s="111">
        <v>23950.799999999999</v>
      </c>
      <c r="O482" s="181">
        <f t="shared" si="90"/>
        <v>100</v>
      </c>
      <c r="P482" s="181"/>
      <c r="Q482" s="61"/>
    </row>
    <row r="483" spans="1:17" s="51" customFormat="1" ht="157.5">
      <c r="A483" s="409" t="s">
        <v>776</v>
      </c>
      <c r="B483" s="397" t="s">
        <v>765</v>
      </c>
      <c r="C483" s="409" t="s">
        <v>766</v>
      </c>
      <c r="D483" s="386" t="s">
        <v>195</v>
      </c>
      <c r="E483" s="147">
        <v>13494</v>
      </c>
      <c r="F483" s="147">
        <v>13493.9</v>
      </c>
      <c r="G483" s="386" t="s">
        <v>118</v>
      </c>
      <c r="H483" s="333">
        <f t="shared" si="91"/>
        <v>99.999258929894765</v>
      </c>
      <c r="I483" s="149"/>
      <c r="J483" s="328" t="s">
        <v>767</v>
      </c>
      <c r="K483" s="328" t="s">
        <v>768</v>
      </c>
      <c r="L483" s="320" t="s">
        <v>555</v>
      </c>
      <c r="M483" s="111">
        <v>14397.6</v>
      </c>
      <c r="N483" s="111">
        <v>17900</v>
      </c>
      <c r="O483" s="181">
        <f t="shared" ref="O483:O485" si="92">IF((N483/M483*100)&gt;1,100)</f>
        <v>100</v>
      </c>
      <c r="P483" s="181">
        <f>(O483+O484)/2</f>
        <v>100</v>
      </c>
      <c r="Q483" s="61"/>
    </row>
    <row r="484" spans="1:17" s="51" customFormat="1" ht="126">
      <c r="A484" s="411"/>
      <c r="B484" s="398"/>
      <c r="C484" s="411"/>
      <c r="D484" s="387"/>
      <c r="E484" s="148"/>
      <c r="F484" s="148"/>
      <c r="G484" s="387"/>
      <c r="H484" s="334"/>
      <c r="I484" s="149"/>
      <c r="J484" s="80" t="s">
        <v>774</v>
      </c>
      <c r="K484" s="80" t="s">
        <v>772</v>
      </c>
      <c r="L484" s="320" t="s">
        <v>555</v>
      </c>
      <c r="M484" s="111">
        <v>14400</v>
      </c>
      <c r="N484" s="111">
        <v>17900</v>
      </c>
      <c r="O484" s="181">
        <f t="shared" si="92"/>
        <v>100</v>
      </c>
      <c r="P484" s="181"/>
      <c r="Q484" s="61"/>
    </row>
    <row r="485" spans="1:17" s="51" customFormat="1" ht="157.5">
      <c r="A485" s="409" t="s">
        <v>777</v>
      </c>
      <c r="B485" s="397" t="s">
        <v>765</v>
      </c>
      <c r="C485" s="409" t="s">
        <v>766</v>
      </c>
      <c r="D485" s="386" t="s">
        <v>529</v>
      </c>
      <c r="E485" s="147">
        <v>29002.2</v>
      </c>
      <c r="F485" s="147">
        <v>28928.2</v>
      </c>
      <c r="G485" s="386" t="s">
        <v>118</v>
      </c>
      <c r="H485" s="333">
        <f t="shared" si="91"/>
        <v>99.744846942645722</v>
      </c>
      <c r="I485" s="149" t="s">
        <v>861</v>
      </c>
      <c r="J485" s="328" t="s">
        <v>767</v>
      </c>
      <c r="K485" s="328" t="s">
        <v>768</v>
      </c>
      <c r="L485" s="320" t="s">
        <v>555</v>
      </c>
      <c r="M485" s="111">
        <v>39800</v>
      </c>
      <c r="N485" s="111">
        <v>43692</v>
      </c>
      <c r="O485" s="181">
        <f t="shared" si="92"/>
        <v>100</v>
      </c>
      <c r="P485" s="181">
        <f>(O485+O486+O487)/3</f>
        <v>100.00256410256411</v>
      </c>
      <c r="Q485" s="112" t="s">
        <v>863</v>
      </c>
    </row>
    <row r="486" spans="1:17" s="51" customFormat="1" ht="126">
      <c r="A486" s="410"/>
      <c r="B486" s="399"/>
      <c r="C486" s="410"/>
      <c r="D486" s="392"/>
      <c r="E486" s="150"/>
      <c r="F486" s="150"/>
      <c r="G486" s="392"/>
      <c r="H486" s="174"/>
      <c r="I486" s="149"/>
      <c r="J486" s="80" t="s">
        <v>774</v>
      </c>
      <c r="K486" s="80" t="s">
        <v>772</v>
      </c>
      <c r="L486" s="320" t="s">
        <v>555</v>
      </c>
      <c r="M486" s="111">
        <v>26000</v>
      </c>
      <c r="N486" s="111">
        <v>26002</v>
      </c>
      <c r="O486" s="181">
        <f>N486/M486*100</f>
        <v>100.00769230769231</v>
      </c>
      <c r="P486" s="181"/>
      <c r="Q486" s="61"/>
    </row>
    <row r="487" spans="1:17" s="51" customFormat="1" ht="110.25">
      <c r="A487" s="411"/>
      <c r="B487" s="398"/>
      <c r="C487" s="411"/>
      <c r="D487" s="387"/>
      <c r="E487" s="148"/>
      <c r="F487" s="148"/>
      <c r="G487" s="387"/>
      <c r="H487" s="334"/>
      <c r="I487" s="57"/>
      <c r="J487" s="328" t="s">
        <v>778</v>
      </c>
      <c r="K487" s="328" t="s">
        <v>779</v>
      </c>
      <c r="L487" s="320" t="s">
        <v>165</v>
      </c>
      <c r="M487" s="132">
        <v>2</v>
      </c>
      <c r="N487" s="132">
        <v>2</v>
      </c>
      <c r="O487" s="181">
        <f>N487/M487*100</f>
        <v>100</v>
      </c>
      <c r="P487" s="181"/>
      <c r="Q487" s="61"/>
    </row>
    <row r="488" spans="1:17" s="51" customFormat="1" ht="157.5">
      <c r="A488" s="409" t="s">
        <v>780</v>
      </c>
      <c r="B488" s="397" t="s">
        <v>765</v>
      </c>
      <c r="C488" s="409" t="s">
        <v>766</v>
      </c>
      <c r="D488" s="386" t="s">
        <v>196</v>
      </c>
      <c r="E488" s="147">
        <v>18592.599999999999</v>
      </c>
      <c r="F488" s="147">
        <v>18285.5</v>
      </c>
      <c r="G488" s="386" t="s">
        <v>118</v>
      </c>
      <c r="H488" s="333">
        <f>F488/E488*100</f>
        <v>98.348267590331645</v>
      </c>
      <c r="I488" s="149" t="s">
        <v>861</v>
      </c>
      <c r="J488" s="328" t="s">
        <v>767</v>
      </c>
      <c r="K488" s="328" t="s">
        <v>768</v>
      </c>
      <c r="L488" s="320" t="s">
        <v>555</v>
      </c>
      <c r="M488" s="111">
        <v>20100</v>
      </c>
      <c r="N488" s="111">
        <v>18880.599999999999</v>
      </c>
      <c r="O488" s="181">
        <f>N488/M488*100</f>
        <v>93.933333333333323</v>
      </c>
      <c r="P488" s="181">
        <f>(O488+O489+O490+O491)/4</f>
        <v>96.93702866361248</v>
      </c>
      <c r="Q488" s="112" t="s">
        <v>864</v>
      </c>
    </row>
    <row r="489" spans="1:17" s="51" customFormat="1" ht="126">
      <c r="A489" s="410"/>
      <c r="B489" s="399"/>
      <c r="C489" s="410"/>
      <c r="D489" s="392"/>
      <c r="E489" s="150"/>
      <c r="F489" s="150"/>
      <c r="G489" s="392"/>
      <c r="H489" s="174"/>
      <c r="I489" s="149"/>
      <c r="J489" s="80" t="s">
        <v>774</v>
      </c>
      <c r="K489" s="80" t="s">
        <v>772</v>
      </c>
      <c r="L489" s="320" t="s">
        <v>555</v>
      </c>
      <c r="M489" s="111">
        <v>20125.400000000001</v>
      </c>
      <c r="N489" s="111">
        <v>18880.599999999999</v>
      </c>
      <c r="O489" s="181">
        <f>N489/M489*100</f>
        <v>93.814781321116584</v>
      </c>
      <c r="P489" s="181"/>
      <c r="Q489" s="112" t="s">
        <v>864</v>
      </c>
    </row>
    <row r="490" spans="1:17" s="51" customFormat="1" ht="94.5">
      <c r="A490" s="410"/>
      <c r="B490" s="399"/>
      <c r="C490" s="410"/>
      <c r="D490" s="392"/>
      <c r="E490" s="150"/>
      <c r="F490" s="150"/>
      <c r="G490" s="392"/>
      <c r="H490" s="174"/>
      <c r="I490" s="57"/>
      <c r="J490" s="328" t="s">
        <v>781</v>
      </c>
      <c r="K490" s="328" t="s">
        <v>782</v>
      </c>
      <c r="L490" s="320" t="s">
        <v>165</v>
      </c>
      <c r="M490" s="132">
        <v>5</v>
      </c>
      <c r="N490" s="132">
        <v>5</v>
      </c>
      <c r="O490" s="181">
        <f t="shared" ref="O490:O495" si="93">N490/M490*100</f>
        <v>100</v>
      </c>
      <c r="P490" s="181"/>
      <c r="Q490" s="61"/>
    </row>
    <row r="491" spans="1:17" s="51" customFormat="1" ht="54" customHeight="1">
      <c r="A491" s="287"/>
      <c r="B491" s="289"/>
      <c r="C491" s="287"/>
      <c r="D491" s="298"/>
      <c r="E491" s="150"/>
      <c r="F491" s="141"/>
      <c r="G491" s="298"/>
      <c r="H491" s="334"/>
      <c r="I491" s="57"/>
      <c r="J491" s="328" t="s">
        <v>783</v>
      </c>
      <c r="K491" s="328" t="s">
        <v>739</v>
      </c>
      <c r="L491" s="320" t="s">
        <v>165</v>
      </c>
      <c r="M491" s="132">
        <v>1</v>
      </c>
      <c r="N491" s="132">
        <v>1</v>
      </c>
      <c r="O491" s="181">
        <f t="shared" si="93"/>
        <v>100</v>
      </c>
      <c r="P491" s="181"/>
      <c r="Q491" s="61"/>
    </row>
    <row r="492" spans="1:17" s="51" customFormat="1" ht="157.5">
      <c r="A492" s="409" t="s">
        <v>784</v>
      </c>
      <c r="B492" s="397" t="s">
        <v>765</v>
      </c>
      <c r="C492" s="409" t="s">
        <v>766</v>
      </c>
      <c r="D492" s="386" t="s">
        <v>197</v>
      </c>
      <c r="E492" s="147">
        <v>23966.9</v>
      </c>
      <c r="F492" s="147">
        <v>23966.799999999999</v>
      </c>
      <c r="G492" s="386" t="s">
        <v>118</v>
      </c>
      <c r="H492" s="333">
        <f t="shared" ref="H492" si="94">F492/E492*100</f>
        <v>99.999582757886913</v>
      </c>
      <c r="I492" s="149"/>
      <c r="J492" s="328" t="s">
        <v>767</v>
      </c>
      <c r="K492" s="328" t="s">
        <v>785</v>
      </c>
      <c r="L492" s="320" t="s">
        <v>555</v>
      </c>
      <c r="M492" s="111">
        <v>34956.04</v>
      </c>
      <c r="N492" s="111">
        <v>34544</v>
      </c>
      <c r="O492" s="181">
        <f t="shared" si="93"/>
        <v>98.821262362670367</v>
      </c>
      <c r="P492" s="181">
        <f>(O492+O493+O494+O495)/4</f>
        <v>87.005327795898552</v>
      </c>
      <c r="Q492" s="112" t="s">
        <v>865</v>
      </c>
    </row>
    <row r="493" spans="1:17" s="51" customFormat="1" ht="157.5">
      <c r="A493" s="410"/>
      <c r="B493" s="399"/>
      <c r="C493" s="410"/>
      <c r="D493" s="392"/>
      <c r="E493" s="150"/>
      <c r="F493" s="150"/>
      <c r="G493" s="392"/>
      <c r="H493" s="174"/>
      <c r="I493" s="149"/>
      <c r="J493" s="328" t="s">
        <v>786</v>
      </c>
      <c r="K493" s="328" t="s">
        <v>785</v>
      </c>
      <c r="L493" s="320" t="s">
        <v>674</v>
      </c>
      <c r="M493" s="111">
        <v>7731</v>
      </c>
      <c r="N493" s="111">
        <v>11120.48</v>
      </c>
      <c r="O493" s="181">
        <f t="shared" ref="O493" si="95">IF((N493/M493*100)&gt;1,100)</f>
        <v>100</v>
      </c>
      <c r="P493" s="181"/>
      <c r="Q493" s="112" t="s">
        <v>865</v>
      </c>
    </row>
    <row r="494" spans="1:17" s="51" customFormat="1" ht="126">
      <c r="A494" s="410"/>
      <c r="B494" s="399"/>
      <c r="C494" s="410"/>
      <c r="D494" s="392"/>
      <c r="E494" s="150"/>
      <c r="F494" s="150"/>
      <c r="G494" s="392"/>
      <c r="H494" s="174"/>
      <c r="I494" s="149"/>
      <c r="J494" s="80" t="s">
        <v>771</v>
      </c>
      <c r="K494" s="80" t="s">
        <v>772</v>
      </c>
      <c r="L494" s="320" t="s">
        <v>555</v>
      </c>
      <c r="M494" s="111">
        <v>55058.36</v>
      </c>
      <c r="N494" s="111">
        <v>27088.74</v>
      </c>
      <c r="O494" s="181">
        <f t="shared" si="93"/>
        <v>49.20004882092384</v>
      </c>
      <c r="P494" s="181"/>
      <c r="Q494" s="112" t="s">
        <v>866</v>
      </c>
    </row>
    <row r="495" spans="1:17" s="51" customFormat="1" ht="189">
      <c r="A495" s="411"/>
      <c r="B495" s="398"/>
      <c r="C495" s="411"/>
      <c r="D495" s="387"/>
      <c r="E495" s="148"/>
      <c r="F495" s="148"/>
      <c r="G495" s="387"/>
      <c r="H495" s="334"/>
      <c r="I495" s="149"/>
      <c r="J495" s="328" t="s">
        <v>787</v>
      </c>
      <c r="K495" s="80" t="s">
        <v>772</v>
      </c>
      <c r="L495" s="320" t="s">
        <v>165</v>
      </c>
      <c r="M495" s="111">
        <v>5233.8999999999996</v>
      </c>
      <c r="N495" s="111">
        <v>5233.8999999999996</v>
      </c>
      <c r="O495" s="181">
        <f t="shared" si="93"/>
        <v>100</v>
      </c>
      <c r="P495" s="181"/>
      <c r="Q495" s="61"/>
    </row>
    <row r="496" spans="1:17" s="51" customFormat="1" ht="157.5">
      <c r="A496" s="409" t="s">
        <v>788</v>
      </c>
      <c r="B496" s="397" t="s">
        <v>765</v>
      </c>
      <c r="C496" s="409" t="s">
        <v>766</v>
      </c>
      <c r="D496" s="386" t="s">
        <v>198</v>
      </c>
      <c r="E496" s="147">
        <v>34207</v>
      </c>
      <c r="F496" s="147">
        <v>34206.9</v>
      </c>
      <c r="G496" s="386" t="s">
        <v>118</v>
      </c>
      <c r="H496" s="333">
        <f t="shared" ref="H496:H498" si="96">F496/E496*100</f>
        <v>99.999707662174416</v>
      </c>
      <c r="I496" s="149"/>
      <c r="J496" s="328" t="s">
        <v>767</v>
      </c>
      <c r="K496" s="328" t="s">
        <v>768</v>
      </c>
      <c r="L496" s="320" t="s">
        <v>555</v>
      </c>
      <c r="M496" s="111">
        <v>8247</v>
      </c>
      <c r="N496" s="111">
        <v>14401.1</v>
      </c>
      <c r="O496" s="181">
        <f t="shared" ref="O496" si="97">IF((N496/M496*100)&gt;1,100)</f>
        <v>100</v>
      </c>
      <c r="P496" s="181">
        <f>(O496+O497)/2</f>
        <v>100</v>
      </c>
      <c r="Q496" s="112" t="s">
        <v>867</v>
      </c>
    </row>
    <row r="497" spans="1:17" s="51" customFormat="1" ht="126">
      <c r="A497" s="411"/>
      <c r="B497" s="398"/>
      <c r="C497" s="411"/>
      <c r="D497" s="387"/>
      <c r="E497" s="148"/>
      <c r="F497" s="148"/>
      <c r="G497" s="387"/>
      <c r="H497" s="334"/>
      <c r="I497" s="149"/>
      <c r="J497" s="80" t="s">
        <v>774</v>
      </c>
      <c r="K497" s="80" t="s">
        <v>772</v>
      </c>
      <c r="L497" s="320" t="s">
        <v>555</v>
      </c>
      <c r="M497" s="111">
        <v>30070</v>
      </c>
      <c r="N497" s="111">
        <v>30070</v>
      </c>
      <c r="O497" s="181">
        <f t="shared" ref="O497:O498" si="98">N497/M497*100</f>
        <v>100</v>
      </c>
      <c r="P497" s="181"/>
      <c r="Q497" s="61"/>
    </row>
    <row r="498" spans="1:17" s="51" customFormat="1" ht="157.5">
      <c r="A498" s="409" t="s">
        <v>789</v>
      </c>
      <c r="B498" s="397" t="s">
        <v>765</v>
      </c>
      <c r="C498" s="409" t="s">
        <v>766</v>
      </c>
      <c r="D498" s="386" t="s">
        <v>205</v>
      </c>
      <c r="E498" s="147">
        <v>14439.5</v>
      </c>
      <c r="F498" s="147">
        <v>14439.5</v>
      </c>
      <c r="G498" s="386" t="s">
        <v>118</v>
      </c>
      <c r="H498" s="333">
        <f t="shared" si="96"/>
        <v>100</v>
      </c>
      <c r="I498" s="104"/>
      <c r="J498" s="328" t="s">
        <v>767</v>
      </c>
      <c r="K498" s="328" t="s">
        <v>768</v>
      </c>
      <c r="L498" s="320" t="s">
        <v>555</v>
      </c>
      <c r="M498" s="115">
        <v>12049.71</v>
      </c>
      <c r="N498" s="111">
        <v>12049.71</v>
      </c>
      <c r="O498" s="181">
        <f t="shared" si="98"/>
        <v>100</v>
      </c>
      <c r="P498" s="181">
        <f>(O498+O499+O500+O501)/4</f>
        <v>100</v>
      </c>
      <c r="Q498" s="61"/>
    </row>
    <row r="499" spans="1:17" s="51" customFormat="1" ht="126">
      <c r="A499" s="410"/>
      <c r="B499" s="399"/>
      <c r="C499" s="410"/>
      <c r="D499" s="392"/>
      <c r="E499" s="150"/>
      <c r="F499" s="150"/>
      <c r="G499" s="392"/>
      <c r="H499" s="174"/>
      <c r="I499" s="149"/>
      <c r="J499" s="80" t="s">
        <v>774</v>
      </c>
      <c r="K499" s="80" t="s">
        <v>772</v>
      </c>
      <c r="L499" s="320" t="s">
        <v>555</v>
      </c>
      <c r="M499" s="111">
        <v>6056.9</v>
      </c>
      <c r="N499" s="111">
        <v>10287.6</v>
      </c>
      <c r="O499" s="181">
        <f t="shared" ref="O499:O500" si="99">IF((N499/M499*100)&gt;1,100)</f>
        <v>100</v>
      </c>
      <c r="P499" s="181"/>
      <c r="Q499" s="112" t="s">
        <v>868</v>
      </c>
    </row>
    <row r="500" spans="1:17" s="51" customFormat="1" ht="94.5">
      <c r="A500" s="410"/>
      <c r="B500" s="399"/>
      <c r="C500" s="410"/>
      <c r="D500" s="392"/>
      <c r="E500" s="150"/>
      <c r="F500" s="150"/>
      <c r="G500" s="392"/>
      <c r="H500" s="174"/>
      <c r="I500" s="57"/>
      <c r="J500" s="328" t="s">
        <v>790</v>
      </c>
      <c r="K500" s="328" t="s">
        <v>791</v>
      </c>
      <c r="L500" s="320" t="s">
        <v>165</v>
      </c>
      <c r="M500" s="135">
        <v>1</v>
      </c>
      <c r="N500" s="132">
        <v>5</v>
      </c>
      <c r="O500" s="181">
        <f t="shared" si="99"/>
        <v>100</v>
      </c>
      <c r="P500" s="181"/>
      <c r="Q500" s="112" t="s">
        <v>869</v>
      </c>
    </row>
    <row r="501" spans="1:17" s="51" customFormat="1" ht="110.25">
      <c r="A501" s="411"/>
      <c r="B501" s="398"/>
      <c r="C501" s="411"/>
      <c r="D501" s="387"/>
      <c r="E501" s="148"/>
      <c r="F501" s="148"/>
      <c r="G501" s="387"/>
      <c r="H501" s="334"/>
      <c r="I501" s="57"/>
      <c r="J501" s="328" t="s">
        <v>792</v>
      </c>
      <c r="K501" s="328" t="s">
        <v>793</v>
      </c>
      <c r="L501" s="320" t="s">
        <v>165</v>
      </c>
      <c r="M501" s="135">
        <v>11</v>
      </c>
      <c r="N501" s="132">
        <v>11</v>
      </c>
      <c r="O501" s="181">
        <f t="shared" ref="O501:O502" si="100">N501/M501*100</f>
        <v>100</v>
      </c>
      <c r="P501" s="181"/>
      <c r="Q501" s="61"/>
    </row>
    <row r="502" spans="1:17" s="51" customFormat="1" ht="157.5">
      <c r="A502" s="409" t="s">
        <v>794</v>
      </c>
      <c r="B502" s="397" t="s">
        <v>765</v>
      </c>
      <c r="C502" s="409" t="s">
        <v>766</v>
      </c>
      <c r="D502" s="386" t="s">
        <v>530</v>
      </c>
      <c r="E502" s="147">
        <v>7356.7</v>
      </c>
      <c r="F502" s="147">
        <v>7356.5</v>
      </c>
      <c r="G502" s="386" t="s">
        <v>118</v>
      </c>
      <c r="H502" s="333">
        <f t="shared" ref="H502" si="101">F502/E502*100</f>
        <v>99.997281389753553</v>
      </c>
      <c r="I502" s="149"/>
      <c r="J502" s="328" t="s">
        <v>767</v>
      </c>
      <c r="K502" s="328" t="s">
        <v>768</v>
      </c>
      <c r="L502" s="320" t="s">
        <v>555</v>
      </c>
      <c r="M502" s="136">
        <v>9103.5400000000009</v>
      </c>
      <c r="N502" s="149">
        <v>9103.5400000000009</v>
      </c>
      <c r="O502" s="181">
        <f t="shared" si="100"/>
        <v>100</v>
      </c>
      <c r="P502" s="181">
        <f>(O502+O503+O504+O505)/4</f>
        <v>100</v>
      </c>
      <c r="Q502" s="61"/>
    </row>
    <row r="503" spans="1:17" s="51" customFormat="1" ht="126">
      <c r="A503" s="410"/>
      <c r="B503" s="399"/>
      <c r="C503" s="410"/>
      <c r="D503" s="392"/>
      <c r="E503" s="150"/>
      <c r="F503" s="150"/>
      <c r="G503" s="392"/>
      <c r="H503" s="174"/>
      <c r="I503" s="149"/>
      <c r="J503" s="80" t="s">
        <v>774</v>
      </c>
      <c r="K503" s="80" t="s">
        <v>772</v>
      </c>
      <c r="L503" s="320" t="s">
        <v>555</v>
      </c>
      <c r="M503" s="136">
        <v>8076.23</v>
      </c>
      <c r="N503" s="149">
        <v>8155.3</v>
      </c>
      <c r="O503" s="181">
        <f t="shared" ref="O503:O504" si="102">IF((N503/M503*100)&gt;1,100)</f>
        <v>100</v>
      </c>
      <c r="P503" s="181"/>
      <c r="Q503" s="179" t="s">
        <v>870</v>
      </c>
    </row>
    <row r="504" spans="1:17" s="51" customFormat="1" ht="126">
      <c r="A504" s="410"/>
      <c r="B504" s="399"/>
      <c r="C504" s="410"/>
      <c r="D504" s="392"/>
      <c r="E504" s="150"/>
      <c r="F504" s="150"/>
      <c r="G504" s="392"/>
      <c r="H504" s="174"/>
      <c r="I504" s="57"/>
      <c r="J504" s="328" t="s">
        <v>795</v>
      </c>
      <c r="K504" s="328" t="s">
        <v>796</v>
      </c>
      <c r="L504" s="320" t="s">
        <v>165</v>
      </c>
      <c r="M504" s="135">
        <v>4</v>
      </c>
      <c r="N504" s="57">
        <v>5</v>
      </c>
      <c r="O504" s="181">
        <f t="shared" si="102"/>
        <v>100</v>
      </c>
      <c r="P504" s="181"/>
      <c r="Q504" s="179" t="s">
        <v>871</v>
      </c>
    </row>
    <row r="505" spans="1:17" s="51" customFormat="1" ht="78.75">
      <c r="A505" s="411"/>
      <c r="B505" s="398"/>
      <c r="C505" s="411"/>
      <c r="D505" s="387"/>
      <c r="E505" s="148"/>
      <c r="F505" s="148"/>
      <c r="G505" s="387"/>
      <c r="H505" s="334"/>
      <c r="I505" s="57"/>
      <c r="J505" s="328" t="s">
        <v>797</v>
      </c>
      <c r="K505" s="328" t="s">
        <v>798</v>
      </c>
      <c r="L505" s="320" t="s">
        <v>165</v>
      </c>
      <c r="M505" s="135">
        <v>1</v>
      </c>
      <c r="N505" s="57">
        <v>1</v>
      </c>
      <c r="O505" s="181">
        <f t="shared" ref="O505:O509" si="103">N505/M505*100</f>
        <v>100</v>
      </c>
      <c r="P505" s="181"/>
      <c r="Q505" s="61"/>
    </row>
    <row r="506" spans="1:17" s="51" customFormat="1" ht="157.5">
      <c r="A506" s="409" t="s">
        <v>799</v>
      </c>
      <c r="B506" s="397" t="s">
        <v>765</v>
      </c>
      <c r="C506" s="409" t="s">
        <v>766</v>
      </c>
      <c r="D506" s="396" t="s">
        <v>199</v>
      </c>
      <c r="E506" s="149">
        <v>19784.3</v>
      </c>
      <c r="F506" s="149">
        <v>19784.3</v>
      </c>
      <c r="G506" s="396" t="s">
        <v>118</v>
      </c>
      <c r="H506" s="333">
        <f t="shared" ref="H506" si="104">F506/E506*100</f>
        <v>100</v>
      </c>
      <c r="I506" s="149"/>
      <c r="J506" s="328" t="s">
        <v>767</v>
      </c>
      <c r="K506" s="328" t="s">
        <v>768</v>
      </c>
      <c r="L506" s="320" t="s">
        <v>555</v>
      </c>
      <c r="M506" s="136">
        <v>23400</v>
      </c>
      <c r="N506" s="149">
        <v>23400</v>
      </c>
      <c r="O506" s="181">
        <f t="shared" si="103"/>
        <v>100</v>
      </c>
      <c r="P506" s="181">
        <f>(O506+O507)/2</f>
        <v>100</v>
      </c>
      <c r="Q506" s="61"/>
    </row>
    <row r="507" spans="1:17" s="51" customFormat="1" ht="126">
      <c r="A507" s="411"/>
      <c r="B507" s="398"/>
      <c r="C507" s="411"/>
      <c r="D507" s="396"/>
      <c r="E507" s="149"/>
      <c r="F507" s="149"/>
      <c r="G507" s="396"/>
      <c r="H507" s="334"/>
      <c r="I507" s="149"/>
      <c r="J507" s="80" t="s">
        <v>774</v>
      </c>
      <c r="K507" s="80" t="s">
        <v>772</v>
      </c>
      <c r="L507" s="320" t="s">
        <v>555</v>
      </c>
      <c r="M507" s="136">
        <v>23400</v>
      </c>
      <c r="N507" s="149">
        <v>23400</v>
      </c>
      <c r="O507" s="181">
        <f t="shared" si="103"/>
        <v>100</v>
      </c>
      <c r="P507" s="181"/>
      <c r="Q507" s="61"/>
    </row>
    <row r="508" spans="1:17" s="51" customFormat="1" ht="157.5">
      <c r="A508" s="409" t="s">
        <v>800</v>
      </c>
      <c r="B508" s="397" t="s">
        <v>765</v>
      </c>
      <c r="C508" s="409" t="s">
        <v>766</v>
      </c>
      <c r="D508" s="396" t="s">
        <v>200</v>
      </c>
      <c r="E508" s="149">
        <v>22588.3</v>
      </c>
      <c r="F508" s="149">
        <v>21424.2</v>
      </c>
      <c r="G508" s="396" t="s">
        <v>118</v>
      </c>
      <c r="H508" s="333">
        <f t="shared" ref="H508:H512" si="105">F508/E508*100</f>
        <v>94.846447054448547</v>
      </c>
      <c r="I508" s="149" t="s">
        <v>850</v>
      </c>
      <c r="J508" s="328" t="s">
        <v>767</v>
      </c>
      <c r="K508" s="328" t="s">
        <v>768</v>
      </c>
      <c r="L508" s="320" t="s">
        <v>555</v>
      </c>
      <c r="M508" s="136">
        <v>30774.97</v>
      </c>
      <c r="N508" s="149">
        <v>26134.71</v>
      </c>
      <c r="O508" s="181">
        <f t="shared" si="103"/>
        <v>84.92196743002512</v>
      </c>
      <c r="P508" s="181">
        <f>(O508+O509)/2</f>
        <v>84.92196743002512</v>
      </c>
      <c r="Q508" s="64" t="s">
        <v>872</v>
      </c>
    </row>
    <row r="509" spans="1:17" s="51" customFormat="1" ht="126">
      <c r="A509" s="411"/>
      <c r="B509" s="398"/>
      <c r="C509" s="411"/>
      <c r="D509" s="396"/>
      <c r="E509" s="149"/>
      <c r="F509" s="149"/>
      <c r="G509" s="396"/>
      <c r="H509" s="334"/>
      <c r="I509" s="149"/>
      <c r="J509" s="80" t="s">
        <v>774</v>
      </c>
      <c r="K509" s="80" t="s">
        <v>772</v>
      </c>
      <c r="L509" s="320" t="s">
        <v>555</v>
      </c>
      <c r="M509" s="136">
        <v>30774.97</v>
      </c>
      <c r="N509" s="149">
        <v>26134.71</v>
      </c>
      <c r="O509" s="181">
        <f t="shared" si="103"/>
        <v>84.92196743002512</v>
      </c>
      <c r="P509" s="181"/>
      <c r="Q509" s="180"/>
    </row>
    <row r="510" spans="1:17" s="51" customFormat="1" ht="157.5">
      <c r="A510" s="409" t="s">
        <v>801</v>
      </c>
      <c r="B510" s="397" t="s">
        <v>765</v>
      </c>
      <c r="C510" s="409" t="s">
        <v>766</v>
      </c>
      <c r="D510" s="396" t="s">
        <v>206</v>
      </c>
      <c r="E510" s="149">
        <v>22388.2</v>
      </c>
      <c r="F510" s="149">
        <v>22387.200000000001</v>
      </c>
      <c r="G510" s="396" t="s">
        <v>118</v>
      </c>
      <c r="H510" s="333">
        <f t="shared" si="105"/>
        <v>99.995533361324277</v>
      </c>
      <c r="I510" s="149"/>
      <c r="J510" s="328" t="s">
        <v>767</v>
      </c>
      <c r="K510" s="328" t="s">
        <v>768</v>
      </c>
      <c r="L510" s="320" t="s">
        <v>555</v>
      </c>
      <c r="M510" s="136">
        <v>20702.900000000001</v>
      </c>
      <c r="N510" s="111">
        <v>21425.9</v>
      </c>
      <c r="O510" s="181">
        <f t="shared" ref="O510" si="106">IF((N510/M510*100)&gt;1,100)</f>
        <v>100</v>
      </c>
      <c r="P510" s="181">
        <f>(O510+O511)/2</f>
        <v>99.252958671926535</v>
      </c>
      <c r="Q510" s="64" t="s">
        <v>873</v>
      </c>
    </row>
    <row r="511" spans="1:17" s="51" customFormat="1" ht="126">
      <c r="A511" s="411"/>
      <c r="B511" s="398"/>
      <c r="C511" s="411"/>
      <c r="D511" s="396"/>
      <c r="E511" s="149"/>
      <c r="F511" s="149"/>
      <c r="G511" s="396"/>
      <c r="H511" s="334"/>
      <c r="I511" s="149"/>
      <c r="J511" s="80" t="s">
        <v>774</v>
      </c>
      <c r="K511" s="80" t="s">
        <v>772</v>
      </c>
      <c r="L511" s="320" t="s">
        <v>555</v>
      </c>
      <c r="M511" s="136">
        <v>24107.1</v>
      </c>
      <c r="N511" s="111">
        <v>23746.92</v>
      </c>
      <c r="O511" s="181">
        <f t="shared" ref="O511:O514" si="107">N511/M511*100</f>
        <v>98.505917343853056</v>
      </c>
      <c r="P511" s="181"/>
      <c r="Q511" s="112" t="s">
        <v>874</v>
      </c>
    </row>
    <row r="512" spans="1:17" s="51" customFormat="1" ht="157.5">
      <c r="A512" s="409" t="s">
        <v>802</v>
      </c>
      <c r="B512" s="397" t="s">
        <v>765</v>
      </c>
      <c r="C512" s="409" t="s">
        <v>766</v>
      </c>
      <c r="D512" s="386" t="s">
        <v>207</v>
      </c>
      <c r="E512" s="147">
        <v>8828.5</v>
      </c>
      <c r="F512" s="147">
        <v>8824</v>
      </c>
      <c r="G512" s="386" t="s">
        <v>118</v>
      </c>
      <c r="H512" s="333">
        <f t="shared" si="105"/>
        <v>99.949028713824546</v>
      </c>
      <c r="I512" s="178" t="s">
        <v>880</v>
      </c>
      <c r="J512" s="328" t="s">
        <v>767</v>
      </c>
      <c r="K512" s="328" t="s">
        <v>768</v>
      </c>
      <c r="L512" s="320" t="s">
        <v>555</v>
      </c>
      <c r="M512" s="136">
        <v>8576.02</v>
      </c>
      <c r="N512" s="149">
        <v>8576.02</v>
      </c>
      <c r="O512" s="181">
        <f t="shared" si="107"/>
        <v>100</v>
      </c>
      <c r="P512" s="181">
        <f>(O512+O513+O514)/3</f>
        <v>100</v>
      </c>
      <c r="Q512" s="61"/>
    </row>
    <row r="513" spans="1:17" s="51" customFormat="1" ht="94.5">
      <c r="A513" s="410"/>
      <c r="B513" s="399"/>
      <c r="C513" s="410"/>
      <c r="D513" s="392"/>
      <c r="E513" s="150"/>
      <c r="F513" s="150"/>
      <c r="G513" s="392"/>
      <c r="H513" s="174"/>
      <c r="I513" s="178"/>
      <c r="J513" s="80" t="s">
        <v>803</v>
      </c>
      <c r="K513" s="328" t="s">
        <v>768</v>
      </c>
      <c r="L513" s="320" t="s">
        <v>555</v>
      </c>
      <c r="M513" s="136">
        <v>8051.22</v>
      </c>
      <c r="N513" s="149">
        <v>8051.22</v>
      </c>
      <c r="O513" s="181">
        <f t="shared" si="107"/>
        <v>100</v>
      </c>
      <c r="P513" s="181"/>
      <c r="Q513" s="61"/>
    </row>
    <row r="514" spans="1:17" s="51" customFormat="1" ht="126">
      <c r="A514" s="410"/>
      <c r="B514" s="399"/>
      <c r="C514" s="410"/>
      <c r="D514" s="392"/>
      <c r="E514" s="150"/>
      <c r="F514" s="150"/>
      <c r="G514" s="392"/>
      <c r="H514" s="334"/>
      <c r="I514" s="178"/>
      <c r="J514" s="80" t="s">
        <v>771</v>
      </c>
      <c r="K514" s="80" t="s">
        <v>772</v>
      </c>
      <c r="L514" s="320" t="s">
        <v>555</v>
      </c>
      <c r="M514" s="136">
        <v>6635.91</v>
      </c>
      <c r="N514" s="149">
        <v>6635.91</v>
      </c>
      <c r="O514" s="181">
        <f t="shared" si="107"/>
        <v>100</v>
      </c>
      <c r="P514" s="181"/>
      <c r="Q514" s="61"/>
    </row>
    <row r="515" spans="1:17" s="51" customFormat="1" ht="157.5">
      <c r="A515" s="409" t="s">
        <v>804</v>
      </c>
      <c r="B515" s="397" t="s">
        <v>765</v>
      </c>
      <c r="C515" s="409" t="s">
        <v>766</v>
      </c>
      <c r="D515" s="396" t="s">
        <v>201</v>
      </c>
      <c r="E515" s="149">
        <v>13998.4</v>
      </c>
      <c r="F515" s="149">
        <v>13998.4</v>
      </c>
      <c r="G515" s="396" t="s">
        <v>118</v>
      </c>
      <c r="H515" s="333">
        <f t="shared" ref="H515:H517" si="108">F515/E515*100</f>
        <v>100</v>
      </c>
      <c r="I515" s="178"/>
      <c r="J515" s="328" t="s">
        <v>767</v>
      </c>
      <c r="K515" s="328" t="s">
        <v>768</v>
      </c>
      <c r="L515" s="320" t="s">
        <v>555</v>
      </c>
      <c r="M515" s="136">
        <v>14690.3</v>
      </c>
      <c r="N515" s="149">
        <v>17500</v>
      </c>
      <c r="O515" s="181">
        <f t="shared" ref="O515" si="109">IF((N515/M515*100)&gt;1,100)</f>
        <v>100</v>
      </c>
      <c r="P515" s="181">
        <f>(O515+O516)/2</f>
        <v>98.071555285389962</v>
      </c>
      <c r="Q515" s="112" t="s">
        <v>875</v>
      </c>
    </row>
    <row r="516" spans="1:17" s="51" customFormat="1" ht="126">
      <c r="A516" s="411"/>
      <c r="B516" s="398"/>
      <c r="C516" s="411"/>
      <c r="D516" s="396"/>
      <c r="E516" s="149"/>
      <c r="F516" s="149"/>
      <c r="G516" s="396"/>
      <c r="H516" s="334"/>
      <c r="I516" s="178"/>
      <c r="J516" s="80" t="s">
        <v>774</v>
      </c>
      <c r="K516" s="80" t="s">
        <v>772</v>
      </c>
      <c r="L516" s="320" t="s">
        <v>555</v>
      </c>
      <c r="M516" s="136">
        <v>16121.8</v>
      </c>
      <c r="N516" s="149">
        <v>15500</v>
      </c>
      <c r="O516" s="181">
        <f t="shared" ref="O516:O522" si="110">N516/M516*100</f>
        <v>96.143110570779939</v>
      </c>
      <c r="P516" s="181"/>
      <c r="Q516" s="112" t="s">
        <v>876</v>
      </c>
    </row>
    <row r="517" spans="1:17" s="51" customFormat="1" ht="157.5">
      <c r="A517" s="409" t="s">
        <v>805</v>
      </c>
      <c r="B517" s="397" t="s">
        <v>765</v>
      </c>
      <c r="C517" s="409" t="s">
        <v>766</v>
      </c>
      <c r="D517" s="386" t="s">
        <v>208</v>
      </c>
      <c r="E517" s="147">
        <v>26129.7</v>
      </c>
      <c r="F517" s="147">
        <v>26129.599999999999</v>
      </c>
      <c r="G517" s="386" t="s">
        <v>118</v>
      </c>
      <c r="H517" s="333">
        <f t="shared" si="108"/>
        <v>99.999617293730878</v>
      </c>
      <c r="I517" s="149"/>
      <c r="J517" s="328" t="s">
        <v>767</v>
      </c>
      <c r="K517" s="328" t="s">
        <v>768</v>
      </c>
      <c r="L517" s="320" t="s">
        <v>555</v>
      </c>
      <c r="M517" s="136">
        <v>75091.399999999994</v>
      </c>
      <c r="N517" s="149">
        <v>75091.399999999994</v>
      </c>
      <c r="O517" s="181">
        <f t="shared" si="110"/>
        <v>100</v>
      </c>
      <c r="P517" s="181">
        <f>(O517+O518+O519)/3</f>
        <v>100</v>
      </c>
      <c r="Q517" s="61"/>
    </row>
    <row r="518" spans="1:17" s="51" customFormat="1" ht="126">
      <c r="A518" s="410"/>
      <c r="B518" s="399"/>
      <c r="C518" s="410"/>
      <c r="D518" s="392"/>
      <c r="E518" s="150"/>
      <c r="F518" s="150"/>
      <c r="G518" s="392"/>
      <c r="H518" s="174"/>
      <c r="I518" s="149"/>
      <c r="J518" s="80" t="s">
        <v>774</v>
      </c>
      <c r="K518" s="80" t="s">
        <v>772</v>
      </c>
      <c r="L518" s="320" t="s">
        <v>555</v>
      </c>
      <c r="M518" s="136">
        <v>8900.9</v>
      </c>
      <c r="N518" s="149">
        <v>8900.9</v>
      </c>
      <c r="O518" s="181">
        <f t="shared" si="110"/>
        <v>100</v>
      </c>
      <c r="P518" s="181"/>
      <c r="Q518" s="61"/>
    </row>
    <row r="519" spans="1:17" s="51" customFormat="1" ht="94.5">
      <c r="A519" s="411"/>
      <c r="B519" s="398"/>
      <c r="C519" s="411"/>
      <c r="D519" s="387"/>
      <c r="E519" s="148"/>
      <c r="F519" s="148"/>
      <c r="G519" s="387"/>
      <c r="H519" s="334"/>
      <c r="I519" s="57"/>
      <c r="J519" s="328" t="s">
        <v>806</v>
      </c>
      <c r="K519" s="328" t="s">
        <v>807</v>
      </c>
      <c r="L519" s="320" t="s">
        <v>165</v>
      </c>
      <c r="M519" s="135">
        <v>2</v>
      </c>
      <c r="N519" s="57">
        <v>2</v>
      </c>
      <c r="O519" s="181">
        <f t="shared" si="110"/>
        <v>100</v>
      </c>
      <c r="P519" s="181"/>
      <c r="Q519" s="61"/>
    </row>
    <row r="520" spans="1:17" s="51" customFormat="1" ht="157.5">
      <c r="A520" s="409" t="s">
        <v>808</v>
      </c>
      <c r="B520" s="397" t="s">
        <v>765</v>
      </c>
      <c r="C520" s="409" t="s">
        <v>766</v>
      </c>
      <c r="D520" s="396" t="s">
        <v>202</v>
      </c>
      <c r="E520" s="149">
        <v>8339.1</v>
      </c>
      <c r="F520" s="149">
        <v>8339.1</v>
      </c>
      <c r="G520" s="396" t="s">
        <v>118</v>
      </c>
      <c r="H520" s="333">
        <f t="shared" ref="H520" si="111">F520/E520*100</f>
        <v>100</v>
      </c>
      <c r="I520" s="149"/>
      <c r="J520" s="328" t="s">
        <v>767</v>
      </c>
      <c r="K520" s="328" t="s">
        <v>768</v>
      </c>
      <c r="L520" s="320" t="s">
        <v>555</v>
      </c>
      <c r="M520" s="136">
        <v>9450.98</v>
      </c>
      <c r="N520" s="111">
        <v>14661.19</v>
      </c>
      <c r="O520" s="181">
        <f t="shared" ref="O520:O524" si="112">IF((N520/M520*100)&gt;1,100)</f>
        <v>100</v>
      </c>
      <c r="P520" s="181">
        <f>(O520+O521)/2</f>
        <v>100</v>
      </c>
      <c r="Q520" s="112" t="s">
        <v>877</v>
      </c>
    </row>
    <row r="521" spans="1:17" s="51" customFormat="1" ht="126">
      <c r="A521" s="411"/>
      <c r="B521" s="398"/>
      <c r="C521" s="411"/>
      <c r="D521" s="396"/>
      <c r="E521" s="149"/>
      <c r="F521" s="149"/>
      <c r="G521" s="396"/>
      <c r="H521" s="334"/>
      <c r="I521" s="147"/>
      <c r="J521" s="80" t="s">
        <v>774</v>
      </c>
      <c r="K521" s="80" t="s">
        <v>772</v>
      </c>
      <c r="L521" s="320" t="s">
        <v>555</v>
      </c>
      <c r="M521" s="136">
        <v>8004.84</v>
      </c>
      <c r="N521" s="111">
        <v>9795.81</v>
      </c>
      <c r="O521" s="181">
        <f t="shared" si="112"/>
        <v>100</v>
      </c>
      <c r="P521" s="181"/>
      <c r="Q521" s="112" t="s">
        <v>878</v>
      </c>
    </row>
    <row r="522" spans="1:17" s="51" customFormat="1" ht="157.5">
      <c r="A522" s="419" t="s">
        <v>809</v>
      </c>
      <c r="B522" s="420" t="s">
        <v>765</v>
      </c>
      <c r="C522" s="419" t="s">
        <v>766</v>
      </c>
      <c r="D522" s="396" t="s">
        <v>203</v>
      </c>
      <c r="E522" s="149">
        <v>84636.4</v>
      </c>
      <c r="F522" s="149">
        <v>84564.800000000003</v>
      </c>
      <c r="G522" s="396" t="s">
        <v>118</v>
      </c>
      <c r="H522" s="333">
        <f t="shared" ref="H522" si="113">F522/E522*100</f>
        <v>99.915402829042833</v>
      </c>
      <c r="I522" s="321" t="s">
        <v>862</v>
      </c>
      <c r="J522" s="328" t="s">
        <v>767</v>
      </c>
      <c r="K522" s="328" t="s">
        <v>768</v>
      </c>
      <c r="L522" s="320" t="s">
        <v>555</v>
      </c>
      <c r="M522" s="136">
        <v>113052.2</v>
      </c>
      <c r="N522" s="111">
        <v>113052.2</v>
      </c>
      <c r="O522" s="181">
        <f t="shared" si="110"/>
        <v>100</v>
      </c>
      <c r="P522" s="181">
        <f>(O523+O522+O524)/3</f>
        <v>100</v>
      </c>
      <c r="Q522" s="61"/>
    </row>
    <row r="523" spans="1:17" s="51" customFormat="1" ht="157.5">
      <c r="A523" s="419"/>
      <c r="B523" s="420"/>
      <c r="C523" s="419"/>
      <c r="D523" s="396"/>
      <c r="E523" s="149"/>
      <c r="F523" s="149"/>
      <c r="G523" s="396"/>
      <c r="H523" s="174"/>
      <c r="I523" s="322"/>
      <c r="J523" s="80" t="s">
        <v>810</v>
      </c>
      <c r="K523" s="328" t="s">
        <v>723</v>
      </c>
      <c r="L523" s="320" t="s">
        <v>165</v>
      </c>
      <c r="M523" s="135">
        <v>51</v>
      </c>
      <c r="N523" s="132">
        <v>52</v>
      </c>
      <c r="O523" s="181">
        <f t="shared" si="112"/>
        <v>100</v>
      </c>
      <c r="P523" s="181"/>
      <c r="Q523" s="112" t="s">
        <v>879</v>
      </c>
    </row>
    <row r="524" spans="1:17" s="51" customFormat="1" ht="126">
      <c r="A524" s="419"/>
      <c r="B524" s="420"/>
      <c r="C524" s="419"/>
      <c r="D524" s="396"/>
      <c r="E524" s="149"/>
      <c r="F524" s="149"/>
      <c r="G524" s="396"/>
      <c r="H524" s="334"/>
      <c r="I524" s="148"/>
      <c r="J524" s="80" t="s">
        <v>721</v>
      </c>
      <c r="K524" s="80" t="s">
        <v>703</v>
      </c>
      <c r="L524" s="320" t="s">
        <v>555</v>
      </c>
      <c r="M524" s="136">
        <v>113052.2</v>
      </c>
      <c r="N524" s="111">
        <v>113052.2</v>
      </c>
      <c r="O524" s="181">
        <f t="shared" si="112"/>
        <v>100</v>
      </c>
      <c r="P524" s="181"/>
      <c r="Q524" s="61"/>
    </row>
    <row r="525" spans="1:17" s="51" customFormat="1" ht="126">
      <c r="A525" s="409" t="s">
        <v>811</v>
      </c>
      <c r="B525" s="397" t="s">
        <v>812</v>
      </c>
      <c r="C525" s="409" t="s">
        <v>813</v>
      </c>
      <c r="D525" s="325" t="s">
        <v>814</v>
      </c>
      <c r="E525" s="149">
        <v>2695</v>
      </c>
      <c r="F525" s="139">
        <v>2695</v>
      </c>
      <c r="G525" s="325" t="s">
        <v>441</v>
      </c>
      <c r="H525" s="140">
        <f t="shared" ref="H525:H532" si="114">F525/E525*100</f>
        <v>100</v>
      </c>
      <c r="I525" s="149"/>
      <c r="J525" s="80" t="s">
        <v>815</v>
      </c>
      <c r="K525" s="325" t="s">
        <v>816</v>
      </c>
      <c r="L525" s="320" t="s">
        <v>555</v>
      </c>
      <c r="M525" s="111">
        <v>537.9</v>
      </c>
      <c r="N525" s="111">
        <v>537.9</v>
      </c>
      <c r="O525" s="181">
        <f t="shared" ref="O525:O532" si="115">N525/M525*100</f>
        <v>100</v>
      </c>
      <c r="P525" s="181">
        <f t="shared" ref="P525:P530" si="116">O525</f>
        <v>100</v>
      </c>
      <c r="Q525" s="61"/>
    </row>
    <row r="526" spans="1:17" s="51" customFormat="1" ht="126">
      <c r="A526" s="410"/>
      <c r="B526" s="399"/>
      <c r="C526" s="410"/>
      <c r="D526" s="325" t="s">
        <v>195</v>
      </c>
      <c r="E526" s="149">
        <v>599.4</v>
      </c>
      <c r="F526" s="139">
        <v>599.4</v>
      </c>
      <c r="G526" s="325" t="s">
        <v>441</v>
      </c>
      <c r="H526" s="140">
        <f t="shared" si="114"/>
        <v>100</v>
      </c>
      <c r="I526" s="57"/>
      <c r="J526" s="80" t="s">
        <v>815</v>
      </c>
      <c r="K526" s="325" t="s">
        <v>817</v>
      </c>
      <c r="L526" s="320" t="s">
        <v>165</v>
      </c>
      <c r="M526" s="132">
        <v>1</v>
      </c>
      <c r="N526" s="132">
        <v>1</v>
      </c>
      <c r="O526" s="181">
        <f t="shared" si="115"/>
        <v>100</v>
      </c>
      <c r="P526" s="181">
        <f t="shared" si="116"/>
        <v>100</v>
      </c>
      <c r="Q526" s="61"/>
    </row>
    <row r="527" spans="1:17" s="51" customFormat="1" ht="173.25">
      <c r="A527" s="410"/>
      <c r="B527" s="399"/>
      <c r="C527" s="410"/>
      <c r="D527" s="325" t="s">
        <v>198</v>
      </c>
      <c r="E527" s="140">
        <v>58</v>
      </c>
      <c r="F527" s="139">
        <v>58</v>
      </c>
      <c r="G527" s="325" t="s">
        <v>441</v>
      </c>
      <c r="H527" s="140">
        <f t="shared" si="114"/>
        <v>100</v>
      </c>
      <c r="I527" s="57"/>
      <c r="J527" s="80" t="s">
        <v>815</v>
      </c>
      <c r="K527" s="325" t="s">
        <v>818</v>
      </c>
      <c r="L527" s="320" t="s">
        <v>165</v>
      </c>
      <c r="M527" s="132">
        <v>1</v>
      </c>
      <c r="N527" s="132">
        <v>1</v>
      </c>
      <c r="O527" s="181">
        <f t="shared" si="115"/>
        <v>100</v>
      </c>
      <c r="P527" s="181">
        <f t="shared" si="116"/>
        <v>100</v>
      </c>
      <c r="Q527" s="61"/>
    </row>
    <row r="528" spans="1:17" s="51" customFormat="1" ht="126">
      <c r="A528" s="410"/>
      <c r="B528" s="399"/>
      <c r="C528" s="410"/>
      <c r="D528" s="325" t="s">
        <v>530</v>
      </c>
      <c r="E528" s="325">
        <v>1763.9</v>
      </c>
      <c r="F528" s="139">
        <v>1763.8</v>
      </c>
      <c r="G528" s="325" t="s">
        <v>441</v>
      </c>
      <c r="H528" s="140">
        <f t="shared" si="114"/>
        <v>99.994330744373258</v>
      </c>
      <c r="I528" s="57"/>
      <c r="J528" s="80" t="s">
        <v>815</v>
      </c>
      <c r="K528" s="325" t="s">
        <v>817</v>
      </c>
      <c r="L528" s="320" t="s">
        <v>165</v>
      </c>
      <c r="M528" s="132">
        <v>4</v>
      </c>
      <c r="N528" s="132">
        <v>4</v>
      </c>
      <c r="O528" s="181">
        <f t="shared" si="115"/>
        <v>100</v>
      </c>
      <c r="P528" s="181">
        <f t="shared" si="116"/>
        <v>100</v>
      </c>
      <c r="Q528" s="61"/>
    </row>
    <row r="529" spans="1:17" s="51" customFormat="1" ht="126">
      <c r="A529" s="410"/>
      <c r="B529" s="399"/>
      <c r="C529" s="410"/>
      <c r="D529" s="325" t="s">
        <v>207</v>
      </c>
      <c r="E529" s="149">
        <v>365.7</v>
      </c>
      <c r="F529" s="139">
        <v>365.7</v>
      </c>
      <c r="G529" s="325" t="s">
        <v>441</v>
      </c>
      <c r="H529" s="140">
        <f t="shared" si="114"/>
        <v>100</v>
      </c>
      <c r="I529" s="57"/>
      <c r="J529" s="80" t="s">
        <v>815</v>
      </c>
      <c r="K529" s="325" t="s">
        <v>817</v>
      </c>
      <c r="L529" s="320" t="s">
        <v>165</v>
      </c>
      <c r="M529" s="132">
        <v>1</v>
      </c>
      <c r="N529" s="132">
        <v>1</v>
      </c>
      <c r="O529" s="181">
        <f t="shared" si="115"/>
        <v>100</v>
      </c>
      <c r="P529" s="181">
        <f t="shared" si="116"/>
        <v>100</v>
      </c>
      <c r="Q529" s="61"/>
    </row>
    <row r="530" spans="1:17" s="51" customFormat="1" ht="254.25" customHeight="1">
      <c r="A530" s="410"/>
      <c r="B530" s="399"/>
      <c r="C530" s="410"/>
      <c r="D530" s="325" t="s">
        <v>201</v>
      </c>
      <c r="E530" s="149">
        <v>0</v>
      </c>
      <c r="F530" s="139">
        <v>0</v>
      </c>
      <c r="G530" s="325" t="s">
        <v>441</v>
      </c>
      <c r="H530" s="140">
        <v>0</v>
      </c>
      <c r="I530" s="57"/>
      <c r="J530" s="80" t="s">
        <v>815</v>
      </c>
      <c r="K530" s="325" t="s">
        <v>818</v>
      </c>
      <c r="L530" s="320" t="s">
        <v>165</v>
      </c>
      <c r="M530" s="132">
        <v>2</v>
      </c>
      <c r="N530" s="132">
        <v>0</v>
      </c>
      <c r="O530" s="181">
        <f t="shared" si="115"/>
        <v>0</v>
      </c>
      <c r="P530" s="181">
        <f t="shared" si="116"/>
        <v>0</v>
      </c>
      <c r="Q530" s="112" t="s">
        <v>860</v>
      </c>
    </row>
    <row r="531" spans="1:17" s="51" customFormat="1" ht="126">
      <c r="A531" s="410"/>
      <c r="B531" s="399"/>
      <c r="C531" s="410"/>
      <c r="D531" s="386" t="s">
        <v>208</v>
      </c>
      <c r="E531" s="147">
        <v>596.70000000000005</v>
      </c>
      <c r="F531" s="297">
        <v>596.70000000000005</v>
      </c>
      <c r="G531" s="386" t="s">
        <v>441</v>
      </c>
      <c r="H531" s="384">
        <f t="shared" si="114"/>
        <v>100</v>
      </c>
      <c r="I531" s="386"/>
      <c r="J531" s="417" t="s">
        <v>815</v>
      </c>
      <c r="K531" s="325" t="s">
        <v>817</v>
      </c>
      <c r="L531" s="320" t="s">
        <v>165</v>
      </c>
      <c r="M531" s="132">
        <v>1</v>
      </c>
      <c r="N531" s="132">
        <v>1</v>
      </c>
      <c r="O531" s="181">
        <f t="shared" si="115"/>
        <v>100</v>
      </c>
      <c r="P531" s="181">
        <f>(O531+O532)/2</f>
        <v>100</v>
      </c>
      <c r="Q531" s="61"/>
    </row>
    <row r="532" spans="1:17" s="51" customFormat="1" ht="173.25">
      <c r="A532" s="411"/>
      <c r="B532" s="398"/>
      <c r="C532" s="411"/>
      <c r="D532" s="387"/>
      <c r="E532" s="159"/>
      <c r="F532" s="299"/>
      <c r="G532" s="387"/>
      <c r="H532" s="385" t="e">
        <f t="shared" si="114"/>
        <v>#DIV/0!</v>
      </c>
      <c r="I532" s="387"/>
      <c r="J532" s="418"/>
      <c r="K532" s="325" t="s">
        <v>818</v>
      </c>
      <c r="L532" s="320" t="s">
        <v>165</v>
      </c>
      <c r="M532" s="132">
        <v>1</v>
      </c>
      <c r="N532" s="132">
        <v>1</v>
      </c>
      <c r="O532" s="181">
        <f t="shared" si="115"/>
        <v>100</v>
      </c>
      <c r="P532" s="181"/>
      <c r="Q532" s="61"/>
    </row>
    <row r="533" spans="1:17" ht="59.25" customHeight="1">
      <c r="A533" s="485" t="s">
        <v>214</v>
      </c>
      <c r="B533" s="486"/>
      <c r="C533" s="486"/>
      <c r="D533" s="487"/>
      <c r="E533" s="273">
        <f>SUM(E73:E532)</f>
        <v>26578814.699999992</v>
      </c>
      <c r="F533" s="273">
        <f>SUM(F73:F532)</f>
        <v>22896014.5</v>
      </c>
      <c r="G533" s="63" t="s">
        <v>85</v>
      </c>
      <c r="H533" s="63" t="s">
        <v>85</v>
      </c>
      <c r="I533" s="63" t="s">
        <v>85</v>
      </c>
      <c r="J533" s="62" t="s">
        <v>85</v>
      </c>
      <c r="K533" s="63" t="s">
        <v>85</v>
      </c>
      <c r="L533" s="63" t="s">
        <v>85</v>
      </c>
      <c r="M533" s="63" t="s">
        <v>85</v>
      </c>
      <c r="N533" s="63" t="s">
        <v>85</v>
      </c>
      <c r="O533" s="63" t="s">
        <v>85</v>
      </c>
      <c r="P533" s="63" t="s">
        <v>85</v>
      </c>
      <c r="Q533" s="63" t="s">
        <v>85</v>
      </c>
    </row>
    <row r="534" spans="1:17" ht="59.25" customHeight="1">
      <c r="A534" s="485" t="s">
        <v>215</v>
      </c>
      <c r="B534" s="486"/>
      <c r="C534" s="486"/>
      <c r="D534" s="487"/>
      <c r="E534" s="273">
        <f>E533</f>
        <v>26578814.699999992</v>
      </c>
      <c r="F534" s="12">
        <f>F533</f>
        <v>22896014.5</v>
      </c>
      <c r="G534" s="63" t="s">
        <v>85</v>
      </c>
      <c r="H534" s="63" t="s">
        <v>85</v>
      </c>
      <c r="I534" s="63" t="s">
        <v>85</v>
      </c>
      <c r="J534" s="63" t="s">
        <v>85</v>
      </c>
      <c r="K534" s="63" t="s">
        <v>85</v>
      </c>
      <c r="L534" s="63" t="s">
        <v>85</v>
      </c>
      <c r="M534" s="63" t="s">
        <v>85</v>
      </c>
      <c r="N534" s="63" t="s">
        <v>85</v>
      </c>
      <c r="O534" s="63" t="s">
        <v>85</v>
      </c>
      <c r="P534" s="63" t="s">
        <v>85</v>
      </c>
      <c r="Q534" s="63" t="s">
        <v>85</v>
      </c>
    </row>
    <row r="535" spans="1:17">
      <c r="A535" s="488" t="s">
        <v>209</v>
      </c>
      <c r="B535" s="489"/>
      <c r="C535" s="489"/>
      <c r="D535" s="489"/>
      <c r="E535" s="489"/>
      <c r="F535" s="489"/>
      <c r="G535" s="489"/>
      <c r="H535" s="489"/>
      <c r="I535" s="489"/>
      <c r="J535" s="489"/>
      <c r="K535" s="489"/>
      <c r="L535" s="489"/>
      <c r="M535" s="489"/>
      <c r="N535" s="489"/>
      <c r="O535" s="489"/>
      <c r="P535" s="489"/>
      <c r="Q535" s="490"/>
    </row>
    <row r="536" spans="1:17">
      <c r="A536" s="488" t="s">
        <v>30</v>
      </c>
      <c r="B536" s="489"/>
      <c r="C536" s="489"/>
      <c r="D536" s="489"/>
      <c r="E536" s="489"/>
      <c r="F536" s="489"/>
      <c r="G536" s="489"/>
      <c r="H536" s="489"/>
      <c r="I536" s="489"/>
      <c r="J536" s="489"/>
      <c r="K536" s="489"/>
      <c r="L536" s="489"/>
      <c r="M536" s="489"/>
      <c r="N536" s="489"/>
      <c r="O536" s="489"/>
      <c r="P536" s="489"/>
      <c r="Q536" s="490"/>
    </row>
    <row r="537" spans="1:17" ht="236.25">
      <c r="A537" s="274" t="s">
        <v>210</v>
      </c>
      <c r="B537" s="305" t="s">
        <v>422</v>
      </c>
      <c r="C537" s="326" t="s">
        <v>423</v>
      </c>
      <c r="D537" s="320" t="s">
        <v>83</v>
      </c>
      <c r="E537" s="312">
        <v>1176187.8</v>
      </c>
      <c r="F537" s="137">
        <v>1176187.3999999999</v>
      </c>
      <c r="G537" s="291" t="s">
        <v>118</v>
      </c>
      <c r="H537" s="170">
        <f t="shared" ref="H537:H541" si="117">F537/E537*100</f>
        <v>99.999965991825448</v>
      </c>
      <c r="I537" s="42"/>
      <c r="J537" s="275"/>
      <c r="K537" s="325" t="s">
        <v>435</v>
      </c>
      <c r="L537" s="320" t="s">
        <v>432</v>
      </c>
      <c r="M537" s="149">
        <v>283.5</v>
      </c>
      <c r="N537" s="320">
        <v>920.2</v>
      </c>
      <c r="O537" s="276">
        <f>IF(N537/M537&gt;=1,100)</f>
        <v>100</v>
      </c>
      <c r="P537" s="303">
        <f>O537</f>
        <v>100</v>
      </c>
      <c r="Q537" s="314" t="s">
        <v>856</v>
      </c>
    </row>
    <row r="538" spans="1:17" ht="236.25">
      <c r="A538" s="274" t="s">
        <v>211</v>
      </c>
      <c r="B538" s="23" t="s">
        <v>424</v>
      </c>
      <c r="C538" s="326" t="s">
        <v>425</v>
      </c>
      <c r="D538" s="320" t="s">
        <v>83</v>
      </c>
      <c r="E538" s="277">
        <v>21227175.600000001</v>
      </c>
      <c r="F538" s="137">
        <v>20824497.800000001</v>
      </c>
      <c r="G538" s="320" t="s">
        <v>118</v>
      </c>
      <c r="H538" s="171">
        <f t="shared" si="117"/>
        <v>98.103008108153588</v>
      </c>
      <c r="I538" s="278" t="s">
        <v>859</v>
      </c>
      <c r="J538" s="275"/>
      <c r="K538" s="325" t="s">
        <v>436</v>
      </c>
      <c r="L538" s="320" t="s">
        <v>432</v>
      </c>
      <c r="M538" s="149">
        <v>27539.599999999999</v>
      </c>
      <c r="N538" s="320">
        <v>25648.6</v>
      </c>
      <c r="O538" s="276">
        <f>IF(M538/N538&gt;=1,100)</f>
        <v>100</v>
      </c>
      <c r="P538" s="303">
        <f>O538</f>
        <v>100</v>
      </c>
      <c r="Q538" s="314" t="s">
        <v>857</v>
      </c>
    </row>
    <row r="539" spans="1:17" ht="118.5" customHeight="1">
      <c r="A539" s="415" t="s">
        <v>212</v>
      </c>
      <c r="B539" s="431" t="s">
        <v>426</v>
      </c>
      <c r="C539" s="409" t="s">
        <v>427</v>
      </c>
      <c r="D539" s="397" t="s">
        <v>83</v>
      </c>
      <c r="E539" s="491">
        <v>184004.4</v>
      </c>
      <c r="F539" s="491">
        <v>183925.4</v>
      </c>
      <c r="G539" s="397" t="s">
        <v>118</v>
      </c>
      <c r="H539" s="390">
        <f>F539/E539*100</f>
        <v>99.957066244068074</v>
      </c>
      <c r="I539" s="388" t="s">
        <v>858</v>
      </c>
      <c r="J539" s="325" t="s">
        <v>430</v>
      </c>
      <c r="K539" s="325" t="s">
        <v>437</v>
      </c>
      <c r="L539" s="291" t="s">
        <v>433</v>
      </c>
      <c r="M539" s="138">
        <v>82073</v>
      </c>
      <c r="N539" s="291">
        <v>71556</v>
      </c>
      <c r="O539" s="276">
        <f t="shared" ref="O539:O541" si="118">N539/M539*100</f>
        <v>87.185798009089467</v>
      </c>
      <c r="P539" s="382">
        <f>(O539+O540)/2</f>
        <v>92.699955709057292</v>
      </c>
      <c r="Q539" s="11" t="s">
        <v>851</v>
      </c>
    </row>
    <row r="540" spans="1:17" ht="163.5" customHeight="1">
      <c r="A540" s="416"/>
      <c r="B540" s="433"/>
      <c r="C540" s="411"/>
      <c r="D540" s="398"/>
      <c r="E540" s="492"/>
      <c r="F540" s="492"/>
      <c r="G540" s="398"/>
      <c r="H540" s="391" t="e">
        <f t="shared" si="117"/>
        <v>#DIV/0!</v>
      </c>
      <c r="I540" s="389"/>
      <c r="J540" s="325" t="s">
        <v>431</v>
      </c>
      <c r="K540" s="325" t="s">
        <v>438</v>
      </c>
      <c r="L540" s="320" t="s">
        <v>434</v>
      </c>
      <c r="M540" s="138">
        <v>994912</v>
      </c>
      <c r="N540" s="320">
        <v>977144</v>
      </c>
      <c r="O540" s="276">
        <f t="shared" si="118"/>
        <v>98.214113409025117</v>
      </c>
      <c r="P540" s="383"/>
      <c r="Q540" s="314" t="s">
        <v>852</v>
      </c>
    </row>
    <row r="541" spans="1:17" ht="207.75" customHeight="1">
      <c r="A541" s="279" t="s">
        <v>213</v>
      </c>
      <c r="B541" s="23" t="s">
        <v>428</v>
      </c>
      <c r="C541" s="288" t="s">
        <v>429</v>
      </c>
      <c r="D541" s="290" t="s">
        <v>83</v>
      </c>
      <c r="E541" s="137">
        <v>20800.900000000001</v>
      </c>
      <c r="F541" s="137">
        <v>20795.7</v>
      </c>
      <c r="G541" s="290" t="s">
        <v>118</v>
      </c>
      <c r="H541" s="171">
        <f t="shared" si="117"/>
        <v>99.97500108168397</v>
      </c>
      <c r="I541" s="255"/>
      <c r="J541" s="280"/>
      <c r="K541" s="325" t="s">
        <v>439</v>
      </c>
      <c r="L541" s="320" t="s">
        <v>434</v>
      </c>
      <c r="M541" s="138">
        <v>1131</v>
      </c>
      <c r="N541" s="320">
        <v>1131</v>
      </c>
      <c r="O541" s="276">
        <f t="shared" si="118"/>
        <v>100</v>
      </c>
      <c r="P541" s="6">
        <f>O541</f>
        <v>100</v>
      </c>
      <c r="Q541" s="255"/>
    </row>
    <row r="542" spans="1:17" ht="54.75" customHeight="1">
      <c r="A542" s="485" t="s">
        <v>216</v>
      </c>
      <c r="B542" s="486"/>
      <c r="C542" s="486"/>
      <c r="D542" s="487"/>
      <c r="E542" s="273">
        <f>SUM(E537:E541)</f>
        <v>22608168.699999999</v>
      </c>
      <c r="F542" s="273">
        <f>SUM(F537:F541)</f>
        <v>22205406.299999997</v>
      </c>
      <c r="G542" s="63" t="s">
        <v>85</v>
      </c>
      <c r="H542" s="63" t="s">
        <v>85</v>
      </c>
      <c r="I542" s="63" t="s">
        <v>85</v>
      </c>
      <c r="J542" s="63" t="s">
        <v>85</v>
      </c>
      <c r="K542" s="63" t="s">
        <v>85</v>
      </c>
      <c r="L542" s="63" t="s">
        <v>85</v>
      </c>
      <c r="M542" s="63" t="s">
        <v>85</v>
      </c>
      <c r="N542" s="63" t="s">
        <v>85</v>
      </c>
      <c r="O542" s="63" t="s">
        <v>85</v>
      </c>
      <c r="P542" s="63" t="s">
        <v>85</v>
      </c>
      <c r="Q542" s="63" t="s">
        <v>85</v>
      </c>
    </row>
    <row r="543" spans="1:17" ht="57" customHeight="1">
      <c r="A543" s="485" t="s">
        <v>217</v>
      </c>
      <c r="B543" s="486"/>
      <c r="C543" s="486"/>
      <c r="D543" s="487"/>
      <c r="E543" s="273">
        <f>E542</f>
        <v>22608168.699999999</v>
      </c>
      <c r="F543" s="273">
        <f>F542</f>
        <v>22205406.299999997</v>
      </c>
      <c r="G543" s="63" t="s">
        <v>85</v>
      </c>
      <c r="H543" s="63" t="s">
        <v>85</v>
      </c>
      <c r="I543" s="63" t="s">
        <v>85</v>
      </c>
      <c r="J543" s="63" t="s">
        <v>85</v>
      </c>
      <c r="K543" s="63" t="s">
        <v>85</v>
      </c>
      <c r="L543" s="63" t="s">
        <v>85</v>
      </c>
      <c r="M543" s="63" t="s">
        <v>85</v>
      </c>
      <c r="N543" s="63" t="s">
        <v>85</v>
      </c>
      <c r="O543" s="63" t="s">
        <v>85</v>
      </c>
      <c r="P543" s="63" t="s">
        <v>85</v>
      </c>
      <c r="Q543" s="63" t="s">
        <v>85</v>
      </c>
    </row>
    <row r="547" spans="6:14" ht="35.25">
      <c r="F547" s="281"/>
      <c r="G547" s="281"/>
      <c r="H547" s="281"/>
      <c r="I547" s="281"/>
      <c r="J547" s="281"/>
      <c r="K547" s="281"/>
      <c r="L547" s="282"/>
      <c r="M547" s="282"/>
      <c r="N547" s="282"/>
    </row>
    <row r="548" spans="6:14" ht="35.25">
      <c r="F548" s="281"/>
      <c r="G548" s="281"/>
      <c r="H548" s="281"/>
      <c r="I548" s="281"/>
      <c r="J548" s="281"/>
      <c r="K548" s="281"/>
      <c r="L548" s="281"/>
      <c r="M548" s="281"/>
      <c r="N548" s="282"/>
    </row>
  </sheetData>
  <autoFilter ref="A3:Q72"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</autoFilter>
  <mergeCells count="423">
    <mergeCell ref="A164:A166"/>
    <mergeCell ref="B164:B166"/>
    <mergeCell ref="C164:C166"/>
    <mergeCell ref="D164:D166"/>
    <mergeCell ref="G164:G166"/>
    <mergeCell ref="H164:H166"/>
    <mergeCell ref="G157:G158"/>
    <mergeCell ref="H157:H158"/>
    <mergeCell ref="I157:I158"/>
    <mergeCell ref="D160:D163"/>
    <mergeCell ref="G160:G163"/>
    <mergeCell ref="H160:H163"/>
    <mergeCell ref="I160:I163"/>
    <mergeCell ref="G473:G475"/>
    <mergeCell ref="G476:G478"/>
    <mergeCell ref="G479:G480"/>
    <mergeCell ref="G481:G482"/>
    <mergeCell ref="I150:I152"/>
    <mergeCell ref="D153:D156"/>
    <mergeCell ref="G153:G156"/>
    <mergeCell ref="H153:H156"/>
    <mergeCell ref="I153:I156"/>
    <mergeCell ref="I303:I314"/>
    <mergeCell ref="G56:G57"/>
    <mergeCell ref="P57:P64"/>
    <mergeCell ref="P54:P55"/>
    <mergeCell ref="P50:P53"/>
    <mergeCell ref="J56:Q56"/>
    <mergeCell ref="A542:D542"/>
    <mergeCell ref="A543:D543"/>
    <mergeCell ref="A533:D533"/>
    <mergeCell ref="A534:D534"/>
    <mergeCell ref="A535:Q535"/>
    <mergeCell ref="A536:Q536"/>
    <mergeCell ref="B426:B428"/>
    <mergeCell ref="B397:B402"/>
    <mergeCell ref="C397:C402"/>
    <mergeCell ref="A421:A423"/>
    <mergeCell ref="B421:B423"/>
    <mergeCell ref="C421:C423"/>
    <mergeCell ref="G539:G540"/>
    <mergeCell ref="B539:B540"/>
    <mergeCell ref="A539:A540"/>
    <mergeCell ref="C539:C540"/>
    <mergeCell ref="D539:D540"/>
    <mergeCell ref="E539:E540"/>
    <mergeCell ref="F539:F540"/>
    <mergeCell ref="A1:Q1"/>
    <mergeCell ref="A3:A5"/>
    <mergeCell ref="B3:B5"/>
    <mergeCell ref="C3:C5"/>
    <mergeCell ref="D3:D5"/>
    <mergeCell ref="E3:I3"/>
    <mergeCell ref="E4:E5"/>
    <mergeCell ref="G4:G5"/>
    <mergeCell ref="H4:H5"/>
    <mergeCell ref="I4:I5"/>
    <mergeCell ref="J3:J5"/>
    <mergeCell ref="K3:N3"/>
    <mergeCell ref="O3:O5"/>
    <mergeCell ref="P3:P5"/>
    <mergeCell ref="Q3:Q5"/>
    <mergeCell ref="K4:K5"/>
    <mergeCell ref="M4:M5"/>
    <mergeCell ref="N4:N5"/>
    <mergeCell ref="F4:F5"/>
    <mergeCell ref="L4:L5"/>
    <mergeCell ref="A7:Q7"/>
    <mergeCell ref="A8:Q8"/>
    <mergeCell ref="J40:J41"/>
    <mergeCell ref="K40:K41"/>
    <mergeCell ref="L40:L41"/>
    <mergeCell ref="M40:M41"/>
    <mergeCell ref="N40:N41"/>
    <mergeCell ref="O40:O41"/>
    <mergeCell ref="D29:D30"/>
    <mergeCell ref="I29:I30"/>
    <mergeCell ref="A9:Q9"/>
    <mergeCell ref="A10:Q10"/>
    <mergeCell ref="A11:Q11"/>
    <mergeCell ref="A15:D15"/>
    <mergeCell ref="A14:D14"/>
    <mergeCell ref="A16:Q16"/>
    <mergeCell ref="A17:Q17"/>
    <mergeCell ref="J12:J13"/>
    <mergeCell ref="K12:K13"/>
    <mergeCell ref="L12:L13"/>
    <mergeCell ref="M12:M13"/>
    <mergeCell ref="P12:P13"/>
    <mergeCell ref="A23:D23"/>
    <mergeCell ref="N12:N13"/>
    <mergeCell ref="A50:A53"/>
    <mergeCell ref="B50:B53"/>
    <mergeCell ref="C50:C53"/>
    <mergeCell ref="D50:D53"/>
    <mergeCell ref="A40:A41"/>
    <mergeCell ref="B40:B41"/>
    <mergeCell ref="C40:C41"/>
    <mergeCell ref="D40:D41"/>
    <mergeCell ref="A24:D24"/>
    <mergeCell ref="A25:D25"/>
    <mergeCell ref="A37:Q37"/>
    <mergeCell ref="A26:Q26"/>
    <mergeCell ref="A35:D35"/>
    <mergeCell ref="A36:D36"/>
    <mergeCell ref="O29:O30"/>
    <mergeCell ref="P29:P30"/>
    <mergeCell ref="B29:B30"/>
    <mergeCell ref="A29:A30"/>
    <mergeCell ref="C29:C30"/>
    <mergeCell ref="P40:P41"/>
    <mergeCell ref="J29:J30"/>
    <mergeCell ref="Q29:Q30"/>
    <mergeCell ref="M29:M30"/>
    <mergeCell ref="N29:N30"/>
    <mergeCell ref="D127:D128"/>
    <mergeCell ref="C169:C174"/>
    <mergeCell ref="D169:D174"/>
    <mergeCell ref="B175:B177"/>
    <mergeCell ref="B385:B387"/>
    <mergeCell ref="O12:O13"/>
    <mergeCell ref="Q12:Q13"/>
    <mergeCell ref="K29:K30"/>
    <mergeCell ref="L29:L30"/>
    <mergeCell ref="A71:Q71"/>
    <mergeCell ref="A72:Q72"/>
    <mergeCell ref="Q40:Q41"/>
    <mergeCell ref="J54:J55"/>
    <mergeCell ref="I56:I57"/>
    <mergeCell ref="G50:G53"/>
    <mergeCell ref="H50:H53"/>
    <mergeCell ref="I50:I53"/>
    <mergeCell ref="A54:A55"/>
    <mergeCell ref="B54:B55"/>
    <mergeCell ref="C54:C55"/>
    <mergeCell ref="D54:D55"/>
    <mergeCell ref="G54:G55"/>
    <mergeCell ref="H54:H55"/>
    <mergeCell ref="I54:I55"/>
    <mergeCell ref="A167:A168"/>
    <mergeCell ref="B167:B168"/>
    <mergeCell ref="C167:C168"/>
    <mergeCell ref="D167:D168"/>
    <mergeCell ref="A169:A174"/>
    <mergeCell ref="B169:B174"/>
    <mergeCell ref="C385:C396"/>
    <mergeCell ref="A424:A425"/>
    <mergeCell ref="B424:B425"/>
    <mergeCell ref="C424:C425"/>
    <mergeCell ref="D424:D425"/>
    <mergeCell ref="G110:G111"/>
    <mergeCell ref="D112:D113"/>
    <mergeCell ref="G112:G113"/>
    <mergeCell ref="G116:G117"/>
    <mergeCell ref="D119:D121"/>
    <mergeCell ref="G119:G121"/>
    <mergeCell ref="Q54:Q55"/>
    <mergeCell ref="A56:A64"/>
    <mergeCell ref="B56:B64"/>
    <mergeCell ref="C56:C64"/>
    <mergeCell ref="D56:D64"/>
    <mergeCell ref="Q119:Q121"/>
    <mergeCell ref="I77:I94"/>
    <mergeCell ref="I73:I75"/>
    <mergeCell ref="H102:H103"/>
    <mergeCell ref="H108:H109"/>
    <mergeCell ref="H73:H75"/>
    <mergeCell ref="H119:H121"/>
    <mergeCell ref="A70:D70"/>
    <mergeCell ref="A69:D69"/>
    <mergeCell ref="A95:A97"/>
    <mergeCell ref="B95:B97"/>
    <mergeCell ref="D102:D103"/>
    <mergeCell ref="D116:D117"/>
    <mergeCell ref="H122:H123"/>
    <mergeCell ref="H169:H174"/>
    <mergeCell ref="I169:I174"/>
    <mergeCell ref="I167:I168"/>
    <mergeCell ref="H167:H168"/>
    <mergeCell ref="H110:H111"/>
    <mergeCell ref="H112:H113"/>
    <mergeCell ref="H116:H117"/>
    <mergeCell ref="H127:H128"/>
    <mergeCell ref="H130:H132"/>
    <mergeCell ref="I130:I132"/>
    <mergeCell ref="H135:H136"/>
    <mergeCell ref="I135:I136"/>
    <mergeCell ref="H138:H141"/>
    <mergeCell ref="I138:I141"/>
    <mergeCell ref="H142:H147"/>
    <mergeCell ref="I142:I147"/>
    <mergeCell ref="H150:H152"/>
    <mergeCell ref="G102:G103"/>
    <mergeCell ref="D108:D109"/>
    <mergeCell ref="A73:A76"/>
    <mergeCell ref="B73:B76"/>
    <mergeCell ref="D73:D75"/>
    <mergeCell ref="G108:G109"/>
    <mergeCell ref="C73:C75"/>
    <mergeCell ref="G122:G123"/>
    <mergeCell ref="D421:D423"/>
    <mergeCell ref="G167:G168"/>
    <mergeCell ref="D142:D147"/>
    <mergeCell ref="G142:G147"/>
    <mergeCell ref="D157:D158"/>
    <mergeCell ref="D130:D132"/>
    <mergeCell ref="G130:G132"/>
    <mergeCell ref="G127:G128"/>
    <mergeCell ref="D122:D123"/>
    <mergeCell ref="D135:D136"/>
    <mergeCell ref="G135:G136"/>
    <mergeCell ref="D138:D141"/>
    <mergeCell ref="G138:G141"/>
    <mergeCell ref="D150:D152"/>
    <mergeCell ref="G150:G152"/>
    <mergeCell ref="D110:D111"/>
    <mergeCell ref="A429:A430"/>
    <mergeCell ref="B429:B430"/>
    <mergeCell ref="C429:C430"/>
    <mergeCell ref="D429:D430"/>
    <mergeCell ref="A431:A434"/>
    <mergeCell ref="B431:B434"/>
    <mergeCell ref="C431:C434"/>
    <mergeCell ref="D431:D434"/>
    <mergeCell ref="C426:C428"/>
    <mergeCell ref="D426:D428"/>
    <mergeCell ref="A426:A428"/>
    <mergeCell ref="A435:A437"/>
    <mergeCell ref="B435:B437"/>
    <mergeCell ref="C435:C437"/>
    <mergeCell ref="D435:D437"/>
    <mergeCell ref="A439:A440"/>
    <mergeCell ref="A441:A443"/>
    <mergeCell ref="B441:B443"/>
    <mergeCell ref="C441:C443"/>
    <mergeCell ref="D441:D443"/>
    <mergeCell ref="A453:A454"/>
    <mergeCell ref="B453:B454"/>
    <mergeCell ref="C453:C454"/>
    <mergeCell ref="D453:D454"/>
    <mergeCell ref="A455:A456"/>
    <mergeCell ref="B455:B456"/>
    <mergeCell ref="C455:C456"/>
    <mergeCell ref="D455:D456"/>
    <mergeCell ref="A444:A445"/>
    <mergeCell ref="B444:B445"/>
    <mergeCell ref="C444:C445"/>
    <mergeCell ref="D444:D445"/>
    <mergeCell ref="A446:A452"/>
    <mergeCell ref="B446:B452"/>
    <mergeCell ref="C446:C452"/>
    <mergeCell ref="D446:D452"/>
    <mergeCell ref="A461:A464"/>
    <mergeCell ref="B461:B464"/>
    <mergeCell ref="C461:C464"/>
    <mergeCell ref="D461:D464"/>
    <mergeCell ref="A465:A469"/>
    <mergeCell ref="B465:B469"/>
    <mergeCell ref="C465:C469"/>
    <mergeCell ref="D465:D469"/>
    <mergeCell ref="A457:A458"/>
    <mergeCell ref="B457:B458"/>
    <mergeCell ref="C457:C458"/>
    <mergeCell ref="D457:D458"/>
    <mergeCell ref="A459:A460"/>
    <mergeCell ref="B459:B460"/>
    <mergeCell ref="C459:C460"/>
    <mergeCell ref="D459:D460"/>
    <mergeCell ref="A476:A478"/>
    <mergeCell ref="B476:B478"/>
    <mergeCell ref="C476:C478"/>
    <mergeCell ref="D476:D478"/>
    <mergeCell ref="A479:A480"/>
    <mergeCell ref="B479:B480"/>
    <mergeCell ref="C479:C480"/>
    <mergeCell ref="D479:D480"/>
    <mergeCell ref="A470:A472"/>
    <mergeCell ref="B470:B472"/>
    <mergeCell ref="C470:C472"/>
    <mergeCell ref="D470:D472"/>
    <mergeCell ref="A473:A475"/>
    <mergeCell ref="B473:B475"/>
    <mergeCell ref="C473:C475"/>
    <mergeCell ref="D473:D475"/>
    <mergeCell ref="A485:A487"/>
    <mergeCell ref="B485:B487"/>
    <mergeCell ref="C485:C487"/>
    <mergeCell ref="D485:D487"/>
    <mergeCell ref="A488:A490"/>
    <mergeCell ref="B488:B490"/>
    <mergeCell ref="C488:C490"/>
    <mergeCell ref="D488:D490"/>
    <mergeCell ref="A481:A482"/>
    <mergeCell ref="B481:B482"/>
    <mergeCell ref="C481:C482"/>
    <mergeCell ref="D481:D482"/>
    <mergeCell ref="A483:A484"/>
    <mergeCell ref="B483:B484"/>
    <mergeCell ref="C483:C484"/>
    <mergeCell ref="D483:D484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492:A495"/>
    <mergeCell ref="B492:B495"/>
    <mergeCell ref="C492:C495"/>
    <mergeCell ref="D492:D495"/>
    <mergeCell ref="A496:A497"/>
    <mergeCell ref="B496:B497"/>
    <mergeCell ref="C496:C497"/>
    <mergeCell ref="D496:D497"/>
    <mergeCell ref="A510:A511"/>
    <mergeCell ref="B510:B511"/>
    <mergeCell ref="C510:C511"/>
    <mergeCell ref="D510:D511"/>
    <mergeCell ref="A512:A514"/>
    <mergeCell ref="B512:B514"/>
    <mergeCell ref="C512:C514"/>
    <mergeCell ref="D512:D514"/>
    <mergeCell ref="A506:A507"/>
    <mergeCell ref="B506:B507"/>
    <mergeCell ref="C506:C507"/>
    <mergeCell ref="D506:D507"/>
    <mergeCell ref="A508:A509"/>
    <mergeCell ref="B508:B509"/>
    <mergeCell ref="C508:C509"/>
    <mergeCell ref="D508:D509"/>
    <mergeCell ref="C520:C521"/>
    <mergeCell ref="D520:D521"/>
    <mergeCell ref="A522:A524"/>
    <mergeCell ref="B522:B524"/>
    <mergeCell ref="C522:C524"/>
    <mergeCell ref="D522:D524"/>
    <mergeCell ref="A515:A516"/>
    <mergeCell ref="B515:B516"/>
    <mergeCell ref="C515:C516"/>
    <mergeCell ref="D515:D516"/>
    <mergeCell ref="A517:A519"/>
    <mergeCell ref="B517:B519"/>
    <mergeCell ref="C517:C519"/>
    <mergeCell ref="D517:D519"/>
    <mergeCell ref="A525:A532"/>
    <mergeCell ref="B525:B532"/>
    <mergeCell ref="D531:D532"/>
    <mergeCell ref="C525:C532"/>
    <mergeCell ref="G531:G532"/>
    <mergeCell ref="L73:L76"/>
    <mergeCell ref="L167:L168"/>
    <mergeCell ref="J173:J174"/>
    <mergeCell ref="J531:J532"/>
    <mergeCell ref="G73:G75"/>
    <mergeCell ref="G169:G174"/>
    <mergeCell ref="G421:G423"/>
    <mergeCell ref="G424:G425"/>
    <mergeCell ref="G426:G428"/>
    <mergeCell ref="G429:G430"/>
    <mergeCell ref="G431:G434"/>
    <mergeCell ref="G435:G437"/>
    <mergeCell ref="G441:G443"/>
    <mergeCell ref="G444:G445"/>
    <mergeCell ref="G446:G452"/>
    <mergeCell ref="G453:G454"/>
    <mergeCell ref="G455:G456"/>
    <mergeCell ref="A520:A521"/>
    <mergeCell ref="B520:B521"/>
    <mergeCell ref="M73:M76"/>
    <mergeCell ref="M167:M168"/>
    <mergeCell ref="K73:K76"/>
    <mergeCell ref="K167:K168"/>
    <mergeCell ref="J102:J103"/>
    <mergeCell ref="J108:J109"/>
    <mergeCell ref="J110:J111"/>
    <mergeCell ref="J112:J113"/>
    <mergeCell ref="J116:J117"/>
    <mergeCell ref="J119:J121"/>
    <mergeCell ref="J122:J123"/>
    <mergeCell ref="J73:J76"/>
    <mergeCell ref="J167:J168"/>
    <mergeCell ref="Q73:Q76"/>
    <mergeCell ref="G510:G511"/>
    <mergeCell ref="G512:G514"/>
    <mergeCell ref="G515:G516"/>
    <mergeCell ref="G517:G519"/>
    <mergeCell ref="G520:G521"/>
    <mergeCell ref="G522:G524"/>
    <mergeCell ref="N73:N76"/>
    <mergeCell ref="O73:O76"/>
    <mergeCell ref="P73:P76"/>
    <mergeCell ref="G483:G484"/>
    <mergeCell ref="G485:G487"/>
    <mergeCell ref="G488:G490"/>
    <mergeCell ref="G492:G495"/>
    <mergeCell ref="G496:G497"/>
    <mergeCell ref="G498:G501"/>
    <mergeCell ref="G502:G505"/>
    <mergeCell ref="G506:G507"/>
    <mergeCell ref="G508:G509"/>
    <mergeCell ref="G457:G458"/>
    <mergeCell ref="G459:G460"/>
    <mergeCell ref="G461:G464"/>
    <mergeCell ref="G465:G469"/>
    <mergeCell ref="G470:G472"/>
    <mergeCell ref="P539:P540"/>
    <mergeCell ref="H531:H532"/>
    <mergeCell ref="I531:I532"/>
    <mergeCell ref="I539:I540"/>
    <mergeCell ref="H539:H540"/>
    <mergeCell ref="I255:I266"/>
    <mergeCell ref="I267:I277"/>
    <mergeCell ref="I175:I187"/>
    <mergeCell ref="I188:I199"/>
    <mergeCell ref="I200:I211"/>
    <mergeCell ref="I212:I222"/>
    <mergeCell ref="I223:I232"/>
    <mergeCell ref="I278:I289"/>
    <mergeCell ref="I290:I302"/>
    <mergeCell ref="I233:I243"/>
    <mergeCell ref="I244:I254"/>
  </mergeCells>
  <pageMargins left="0.7" right="0.7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1.1. Результаты реал-и ГП</vt:lpstr>
      <vt:lpstr>1.2. Целевые показатели, индика</vt:lpstr>
      <vt:lpstr>2.1-2.3. Финансирование </vt:lpstr>
      <vt:lpstr>2.4-2.5. Финансирование</vt:lpstr>
      <vt:lpstr>3. План-график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2023-04-20T07:20:07Z</dcterms:modified>
</cp:coreProperties>
</file>