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860" windowWidth="28800" windowHeight="11775" activeTab="4"/>
  </bookViews>
  <sheets>
    <sheet name="1.1. Результаты реал-и ГП" sheetId="4" r:id="rId1"/>
    <sheet name="1.2. Целевые показатели, индика" sheetId="1" r:id="rId2"/>
    <sheet name="2.1-2.3. Финансирование " sheetId="2" r:id="rId3"/>
    <sheet name="2.4-2.5. Финансирование" sheetId="5" r:id="rId4"/>
    <sheet name="3. План-график" sheetId="3" r:id="rId5"/>
  </sheets>
  <definedNames>
    <definedName name="_xlnm._FilterDatabase" localSheetId="4" hidden="1">'3. План-график'!$A$3:$Q$543</definedName>
  </definedNames>
  <calcPr calcId="145621"/>
</workbook>
</file>

<file path=xl/calcChain.xml><?xml version="1.0" encoding="utf-8"?>
<calcChain xmlns="http://schemas.openxmlformats.org/spreadsheetml/2006/main">
  <c r="F7" i="5" l="1"/>
  <c r="G7" i="5"/>
  <c r="H7" i="5" s="1"/>
  <c r="I7" i="5"/>
  <c r="J7" i="5"/>
  <c r="K7" i="5" s="1"/>
  <c r="L7" i="5"/>
  <c r="M7" i="5"/>
  <c r="N7" i="5" s="1"/>
  <c r="C8" i="5"/>
  <c r="D8" i="5"/>
  <c r="H8" i="5"/>
  <c r="K8" i="5"/>
  <c r="C9" i="5"/>
  <c r="D9" i="5"/>
  <c r="H9" i="5"/>
  <c r="N9" i="5"/>
  <c r="C10" i="5"/>
  <c r="D10" i="5"/>
  <c r="H10" i="5"/>
  <c r="F17" i="5"/>
  <c r="G17" i="5"/>
  <c r="J17" i="5"/>
  <c r="K17" i="5"/>
  <c r="C18" i="5"/>
  <c r="C17" i="5" s="1"/>
  <c r="D18" i="5"/>
  <c r="E18" i="5" s="1"/>
  <c r="H18" i="5"/>
  <c r="L18" i="5"/>
  <c r="P19" i="5"/>
  <c r="P20" i="5"/>
  <c r="I27" i="5"/>
  <c r="J27" i="5"/>
  <c r="K27" i="5"/>
  <c r="L27" i="5"/>
  <c r="M27" i="5"/>
  <c r="N27" i="5"/>
  <c r="I28" i="5"/>
  <c r="J28" i="5"/>
  <c r="K28" i="5"/>
  <c r="L28" i="5"/>
  <c r="M28" i="5"/>
  <c r="N28" i="5"/>
  <c r="I29" i="5"/>
  <c r="J29" i="5"/>
  <c r="K29" i="5"/>
  <c r="L29" i="5"/>
  <c r="M29" i="5"/>
  <c r="N29" i="5"/>
  <c r="AC66" i="5"/>
  <c r="AC65" i="5"/>
  <c r="AB64" i="5"/>
  <c r="AA64" i="5"/>
  <c r="AC63" i="5"/>
  <c r="AC62" i="5"/>
  <c r="AC61" i="5"/>
  <c r="AC60" i="5"/>
  <c r="AC59" i="5"/>
  <c r="AC58" i="5"/>
  <c r="AC57" i="5"/>
  <c r="AC56" i="5"/>
  <c r="AC55" i="5"/>
  <c r="AC54" i="5"/>
  <c r="AC53" i="5"/>
  <c r="AC52" i="5"/>
  <c r="AC51" i="5"/>
  <c r="AC50" i="5"/>
  <c r="AC49" i="5"/>
  <c r="AC48" i="5"/>
  <c r="AC47" i="5"/>
  <c r="AC46" i="5"/>
  <c r="AC45" i="5"/>
  <c r="AB43" i="5"/>
  <c r="AA43" i="5"/>
  <c r="AB42" i="5"/>
  <c r="AA42" i="5"/>
  <c r="AB41" i="5"/>
  <c r="AA41" i="5"/>
  <c r="AB40" i="5"/>
  <c r="AA40" i="5"/>
  <c r="U41" i="5"/>
  <c r="U40" i="5"/>
  <c r="U38" i="5"/>
  <c r="E9" i="5" l="1"/>
  <c r="H17" i="5"/>
  <c r="E10" i="5"/>
  <c r="L17" i="5"/>
  <c r="C7" i="5"/>
  <c r="AC43" i="5"/>
  <c r="E8" i="5"/>
  <c r="D7" i="5"/>
  <c r="D17" i="5"/>
  <c r="E17" i="5" s="1"/>
  <c r="AC41" i="5"/>
  <c r="V38" i="5"/>
  <c r="V40" i="5"/>
  <c r="V41" i="5"/>
  <c r="AC42" i="5"/>
  <c r="AC64" i="5"/>
  <c r="AC40" i="5"/>
  <c r="F563" i="3"/>
  <c r="E563" i="3"/>
  <c r="O561" i="3"/>
  <c r="H561" i="3"/>
  <c r="O560" i="3"/>
  <c r="O559" i="3"/>
  <c r="H559" i="3"/>
  <c r="O558" i="3"/>
  <c r="P558" i="3" s="1"/>
  <c r="H558" i="3"/>
  <c r="O557" i="3"/>
  <c r="P557" i="3" s="1"/>
  <c r="H557" i="3"/>
  <c r="O552" i="3"/>
  <c r="O551" i="3"/>
  <c r="O550" i="3"/>
  <c r="H550" i="3"/>
  <c r="O549" i="3"/>
  <c r="O548" i="3"/>
  <c r="H548" i="3"/>
  <c r="O547" i="3"/>
  <c r="O546" i="3"/>
  <c r="O545" i="3"/>
  <c r="H545" i="3"/>
  <c r="O544" i="3"/>
  <c r="O543" i="3"/>
  <c r="H543" i="3"/>
  <c r="O542" i="3"/>
  <c r="O541" i="3"/>
  <c r="O540" i="3"/>
  <c r="O539" i="3"/>
  <c r="O538" i="3"/>
  <c r="H538" i="3"/>
  <c r="O537" i="3"/>
  <c r="O536" i="3"/>
  <c r="H536" i="3"/>
  <c r="O535" i="3"/>
  <c r="O534" i="3"/>
  <c r="H534" i="3"/>
  <c r="O533" i="3"/>
  <c r="O532" i="3"/>
  <c r="H532" i="3"/>
  <c r="O531" i="3"/>
  <c r="O530" i="3"/>
  <c r="O529" i="3"/>
  <c r="O528" i="3"/>
  <c r="H528" i="3"/>
  <c r="O527" i="3"/>
  <c r="O526" i="3"/>
  <c r="H526" i="3"/>
  <c r="O525" i="3"/>
  <c r="O524" i="3"/>
  <c r="H524" i="3"/>
  <c r="O523" i="3"/>
  <c r="O522" i="3"/>
  <c r="O521" i="3"/>
  <c r="H521" i="3"/>
  <c r="O520" i="3"/>
  <c r="O519" i="3"/>
  <c r="O518" i="3"/>
  <c r="O517" i="3"/>
  <c r="O516" i="3"/>
  <c r="O515" i="3"/>
  <c r="O514" i="3"/>
  <c r="O513" i="3"/>
  <c r="H513" i="3"/>
  <c r="O512" i="3"/>
  <c r="O511" i="3"/>
  <c r="O510" i="3"/>
  <c r="O509" i="3"/>
  <c r="O508" i="3"/>
  <c r="H508" i="3"/>
  <c r="O507" i="3"/>
  <c r="O506" i="3"/>
  <c r="H506" i="3"/>
  <c r="O505" i="3"/>
  <c r="O504" i="3"/>
  <c r="O503" i="3"/>
  <c r="H503" i="3"/>
  <c r="O502" i="3"/>
  <c r="O501" i="3"/>
  <c r="P501" i="3" s="1"/>
  <c r="H501" i="3"/>
  <c r="O500" i="3"/>
  <c r="O499" i="3"/>
  <c r="O498" i="3"/>
  <c r="O497" i="3"/>
  <c r="O496" i="3"/>
  <c r="H496" i="3"/>
  <c r="H495" i="3"/>
  <c r="O494" i="3"/>
  <c r="O493" i="3"/>
  <c r="O492" i="3"/>
  <c r="H492" i="3"/>
  <c r="O491" i="3"/>
  <c r="O490" i="3"/>
  <c r="O489" i="3"/>
  <c r="H489" i="3"/>
  <c r="O488" i="3"/>
  <c r="O487" i="3"/>
  <c r="O486" i="3"/>
  <c r="O485" i="3"/>
  <c r="O484" i="3"/>
  <c r="H484" i="3"/>
  <c r="O483" i="3"/>
  <c r="O482" i="3"/>
  <c r="O481" i="3"/>
  <c r="H481" i="3"/>
  <c r="O480" i="3"/>
  <c r="O479" i="3"/>
  <c r="O478" i="3"/>
  <c r="H478" i="3"/>
  <c r="O477" i="3"/>
  <c r="O476" i="3"/>
  <c r="H476" i="3"/>
  <c r="O475" i="3"/>
  <c r="O474" i="3"/>
  <c r="H474" i="3"/>
  <c r="O473" i="3"/>
  <c r="O472" i="3"/>
  <c r="H472" i="3"/>
  <c r="O471" i="3"/>
  <c r="O470" i="3"/>
  <c r="O469" i="3"/>
  <c r="O468" i="3"/>
  <c r="O467" i="3"/>
  <c r="O466" i="3"/>
  <c r="H466" i="3"/>
  <c r="O465" i="3"/>
  <c r="O464" i="3"/>
  <c r="H464" i="3"/>
  <c r="O463" i="3"/>
  <c r="O462" i="3"/>
  <c r="O461" i="3"/>
  <c r="H461" i="3"/>
  <c r="O460" i="3"/>
  <c r="O459" i="3"/>
  <c r="O458" i="3"/>
  <c r="H458" i="3"/>
  <c r="O457" i="3"/>
  <c r="O456" i="3"/>
  <c r="O455" i="3"/>
  <c r="O454" i="3"/>
  <c r="O453" i="3"/>
  <c r="O452" i="3"/>
  <c r="O451" i="3"/>
  <c r="H451" i="3"/>
  <c r="O450" i="3"/>
  <c r="O449" i="3"/>
  <c r="O448" i="3"/>
  <c r="O447" i="3"/>
  <c r="H447" i="3"/>
  <c r="O446" i="3"/>
  <c r="O445" i="3"/>
  <c r="O444" i="3"/>
  <c r="H444" i="3"/>
  <c r="O443" i="3"/>
  <c r="O442" i="3"/>
  <c r="O441" i="3"/>
  <c r="O440" i="3"/>
  <c r="H440" i="3"/>
  <c r="O439" i="3"/>
  <c r="O438" i="3"/>
  <c r="O437" i="3"/>
  <c r="O436" i="3"/>
  <c r="H436" i="3"/>
  <c r="O435" i="3"/>
  <c r="O434" i="3"/>
  <c r="O433" i="3"/>
  <c r="H433" i="3"/>
  <c r="H432" i="3"/>
  <c r="O431" i="3"/>
  <c r="P431" i="3" s="1"/>
  <c r="H431" i="3"/>
  <c r="O430" i="3"/>
  <c r="P430" i="3" s="1"/>
  <c r="H430" i="3"/>
  <c r="O429" i="3"/>
  <c r="O428" i="3"/>
  <c r="O427" i="3"/>
  <c r="P427" i="3" s="1"/>
  <c r="H427" i="3"/>
  <c r="O426" i="3"/>
  <c r="P426" i="3" s="1"/>
  <c r="H426" i="3"/>
  <c r="O425" i="3"/>
  <c r="P425" i="3" s="1"/>
  <c r="H425" i="3"/>
  <c r="O424" i="3"/>
  <c r="P424" i="3" s="1"/>
  <c r="H424" i="3"/>
  <c r="O423" i="3"/>
  <c r="P423" i="3" s="1"/>
  <c r="H423" i="3"/>
  <c r="O422" i="3"/>
  <c r="P422" i="3" s="1"/>
  <c r="H422" i="3"/>
  <c r="O421" i="3"/>
  <c r="P421" i="3" s="1"/>
  <c r="H421" i="3"/>
  <c r="O420" i="3"/>
  <c r="P420" i="3" s="1"/>
  <c r="H420" i="3"/>
  <c r="O419" i="3"/>
  <c r="P419" i="3" s="1"/>
  <c r="H419" i="3"/>
  <c r="O418" i="3"/>
  <c r="P418" i="3" s="1"/>
  <c r="H418" i="3"/>
  <c r="O417" i="3"/>
  <c r="P417" i="3" s="1"/>
  <c r="H417" i="3"/>
  <c r="O416" i="3"/>
  <c r="P416" i="3" s="1"/>
  <c r="H416" i="3"/>
  <c r="O415" i="3"/>
  <c r="P415" i="3" s="1"/>
  <c r="H415" i="3"/>
  <c r="O414" i="3"/>
  <c r="P414" i="3" s="1"/>
  <c r="H414" i="3"/>
  <c r="O413" i="3"/>
  <c r="O412" i="3"/>
  <c r="H412" i="3"/>
  <c r="O411" i="3"/>
  <c r="P411" i="3" s="1"/>
  <c r="H411" i="3"/>
  <c r="H410" i="3"/>
  <c r="O409" i="3"/>
  <c r="H409" i="3"/>
  <c r="O408" i="3"/>
  <c r="H408" i="3"/>
  <c r="O407" i="3"/>
  <c r="H407" i="3"/>
  <c r="O406" i="3"/>
  <c r="H406" i="3"/>
  <c r="O405" i="3"/>
  <c r="H405" i="3"/>
  <c r="O404" i="3"/>
  <c r="H404" i="3"/>
  <c r="H403" i="3"/>
  <c r="O402" i="3"/>
  <c r="H402" i="3"/>
  <c r="O401" i="3"/>
  <c r="H401" i="3"/>
  <c r="O400" i="3"/>
  <c r="H400" i="3"/>
  <c r="O399" i="3"/>
  <c r="H399" i="3"/>
  <c r="O398" i="3"/>
  <c r="H398" i="3"/>
  <c r="O397" i="3"/>
  <c r="H397" i="3"/>
  <c r="O396" i="3"/>
  <c r="H396" i="3"/>
  <c r="O395" i="3"/>
  <c r="H395" i="3"/>
  <c r="O394" i="3"/>
  <c r="H394" i="3"/>
  <c r="O393" i="3"/>
  <c r="H393" i="3"/>
  <c r="O392" i="3"/>
  <c r="H392" i="3"/>
  <c r="O391" i="3"/>
  <c r="H391" i="3"/>
  <c r="H390" i="3"/>
  <c r="O389" i="3"/>
  <c r="O388" i="3"/>
  <c r="O387" i="3"/>
  <c r="O386" i="3"/>
  <c r="O385" i="3"/>
  <c r="O384" i="3"/>
  <c r="O383" i="3"/>
  <c r="O382" i="3"/>
  <c r="O381" i="3"/>
  <c r="O380" i="3"/>
  <c r="O379" i="3"/>
  <c r="O378" i="3"/>
  <c r="H378" i="3"/>
  <c r="O377" i="3"/>
  <c r="O376" i="3"/>
  <c r="O375" i="3"/>
  <c r="O374" i="3"/>
  <c r="O373" i="3"/>
  <c r="O372" i="3"/>
  <c r="O371" i="3"/>
  <c r="O370" i="3"/>
  <c r="O369" i="3"/>
  <c r="O368" i="3"/>
  <c r="O367" i="3"/>
  <c r="O366" i="3"/>
  <c r="H366" i="3"/>
  <c r="O365" i="3"/>
  <c r="O364" i="3"/>
  <c r="O363" i="3"/>
  <c r="O362" i="3"/>
  <c r="O361" i="3"/>
  <c r="O360" i="3"/>
  <c r="O359" i="3"/>
  <c r="O358" i="3"/>
  <c r="O357" i="3"/>
  <c r="O356" i="3"/>
  <c r="O355" i="3"/>
  <c r="O354" i="3"/>
  <c r="H354" i="3"/>
  <c r="O353" i="3"/>
  <c r="O352" i="3"/>
  <c r="O351" i="3"/>
  <c r="O350" i="3"/>
  <c r="O349" i="3"/>
  <c r="O348" i="3"/>
  <c r="O347" i="3"/>
  <c r="O346" i="3"/>
  <c r="O345" i="3"/>
  <c r="O344" i="3"/>
  <c r="O343" i="3"/>
  <c r="O342" i="3"/>
  <c r="H342" i="3"/>
  <c r="O341" i="3"/>
  <c r="O340" i="3"/>
  <c r="O339" i="3"/>
  <c r="O338" i="3"/>
  <c r="O337" i="3"/>
  <c r="O336" i="3"/>
  <c r="O335" i="3"/>
  <c r="O334" i="3"/>
  <c r="O333" i="3"/>
  <c r="O332" i="3"/>
  <c r="O331" i="3"/>
  <c r="H331" i="3"/>
  <c r="O330" i="3"/>
  <c r="O329" i="3"/>
  <c r="O328" i="3"/>
  <c r="O327" i="3"/>
  <c r="O326" i="3"/>
  <c r="O325" i="3"/>
  <c r="O324" i="3"/>
  <c r="O323" i="3"/>
  <c r="O322" i="3"/>
  <c r="O321" i="3"/>
  <c r="O320" i="3"/>
  <c r="H320" i="3"/>
  <c r="O319" i="3"/>
  <c r="O318" i="3"/>
  <c r="O317" i="3"/>
  <c r="O316" i="3"/>
  <c r="O315" i="3"/>
  <c r="O314" i="3"/>
  <c r="O313" i="3"/>
  <c r="O312" i="3"/>
  <c r="O311" i="3"/>
  <c r="O310" i="3"/>
  <c r="O309" i="3"/>
  <c r="O308" i="3"/>
  <c r="H308" i="3"/>
  <c r="O307" i="3"/>
  <c r="O306" i="3"/>
  <c r="O305" i="3"/>
  <c r="O304" i="3"/>
  <c r="O303" i="3"/>
  <c r="O302" i="3"/>
  <c r="O301" i="3"/>
  <c r="O300" i="3"/>
  <c r="O299" i="3"/>
  <c r="O298" i="3"/>
  <c r="O297" i="3"/>
  <c r="O296" i="3"/>
  <c r="O295" i="3"/>
  <c r="H295" i="3"/>
  <c r="O294" i="3"/>
  <c r="O293" i="3"/>
  <c r="O292" i="3"/>
  <c r="O291" i="3"/>
  <c r="O290" i="3"/>
  <c r="O289" i="3"/>
  <c r="O288" i="3"/>
  <c r="O287" i="3"/>
  <c r="O286" i="3"/>
  <c r="O285" i="3"/>
  <c r="O284" i="3"/>
  <c r="O283" i="3"/>
  <c r="H283" i="3"/>
  <c r="O282" i="3"/>
  <c r="O281" i="3"/>
  <c r="O280" i="3"/>
  <c r="O279" i="3"/>
  <c r="O278" i="3"/>
  <c r="O277" i="3"/>
  <c r="O276" i="3"/>
  <c r="O275" i="3"/>
  <c r="O274" i="3"/>
  <c r="O273" i="3"/>
  <c r="O272" i="3"/>
  <c r="H272" i="3"/>
  <c r="O271" i="3"/>
  <c r="O270" i="3"/>
  <c r="O269" i="3"/>
  <c r="O268" i="3"/>
  <c r="O267" i="3"/>
  <c r="O266" i="3"/>
  <c r="O265" i="3"/>
  <c r="O264" i="3"/>
  <c r="O263" i="3"/>
  <c r="O262" i="3"/>
  <c r="O261" i="3"/>
  <c r="O260" i="3"/>
  <c r="H260" i="3"/>
  <c r="O259" i="3"/>
  <c r="O258" i="3"/>
  <c r="O257" i="3"/>
  <c r="O256" i="3"/>
  <c r="O255" i="3"/>
  <c r="O254" i="3"/>
  <c r="O253" i="3"/>
  <c r="O252" i="3"/>
  <c r="O251" i="3"/>
  <c r="O250" i="3"/>
  <c r="O249" i="3"/>
  <c r="H249" i="3"/>
  <c r="O248" i="3"/>
  <c r="O247" i="3"/>
  <c r="O246" i="3"/>
  <c r="O245" i="3"/>
  <c r="O244" i="3"/>
  <c r="O243" i="3"/>
  <c r="O242" i="3"/>
  <c r="O241" i="3"/>
  <c r="O240" i="3"/>
  <c r="O239" i="3"/>
  <c r="O238" i="3"/>
  <c r="H238" i="3"/>
  <c r="O237" i="3"/>
  <c r="O236" i="3"/>
  <c r="O235" i="3"/>
  <c r="O234" i="3"/>
  <c r="O233" i="3"/>
  <c r="O232" i="3"/>
  <c r="O231" i="3"/>
  <c r="O230" i="3"/>
  <c r="O229" i="3"/>
  <c r="O228" i="3"/>
  <c r="O227" i="3"/>
  <c r="H227" i="3"/>
  <c r="O226" i="3"/>
  <c r="O225" i="3"/>
  <c r="O224" i="3"/>
  <c r="O223" i="3"/>
  <c r="O222" i="3"/>
  <c r="O221" i="3"/>
  <c r="O220" i="3"/>
  <c r="O219" i="3"/>
  <c r="O218" i="3"/>
  <c r="O217" i="3"/>
  <c r="O216" i="3"/>
  <c r="H216" i="3"/>
  <c r="O215" i="3"/>
  <c r="O214" i="3"/>
  <c r="O213" i="3"/>
  <c r="O212" i="3"/>
  <c r="O211" i="3"/>
  <c r="O210" i="3"/>
  <c r="O209" i="3"/>
  <c r="O208" i="3"/>
  <c r="O207" i="3"/>
  <c r="O206" i="3"/>
  <c r="O205" i="3"/>
  <c r="O204" i="3"/>
  <c r="O203" i="3"/>
  <c r="H203" i="3"/>
  <c r="O202" i="3"/>
  <c r="O201" i="3"/>
  <c r="O200" i="3"/>
  <c r="O199" i="3"/>
  <c r="O198" i="3"/>
  <c r="O197" i="3"/>
  <c r="O196" i="3"/>
  <c r="O195" i="3"/>
  <c r="O194" i="3"/>
  <c r="O193" i="3"/>
  <c r="O192" i="3"/>
  <c r="O191" i="3"/>
  <c r="H191" i="3"/>
  <c r="O190" i="3"/>
  <c r="O189" i="3"/>
  <c r="O188" i="3"/>
  <c r="O187" i="3"/>
  <c r="O186" i="3"/>
  <c r="O185" i="3"/>
  <c r="O184" i="3"/>
  <c r="O183" i="3"/>
  <c r="O182" i="3"/>
  <c r="O181" i="3"/>
  <c r="O180" i="3"/>
  <c r="O179" i="3"/>
  <c r="H179" i="3"/>
  <c r="F178" i="3"/>
  <c r="E178" i="3"/>
  <c r="O177" i="3"/>
  <c r="O176" i="3"/>
  <c r="O175" i="3"/>
  <c r="O174" i="3"/>
  <c r="O173" i="3"/>
  <c r="O172" i="3"/>
  <c r="H172" i="3"/>
  <c r="O171" i="3"/>
  <c r="P171" i="3" s="1"/>
  <c r="H171" i="3"/>
  <c r="O170" i="3"/>
  <c r="P170" i="3" s="1"/>
  <c r="H170" i="3"/>
  <c r="O169" i="3"/>
  <c r="O168" i="3"/>
  <c r="O167" i="3"/>
  <c r="O166" i="3"/>
  <c r="O165" i="3"/>
  <c r="H165" i="3"/>
  <c r="O164" i="3"/>
  <c r="P164" i="3" s="1"/>
  <c r="H164" i="3"/>
  <c r="O163" i="3"/>
  <c r="O162" i="3"/>
  <c r="O161" i="3"/>
  <c r="H161" i="3"/>
  <c r="O160" i="3"/>
  <c r="O159" i="3"/>
  <c r="O158" i="3"/>
  <c r="O157" i="3"/>
  <c r="O156" i="3"/>
  <c r="H156" i="3"/>
  <c r="O155" i="3"/>
  <c r="O154" i="3"/>
  <c r="O153" i="3"/>
  <c r="H153" i="3"/>
  <c r="O152" i="3"/>
  <c r="O151" i="3"/>
  <c r="H151" i="3"/>
  <c r="O150" i="3"/>
  <c r="P150" i="3" s="1"/>
  <c r="H150" i="3"/>
  <c r="O149" i="3"/>
  <c r="O148" i="3"/>
  <c r="O147" i="3"/>
  <c r="O146" i="3"/>
  <c r="O145" i="3"/>
  <c r="O144" i="3"/>
  <c r="O143" i="3"/>
  <c r="H143" i="3"/>
  <c r="O142" i="3"/>
  <c r="O141" i="3"/>
  <c r="O140" i="3"/>
  <c r="H140" i="3"/>
  <c r="O139" i="3"/>
  <c r="P139" i="3" s="1"/>
  <c r="H139" i="3"/>
  <c r="O138" i="3"/>
  <c r="P138" i="3" s="1"/>
  <c r="H138" i="3"/>
  <c r="O137" i="3"/>
  <c r="P137" i="3" s="1"/>
  <c r="H137" i="3"/>
  <c r="O136" i="3"/>
  <c r="P136" i="3" s="1"/>
  <c r="H136" i="3"/>
  <c r="O135" i="3"/>
  <c r="P135" i="3" s="1"/>
  <c r="H135" i="3"/>
  <c r="O134" i="3"/>
  <c r="P134" i="3" s="1"/>
  <c r="H134" i="3"/>
  <c r="O133" i="3"/>
  <c r="O132" i="3"/>
  <c r="H132" i="3"/>
  <c r="P131" i="3"/>
  <c r="O131" i="3"/>
  <c r="H131" i="3"/>
  <c r="H130" i="3"/>
  <c r="O129" i="3"/>
  <c r="P129" i="3" s="1"/>
  <c r="H129" i="3"/>
  <c r="O128" i="3"/>
  <c r="P127" i="3" s="1"/>
  <c r="O127" i="3"/>
  <c r="H127" i="3"/>
  <c r="O126" i="3"/>
  <c r="O125" i="3"/>
  <c r="H125" i="3"/>
  <c r="O122" i="3"/>
  <c r="O121" i="3"/>
  <c r="P121" i="3" s="1"/>
  <c r="H121" i="3"/>
  <c r="O120" i="3"/>
  <c r="H120" i="3"/>
  <c r="O119" i="3"/>
  <c r="O118" i="3"/>
  <c r="P118" i="3" s="1"/>
  <c r="H118" i="3"/>
  <c r="O117" i="3"/>
  <c r="O116" i="3"/>
  <c r="P116" i="3" s="1"/>
  <c r="H116" i="3"/>
  <c r="O115" i="3"/>
  <c r="P115" i="3" s="1"/>
  <c r="H115" i="3"/>
  <c r="O114" i="3"/>
  <c r="O113" i="3"/>
  <c r="H113" i="3"/>
  <c r="O112" i="3"/>
  <c r="O111" i="3"/>
  <c r="H111" i="3"/>
  <c r="O110" i="3"/>
  <c r="O109" i="3"/>
  <c r="H109" i="3"/>
  <c r="O108" i="3"/>
  <c r="O107" i="3"/>
  <c r="H107" i="3"/>
  <c r="O106" i="3"/>
  <c r="O105" i="3"/>
  <c r="H105" i="3"/>
  <c r="O104" i="3"/>
  <c r="O103" i="3"/>
  <c r="H103" i="3"/>
  <c r="O102" i="3"/>
  <c r="P102" i="3" s="1"/>
  <c r="H102" i="3"/>
  <c r="O101" i="3"/>
  <c r="P101" i="3" s="1"/>
  <c r="H101" i="3"/>
  <c r="H100" i="3"/>
  <c r="O99" i="3"/>
  <c r="H99" i="3"/>
  <c r="O98" i="3"/>
  <c r="H98" i="3"/>
  <c r="O97" i="3"/>
  <c r="H97" i="3"/>
  <c r="O96" i="3"/>
  <c r="H96" i="3"/>
  <c r="O95" i="3"/>
  <c r="H95" i="3"/>
  <c r="H94" i="3"/>
  <c r="O93" i="3"/>
  <c r="O91" i="3"/>
  <c r="O90" i="3"/>
  <c r="O89" i="3"/>
  <c r="O88" i="3"/>
  <c r="O87" i="3"/>
  <c r="O86" i="3"/>
  <c r="O85" i="3"/>
  <c r="O84" i="3"/>
  <c r="O83" i="3"/>
  <c r="O82" i="3"/>
  <c r="O81" i="3"/>
  <c r="O80" i="3"/>
  <c r="O79" i="3"/>
  <c r="O78" i="3"/>
  <c r="O77" i="3"/>
  <c r="O76" i="3"/>
  <c r="O75" i="3"/>
  <c r="O74" i="3"/>
  <c r="H74" i="3"/>
  <c r="P72" i="3"/>
  <c r="H72" i="3"/>
  <c r="P107" i="3" l="1"/>
  <c r="P153" i="3"/>
  <c r="P272" i="3"/>
  <c r="P331" i="3"/>
  <c r="P506" i="3"/>
  <c r="P543" i="3"/>
  <c r="P283" i="3"/>
  <c r="P503" i="3"/>
  <c r="P534" i="3"/>
  <c r="E7" i="5"/>
  <c r="P249" i="3"/>
  <c r="P95" i="3"/>
  <c r="P125" i="3"/>
  <c r="H178" i="3"/>
  <c r="P191" i="3"/>
  <c r="P203" i="3"/>
  <c r="P391" i="3"/>
  <c r="P481" i="3"/>
  <c r="P172" i="3"/>
  <c r="P366" i="3"/>
  <c r="P451" i="3"/>
  <c r="P464" i="3"/>
  <c r="P476" i="3"/>
  <c r="P489" i="3"/>
  <c r="P308" i="3"/>
  <c r="P433" i="3"/>
  <c r="P440" i="3"/>
  <c r="P472" i="3"/>
  <c r="P521" i="3"/>
  <c r="P536" i="3"/>
  <c r="P545" i="3"/>
  <c r="P548" i="3"/>
  <c r="P559" i="3"/>
  <c r="P103" i="3"/>
  <c r="P111" i="3"/>
  <c r="P132" i="3"/>
  <c r="P151" i="3"/>
  <c r="P216" i="3"/>
  <c r="P227" i="3"/>
  <c r="P238" i="3"/>
  <c r="P295" i="3"/>
  <c r="P342" i="3"/>
  <c r="P378" i="3"/>
  <c r="P478" i="3"/>
  <c r="P492" i="3"/>
  <c r="P526" i="3"/>
  <c r="P532" i="3"/>
  <c r="P74" i="3"/>
  <c r="P109" i="3"/>
  <c r="P140" i="3"/>
  <c r="P143" i="3"/>
  <c r="P161" i="3"/>
  <c r="P260" i="3"/>
  <c r="P354" i="3"/>
  <c r="P412" i="3"/>
  <c r="P436" i="3"/>
  <c r="P458" i="3"/>
  <c r="P461" i="3"/>
  <c r="P466" i="3"/>
  <c r="P484" i="3"/>
  <c r="P496" i="3"/>
  <c r="P508" i="3"/>
  <c r="P524" i="3"/>
  <c r="P538" i="3"/>
  <c r="P550" i="3"/>
  <c r="P404" i="3"/>
  <c r="P105" i="3"/>
  <c r="P113" i="3"/>
  <c r="P156" i="3"/>
  <c r="P165" i="3"/>
  <c r="P179" i="3"/>
  <c r="P320" i="3"/>
  <c r="P444" i="3"/>
  <c r="P447" i="3"/>
  <c r="P474" i="3"/>
  <c r="P513" i="3"/>
  <c r="P528" i="3"/>
  <c r="P20" i="2"/>
  <c r="P19" i="2"/>
  <c r="D10" i="2"/>
  <c r="C10" i="2"/>
  <c r="D9" i="2"/>
  <c r="C9" i="2"/>
  <c r="H10" i="2"/>
  <c r="N9" i="2"/>
  <c r="H9" i="2"/>
  <c r="F49" i="1"/>
  <c r="F48" i="1"/>
  <c r="F46" i="1"/>
  <c r="F45" i="1"/>
  <c r="F44" i="1"/>
  <c r="F43" i="1"/>
  <c r="F15" i="1"/>
  <c r="F14" i="1"/>
  <c r="F13" i="1"/>
  <c r="F12" i="1"/>
  <c r="E9" i="2" l="1"/>
  <c r="E10" i="2"/>
  <c r="I28" i="2"/>
  <c r="J28" i="2"/>
  <c r="K28" i="2"/>
  <c r="L28" i="2"/>
  <c r="M28" i="2"/>
  <c r="N28" i="2"/>
  <c r="I29" i="2"/>
  <c r="J29" i="2"/>
  <c r="K29" i="2"/>
  <c r="L29" i="2"/>
  <c r="M29" i="2"/>
  <c r="N29" i="2"/>
  <c r="I27" i="2"/>
  <c r="J27" i="2"/>
  <c r="K27" i="2"/>
  <c r="L27" i="2"/>
  <c r="M27" i="2"/>
  <c r="N27" i="2"/>
  <c r="H18" i="2"/>
  <c r="D8" i="2"/>
  <c r="E8" i="2" s="1"/>
  <c r="C8" i="2"/>
  <c r="O49" i="3" l="1"/>
  <c r="P49" i="3" s="1"/>
  <c r="O48" i="3"/>
  <c r="P48" i="3" s="1"/>
  <c r="O47" i="3"/>
  <c r="P47" i="3" s="1"/>
  <c r="O46" i="3"/>
  <c r="P46" i="3" s="1"/>
  <c r="O45" i="3"/>
  <c r="P45" i="3" s="1"/>
  <c r="O44" i="3"/>
  <c r="P44" i="3" s="1"/>
  <c r="O43" i="3"/>
  <c r="P43" i="3" s="1"/>
  <c r="O42" i="3"/>
  <c r="P42" i="3" s="1"/>
  <c r="O40" i="3"/>
  <c r="P40" i="3" s="1"/>
  <c r="O39" i="3"/>
  <c r="P39" i="3" s="1"/>
  <c r="O38" i="3"/>
  <c r="P38" i="3" s="1"/>
  <c r="F44" i="3"/>
  <c r="E44" i="3"/>
  <c r="O37" i="3" l="1"/>
  <c r="P37" i="3" s="1"/>
  <c r="F40" i="1" l="1"/>
  <c r="D29" i="1" l="1"/>
  <c r="F7" i="1"/>
  <c r="F34" i="3" l="1"/>
  <c r="E34" i="3"/>
  <c r="O67" i="3"/>
  <c r="P67" i="3" s="1"/>
  <c r="O66" i="3"/>
  <c r="P66" i="3" s="1"/>
  <c r="O64" i="3"/>
  <c r="O63" i="3"/>
  <c r="O62" i="3"/>
  <c r="O61" i="3"/>
  <c r="O60" i="3"/>
  <c r="O59" i="3"/>
  <c r="O58" i="3"/>
  <c r="O57" i="3"/>
  <c r="O51" i="3"/>
  <c r="O52" i="3"/>
  <c r="O53" i="3"/>
  <c r="O54" i="3"/>
  <c r="O55" i="3"/>
  <c r="O50" i="3"/>
  <c r="O27" i="3"/>
  <c r="P27" i="3" s="1"/>
  <c r="O26" i="3"/>
  <c r="P26" i="3" s="1"/>
  <c r="O25" i="3"/>
  <c r="P25" i="3" s="1"/>
  <c r="H28" i="3"/>
  <c r="H27" i="3"/>
  <c r="H26" i="3"/>
  <c r="H25" i="3"/>
  <c r="O32" i="3"/>
  <c r="P32" i="3" s="1"/>
  <c r="O31" i="3"/>
  <c r="P31" i="3" s="1"/>
  <c r="O30" i="3"/>
  <c r="P30" i="3" s="1"/>
  <c r="O29" i="3"/>
  <c r="P29" i="3" s="1"/>
  <c r="H32" i="3"/>
  <c r="H31" i="3"/>
  <c r="H30" i="3"/>
  <c r="H29" i="3"/>
  <c r="O20" i="3"/>
  <c r="O19" i="3"/>
  <c r="O18" i="3"/>
  <c r="H20" i="3"/>
  <c r="H19" i="3"/>
  <c r="H18" i="3"/>
  <c r="F21" i="3"/>
  <c r="F22" i="3" s="1"/>
  <c r="E21" i="3"/>
  <c r="E22" i="3" s="1"/>
  <c r="F14" i="3"/>
  <c r="F15" i="3" s="1"/>
  <c r="E14" i="3"/>
  <c r="E15" i="3" s="1"/>
  <c r="O13" i="3"/>
  <c r="O12" i="3"/>
  <c r="D31" i="5" l="1"/>
  <c r="G31" i="5"/>
  <c r="C32" i="5"/>
  <c r="C28" i="5" s="1"/>
  <c r="F32" i="5"/>
  <c r="F28" i="5" s="1"/>
  <c r="D32" i="5"/>
  <c r="G32" i="5"/>
  <c r="F31" i="5"/>
  <c r="C31" i="5"/>
  <c r="P54" i="3"/>
  <c r="F32" i="2"/>
  <c r="F28" i="2" s="1"/>
  <c r="C32" i="2"/>
  <c r="C28" i="2" s="1"/>
  <c r="G32" i="2"/>
  <c r="D32" i="2"/>
  <c r="G31" i="2"/>
  <c r="D31" i="2"/>
  <c r="F31" i="2"/>
  <c r="C31" i="2"/>
  <c r="P12" i="3"/>
  <c r="E23" i="3"/>
  <c r="F23" i="3"/>
  <c r="F27" i="5" l="1"/>
  <c r="F33" i="5"/>
  <c r="F29" i="5" s="1"/>
  <c r="E32" i="5"/>
  <c r="E28" i="5" s="1"/>
  <c r="D28" i="5"/>
  <c r="G27" i="5"/>
  <c r="G33" i="5"/>
  <c r="H31" i="5"/>
  <c r="H27" i="5" s="1"/>
  <c r="C27" i="5"/>
  <c r="C33" i="5"/>
  <c r="C29" i="5" s="1"/>
  <c r="G28" i="5"/>
  <c r="H32" i="5"/>
  <c r="H28" i="5" s="1"/>
  <c r="D27" i="5"/>
  <c r="E31" i="5"/>
  <c r="E27" i="5" s="1"/>
  <c r="D33" i="5"/>
  <c r="C27" i="2"/>
  <c r="C33" i="2"/>
  <c r="C29" i="2" s="1"/>
  <c r="F27" i="2"/>
  <c r="F33" i="2"/>
  <c r="F29" i="2" s="1"/>
  <c r="H32" i="2"/>
  <c r="H28" i="2" s="1"/>
  <c r="G28" i="2"/>
  <c r="E32" i="2"/>
  <c r="E28" i="2" s="1"/>
  <c r="D28" i="2"/>
  <c r="E31" i="2"/>
  <c r="E27" i="2" s="1"/>
  <c r="D27" i="2"/>
  <c r="D33" i="2"/>
  <c r="G27" i="2"/>
  <c r="G33" i="2"/>
  <c r="H31" i="2"/>
  <c r="H27" i="2" s="1"/>
  <c r="H13" i="3"/>
  <c r="H12" i="3"/>
  <c r="D32" i="1"/>
  <c r="G29" i="5" l="1"/>
  <c r="H33" i="5"/>
  <c r="H29" i="5" s="1"/>
  <c r="E33" i="5"/>
  <c r="E29" i="5" s="1"/>
  <c r="D29" i="5"/>
  <c r="E33" i="2"/>
  <c r="E29" i="2" s="1"/>
  <c r="D29" i="2"/>
  <c r="G29" i="2"/>
  <c r="H33" i="2"/>
  <c r="H29" i="2" s="1"/>
  <c r="E29" i="1"/>
  <c r="E18" i="1"/>
  <c r="F22" i="1"/>
  <c r="D18" i="1"/>
  <c r="F28" i="1"/>
  <c r="F27" i="1"/>
  <c r="F26" i="1"/>
  <c r="F25" i="1"/>
  <c r="F24" i="1"/>
  <c r="F23" i="1"/>
  <c r="F21" i="1"/>
  <c r="F20" i="1"/>
  <c r="F19" i="1"/>
  <c r="F16" i="1" l="1"/>
  <c r="F8" i="1"/>
  <c r="H65" i="3" l="1"/>
  <c r="H41" i="3"/>
  <c r="H40" i="3"/>
  <c r="P57" i="3" l="1"/>
  <c r="F35" i="3"/>
  <c r="E35" i="3"/>
  <c r="E32" i="1" l="1"/>
  <c r="P50" i="3" l="1"/>
  <c r="E68" i="3" l="1"/>
  <c r="F68" i="3"/>
  <c r="H67" i="3"/>
  <c r="H66" i="3"/>
  <c r="H56" i="3"/>
  <c r="H54" i="3"/>
  <c r="H50" i="3"/>
  <c r="H49" i="3"/>
  <c r="H48" i="3"/>
  <c r="H47" i="3"/>
  <c r="H46" i="3"/>
  <c r="H45" i="3"/>
  <c r="H44" i="3"/>
  <c r="H43" i="3"/>
  <c r="H42" i="3"/>
  <c r="H39" i="3"/>
  <c r="H38" i="3"/>
  <c r="H37" i="3"/>
  <c r="O18" i="5" l="1"/>
  <c r="AB39" i="5"/>
  <c r="N18" i="5"/>
  <c r="N17" i="5" s="1"/>
  <c r="AA39" i="5"/>
  <c r="AA44" i="5" s="1"/>
  <c r="O18" i="2"/>
  <c r="N18" i="2"/>
  <c r="E69" i="3"/>
  <c r="F69" i="3"/>
  <c r="AB44" i="5" l="1"/>
  <c r="AC44" i="5" s="1"/>
  <c r="AC39" i="5"/>
  <c r="O17" i="5"/>
  <c r="P17" i="5" s="1"/>
  <c r="P18" i="5"/>
  <c r="D18" i="2"/>
  <c r="C18" i="2"/>
  <c r="C17" i="2" s="1"/>
  <c r="J7" i="2"/>
  <c r="I7" i="2"/>
  <c r="M7" i="2"/>
  <c r="L7" i="2"/>
  <c r="P18" i="2"/>
  <c r="L18" i="2"/>
  <c r="O17" i="2"/>
  <c r="N17" i="2"/>
  <c r="K17" i="2"/>
  <c r="J17" i="2"/>
  <c r="G17" i="2"/>
  <c r="F17" i="2"/>
  <c r="G7" i="2"/>
  <c r="F7" i="2"/>
  <c r="D7" i="2"/>
  <c r="C7" i="2"/>
  <c r="K8" i="2"/>
  <c r="H8" i="2"/>
  <c r="H17" i="2" l="1"/>
  <c r="P17" i="2"/>
  <c r="L17" i="2"/>
  <c r="E18" i="2"/>
  <c r="D17" i="2"/>
  <c r="E17" i="2" s="1"/>
  <c r="H7" i="2"/>
  <c r="E7" i="2"/>
  <c r="K7" i="2"/>
  <c r="N7" i="2"/>
  <c r="F29" i="1" l="1"/>
  <c r="F30" i="1"/>
  <c r="F31" i="1"/>
  <c r="F32" i="1"/>
  <c r="F33" i="1"/>
  <c r="F34" i="1"/>
  <c r="F35" i="1"/>
  <c r="F36" i="1"/>
  <c r="F37" i="1"/>
  <c r="F38" i="1"/>
  <c r="F39" i="1"/>
  <c r="F41" i="1"/>
  <c r="F18" i="1" l="1"/>
  <c r="F10" i="1"/>
  <c r="F11" i="1"/>
</calcChain>
</file>

<file path=xl/sharedStrings.xml><?xml version="1.0" encoding="utf-8"?>
<sst xmlns="http://schemas.openxmlformats.org/spreadsheetml/2006/main" count="3257" uniqueCount="1037">
  <si>
    <t>№ п/п</t>
  </si>
  <si>
    <t>Единица измерения</t>
  </si>
  <si>
    <t>Значение целевого показателя / индикатора</t>
  </si>
  <si>
    <t>планируемое значение</t>
  </si>
  <si>
    <t xml:space="preserve">Целевые показатели государственной программы </t>
  </si>
  <si>
    <t>Государственная программа</t>
  </si>
  <si>
    <t>Код целевой статьи расходов бюджета Санкт-Петербурга</t>
  </si>
  <si>
    <t>Финансирование мероприятий за счет соответствующего источника</t>
  </si>
  <si>
    <t>Уровень выполнения мероприятия подпрограммы, отдельного мероприятия, %</t>
  </si>
  <si>
    <t>источник финансирования</t>
  </si>
  <si>
    <t>наименование</t>
  </si>
  <si>
    <t>единица измерения</t>
  </si>
  <si>
    <t>фактическое значение</t>
  </si>
  <si>
    <t>-</t>
  </si>
  <si>
    <t>1.2. Сведения о достижении целевых показателей государственной программы, индикаторов подпрограмм и отдельных мероприятий</t>
  </si>
  <si>
    <t>2. Данные об использовании бюджетных ассигнований и иных средств 
на выполнение мероприятий государственной программы</t>
  </si>
  <si>
    <t xml:space="preserve"> 2.1.  Структура источников финансирования государственной программы </t>
  </si>
  <si>
    <t>Финансирование за счет всех источников</t>
  </si>
  <si>
    <t>Финансирование за счет средств бюджета Санкт-Петербурга</t>
  </si>
  <si>
    <t>Финансирование за счет средств федерального бюджета</t>
  </si>
  <si>
    <t>Финансирование за счет внебюджетных источников</t>
  </si>
  <si>
    <t xml:space="preserve">2.2.  Структура бюджетного финансирования государственной программы по видам расходов </t>
  </si>
  <si>
    <t>Финансирование текущих расходов</t>
  </si>
  <si>
    <t>основные причины несоответствия фактического объема финансирования планируемому объему финансирования</t>
  </si>
  <si>
    <t>Финансирование расходов развития</t>
  </si>
  <si>
    <t>Ответственный за достижение целевого показателя / индикатора</t>
  </si>
  <si>
    <t>Проектная часть</t>
  </si>
  <si>
    <t>Процессная часть</t>
  </si>
  <si>
    <t xml:space="preserve">2.3. Структура финансирования региональных проектов, реализуемых в рамках государственной программы </t>
  </si>
  <si>
    <t>ИТОГО финансирование прочих расходов развития</t>
  </si>
  <si>
    <t>ПРОЦЕССНАЯ ЧАСТЬ</t>
  </si>
  <si>
    <t>Причины недостижения планового значения целевого показателя / индикатора</t>
  </si>
  <si>
    <t>Факторы, повлиявшие на ход реализации государственной программы, причины невыполнения мероприятий</t>
  </si>
  <si>
    <t xml:space="preserve">Наименование целевого показателя государственной программы/ индикатора подпрограммы (отдельного 
мероприятия) государственной программы
</t>
  </si>
  <si>
    <t>плановое</t>
  </si>
  <si>
    <t>фактическое</t>
  </si>
  <si>
    <t xml:space="preserve">Степень достижения планового значения показателя / индикатора, %
</t>
  </si>
  <si>
    <t>Срок формирования данных по фактическому значению целевого показателя / индикатора</t>
  </si>
  <si>
    <t xml:space="preserve">Наименование
подпрограммы
(отдельного мероприятия) государственной программы
</t>
  </si>
  <si>
    <t>плановое, 
тыс. руб.</t>
  </si>
  <si>
    <t>фактическое, 
тыс. руб.</t>
  </si>
  <si>
    <t>степень соответствия фактического объема финансирования плановому объему финансирования, %</t>
  </si>
  <si>
    <t>ИТОГО</t>
  </si>
  <si>
    <t>основные причины несоответствия фактического объема финансирования плановому объему финансирования</t>
  </si>
  <si>
    <t>Наименование регионального проекта</t>
  </si>
  <si>
    <t xml:space="preserve">Наименование подпрограммы
(отдельного мероприятия) государственной программы
</t>
  </si>
  <si>
    <t>Объем бюджетного финансирования подпрограммы (отдельного мероприятия) государственной программы, тыс. руб.</t>
  </si>
  <si>
    <t>Доля финансирования подпрограммы (отдельного мероприятия) государственной программы в общем объеме бюджетного финансирования государственной программы, %</t>
  </si>
  <si>
    <t>Наименование
подпрограммы
(отдельного мероприятия) государственной программы</t>
  </si>
  <si>
    <t>Наименование соисполнителя подпрограммы (отдельного мероприятия) государственной программы</t>
  </si>
  <si>
    <t>плановый</t>
  </si>
  <si>
    <t>фактический</t>
  </si>
  <si>
    <t>Степень соответствия фактического объема финансирования плановому объему финансирования, %</t>
  </si>
  <si>
    <t>Наименование мероприятий подпрограммы, отдельных мероприятий государственной программы</t>
  </si>
  <si>
    <t>Исполнитель, участник государственной программы</t>
  </si>
  <si>
    <t xml:space="preserve">плановое, тыс. руб. </t>
  </si>
  <si>
    <t xml:space="preserve">фактическое, тыс. руб. </t>
  </si>
  <si>
    <t xml:space="preserve">степень соответствия фактического объема финансирования плановому,
объему финансирования, %
</t>
  </si>
  <si>
    <t>Детализация мероприятия подпрограммы, отдельного мероприятия государственной программы</t>
  </si>
  <si>
    <t>Количественные характеристики выполнения детализированных мероприятий подпрограммы, отдельного мероприятия государственной программы</t>
  </si>
  <si>
    <t xml:space="preserve">Уровень выполнения детализированного мероприятия подпрограммы, отдельного мероприятия государственной программы, % </t>
  </si>
  <si>
    <t>Объем финансирования 
по соисполнителю
подпрограммы 
(отдельного мероприятия) 
государственной программы, 
тыс. руб.</t>
  </si>
  <si>
    <t xml:space="preserve">ГОДОВОЙ ОТЧЕТ  </t>
  </si>
  <si>
    <t xml:space="preserve">"Обеспечение доступным жильем и жилищно-коммунальными услугами жителей Санкт-Петербурга" </t>
  </si>
  <si>
    <t>Ответственный исполнитель государственной программы</t>
  </si>
  <si>
    <t>ЖИЛИЩНЫЙ КОМИТЕТ</t>
  </si>
  <si>
    <t>1. Результаты, достигнутые в ходе реализации государственной программы</t>
  </si>
  <si>
    <t>1.1. Результаты реализации государственной программы</t>
  </si>
  <si>
    <t>Наименование подпрограммы (отдельного мероприятия) государственной программы</t>
  </si>
  <si>
    <t>Результаты реализации подпрограммы (отдельного мероприятия) государственной программы</t>
  </si>
  <si>
    <t>1. Подпрограмма 1 "Улучшение жилищных условий жителей Санкт-Петербурга"</t>
  </si>
  <si>
    <t>2. Подпрограмма 2 "Обеспечение качественными жилищно-коммунальными услугами граждан"</t>
  </si>
  <si>
    <t>3. Подпрограмма 3 "Обеспечение доступности предоставления жилищно-коммунальных услуг гражданам"</t>
  </si>
  <si>
    <t xml:space="preserve">о ходе реализации государственной программы Санкт-Петербурга </t>
  </si>
  <si>
    <t>(далее - государственная программа)</t>
  </si>
  <si>
    <t>Процентов</t>
  </si>
  <si>
    <t>Количество семей, улучшивших жилищные условия</t>
  </si>
  <si>
    <t>Тыс. ед.</t>
  </si>
  <si>
    <t>Тыс. кв. м</t>
  </si>
  <si>
    <t>Обеспеченность общей площадью жилья</t>
  </si>
  <si>
    <t>Кв. м / чел.</t>
  </si>
  <si>
    <t>Ввод в эксплуатацию объектов жилищного строительства 
в Санкт-Петербурге</t>
  </si>
  <si>
    <t>Доля отремонтированных 
по необходимым видам работ многоквартирных домов с учетом мероприятий в области энергосбережения и повышения энергетической эффективности 
от общего количества многоквартирных домов, включенных в региональную программу</t>
  </si>
  <si>
    <t>Доля осветительных устройств, 
в том числе с использованием светодиодов, установленных в местах общего пользования 
в многоквартирных домах, 
от общего количества используемых осветительных устройств, установленных в местах 
общего пользования 
в многоквартирных домах</t>
  </si>
  <si>
    <t>Уровень возмещения населением затрат на предоставление 
жилищно-коммунальных услуг 
по установленным для населения тарифам</t>
  </si>
  <si>
    <t>Степень достижения планируемого значения по показателю составляет более 100 %</t>
  </si>
  <si>
    <t>Жилищный комитет</t>
  </si>
  <si>
    <t>Комитет по строительству</t>
  </si>
  <si>
    <t>_</t>
  </si>
  <si>
    <t>Индикаторы подпрограммы 1 «Улучшение жилищных условий жителей Санкт-Петербурга»</t>
  </si>
  <si>
    <t>1.1.</t>
  </si>
  <si>
    <t> семья</t>
  </si>
  <si>
    <t>1.1.1.</t>
  </si>
  <si>
    <t>семья</t>
  </si>
  <si>
    <t>1.1.2.</t>
  </si>
  <si>
    <t>1.1.2.1.</t>
  </si>
  <si>
    <t>1.1.4.</t>
  </si>
  <si>
    <t>1.1.5.</t>
  </si>
  <si>
    <t xml:space="preserve">В рамках реализации постановления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</si>
  <si>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1.1.6.</t>
  </si>
  <si>
    <t>1.1.7.</t>
  </si>
  <si>
    <t>1.2.</t>
  </si>
  <si>
    <t xml:space="preserve">Реализация Закона Санкт-Петербурга от 30.11.2005 № 648-91 «О целевой программе Санкт-Петербурга «Жилье работникам бюджетной сферы»
</t>
  </si>
  <si>
    <t>1.3.</t>
  </si>
  <si>
    <t>1.3.1.</t>
  </si>
  <si>
    <t>1.3.2.</t>
  </si>
  <si>
    <t>1.4.</t>
  </si>
  <si>
    <t>Общая площадь сформированного государственного жилищного фонда Санкт-Петербурга всего, в том числе:</t>
  </si>
  <si>
    <t>тыс. кв. м</t>
  </si>
  <si>
    <t>1.4.1.</t>
  </si>
  <si>
    <t>1.4.2.</t>
  </si>
  <si>
    <t xml:space="preserve">Общая площадь жилых помещений, приобретенных для государственных нужд Санкт-Петербурга
</t>
  </si>
  <si>
    <t>1.4.3.</t>
  </si>
  <si>
    <t>Общая площадь жилых помещений, приобретенных для государственных нужд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</si>
  <si>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1.5.</t>
  </si>
  <si>
    <t>Количество семей, которым предоставлены жилые помещения государственного жилищного фонда</t>
  </si>
  <si>
    <t xml:space="preserve">1.6.
</t>
  </si>
  <si>
    <t>Количество детей-сирот и детей, оставшихся без попечения родителей, лиц из их числа, которым предоставлены жилые помещения по договорам найма специализированных жилых помещений</t>
  </si>
  <si>
    <t>количество человек</t>
  </si>
  <si>
    <t>1.7.</t>
  </si>
  <si>
    <t xml:space="preserve">Ежегодное сокращение численности детей-сирот и детей, оставшихся без попечения родителей, у которых право на обеспечение жилыми помещениями возникло, но не реализовано по состоянию на конец соответствующего года
</t>
  </si>
  <si>
    <t>процентов</t>
  </si>
  <si>
    <t>1.8.</t>
  </si>
  <si>
    <t>Количество заключенных договоров пожизненной ренты</t>
  </si>
  <si>
    <t>количество штук</t>
  </si>
  <si>
    <t>Количество семей, в отношении которых принято решение об оказании государственного содействия в улучшении жилищных условий в форме предоставления социальной выплаты, всего, в том числе:</t>
  </si>
  <si>
    <t xml:space="preserve">Принято решение о предоставлении дополнительных социальных выплат
</t>
  </si>
  <si>
    <t>1.1.8.</t>
  </si>
  <si>
    <t xml:space="preserve">тыс. кв. м
</t>
  </si>
  <si>
    <t xml:space="preserve">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помещений
</t>
  </si>
  <si>
    <t>1.9.</t>
  </si>
  <si>
    <t xml:space="preserve">В рамках постановления Правительства Санкт-Петербурга от 15.06.2020 № 411 "Об утверждении Порядка предоставления социальных выплат для приобретения или строительства жилых помещений семьям, имеющим детей-инвалидов, принятым на учет в качестве нуждающихся в жилых помещениях, предоставляемых по договорам социального найма, или на учет нуждающихся в содействии Санкт-Петербурга в улучшении жилищных условий"
</t>
  </si>
  <si>
    <t>Комитет по строительству, Комитет имущественных отношщений Санкт-Петербурга</t>
  </si>
  <si>
    <t>Комитет имущественных отношщений Санкт-Петербурга</t>
  </si>
  <si>
    <t>Стратегия социально-экономического развития Санкт-Петербурга на период до 2035 года</t>
  </si>
  <si>
    <t>В рамках реализации Закона 
Санкт-Петербурга от 10.10.2001 
№ 707-90 «О целевой программе Санкт-Петербурга «Развитие долгосрочного жилищного кредитования в Санкт-Петербурге»</t>
  </si>
  <si>
    <t>В рамках реализации Закона 
Санкт-Петербурга от 11.04.2001 
№ 315-45 «О целевой программе Санкт-Петербурга «Молодежи – доступное жилье», в том числе:</t>
  </si>
  <si>
    <t>В рамках реализации Закона 
Санкт-Петербурга от 17.10.2007 
№ 513-101 «О целевой программе Санкт-Петербурга «Расселение коммунальных квартир 
в Санкт-Петербурге»</t>
  </si>
  <si>
    <t xml:space="preserve">В рамках реализации Закона Санкт-Петербурга от 30.11.2005 № 648-91 «О целевой программе Санкт-Петербурга «Жилье работникам бюджетной сферы» в части предоставления социальных выплат гражданам, получившим государственное содействие в рамках целевой программы Санкт-Петербурга «Жилье работникам бюджетной сферы» в период с 2006 года по 31.12.2011, в последний год рассрочки на оплату остатка стоимости жилых помещений в размере 20 процентов от их стоимости </t>
  </si>
  <si>
    <t>Жилье</t>
  </si>
  <si>
    <t>Обеспечение устойчивого сокращения непригодного для проживания жилищного фонда</t>
  </si>
  <si>
    <t>Подпрограмма 1 «Улучшение жилищных условий жителей Санкт-Петербурга»</t>
  </si>
  <si>
    <t>Подпрограмма 1 "Улучшение жилищных условий жителей Санкт-Петербурга"</t>
  </si>
  <si>
    <t>Комитет имущественных отношений Санкт-Петербурга</t>
  </si>
  <si>
    <t>ИТОГО по подпрограмме 1</t>
  </si>
  <si>
    <t>Подпрограмма 2 "Обеспечение качественными жилищно-комунальными услугами граждан"</t>
  </si>
  <si>
    <t>Администрация Выборгского района Санкт-Петербурга</t>
  </si>
  <si>
    <t>Администрация Калининского района Санкт-Петербурга</t>
  </si>
  <si>
    <t>Администрация Кировского района Санкт-Петербурга</t>
  </si>
  <si>
    <t>Администрация Колпинского района Санкт-Петербурга</t>
  </si>
  <si>
    <t>Администрация Красногвардейского района Санкт-Петербурга</t>
  </si>
  <si>
    <t>Администрация Красносельского района Санкт-Петербурга</t>
  </si>
  <si>
    <t>Администрация Кронштадтского района Санкт-Петербурга</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</si>
  <si>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</si>
  <si>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</si>
  <si>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</si>
  <si>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</si>
  <si>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</si>
  <si>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</si>
  <si>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</si>
  <si>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Администрация Фрунзенского района Санкт-Петербурга</t>
  </si>
  <si>
    <t>Администрация Центрального района Санкт-Петербурга</t>
  </si>
  <si>
    <t>ИТОГО по подпрограмме 2</t>
  </si>
  <si>
    <t>ИТОГО по подпрограмме 3</t>
  </si>
  <si>
    <t>Подпрограмма 3 "Обеспечение доступности предоставления жилищно-коммунальнх услуг гражданам"</t>
  </si>
  <si>
    <t>Изъятие помещений, находящихся в собственности граждан и юридических лиц</t>
  </si>
  <si>
    <t>Бюджет Санкт-Петербурга</t>
  </si>
  <si>
    <t>Степень соответствия фактического объема финансирования планируемому достигает 100 %</t>
  </si>
  <si>
    <t>Предоставление возмещения за изымаемые жилые помещения собственникам жилых помещений, находящихся в многоквартирных домах, признанных в установленном порядке до 01.01.2017 аварийными и подлежащими сносу или реконструкции</t>
  </si>
  <si>
    <t>Шт.</t>
  </si>
  <si>
    <t>0910083230</t>
  </si>
  <si>
    <t>Бюджет 
Санкт-Петербурга</t>
  </si>
  <si>
    <t>Завершение строительства</t>
  </si>
  <si>
    <t>кв.м.</t>
  </si>
  <si>
    <t>Строительство многоквартирного дома со встроенно-пристроенными помещениями по адресу: г. Санкт-Петербург, Нижне-Каменская улица, участок 46, (территории квартала 74Б района Каменка, ограниченной Глухарской ул., пр. Авиаконструкторов, Плесецкой ул., Нижне-Каменской ул.; ФЗУ № 1)</t>
  </si>
  <si>
    <t>2.1</t>
  </si>
  <si>
    <t>га</t>
  </si>
  <si>
    <t>Продолжение работ по инженерной подготовке</t>
  </si>
  <si>
    <t>Инженерная подготовка территории квартала 15 Восточнее проспекта Юрия Гагарина с инженерным и инженерно-транспортным обеспечением</t>
  </si>
  <si>
    <t>Инженерная  подготовка территории, ограниченной Загородной ул., Колпинской ул., ул. Севастьянова, проектируемым проездом, с инженерным и инженерно-транспортным обеспечением</t>
  </si>
  <si>
    <t>Продолжение проектирования инженерной подготовки</t>
  </si>
  <si>
    <t>ИТОГО финансирование проектной части подпрограммы 1 "Улучшение жилищных условий жителей Санкт-Петербурга"</t>
  </si>
  <si>
    <t xml:space="preserve">Приобретение жилых помещений в государственную собственность Санкт-Петербурга в целях предоставления их отдельным категориям граждан в соответствии с Законом Санкт-Петербурга от 26.04.2006 N 221-32 "О жилищной политике Санкт-Петербурга"
</t>
  </si>
  <si>
    <t xml:space="preserve">0910083230
</t>
  </si>
  <si>
    <t xml:space="preserve">Количество квадратных метров жилья, приобретенных в государственную собственность Санкт-Петербурга
</t>
  </si>
  <si>
    <t xml:space="preserve">Приобретение жилых помещений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t>
  </si>
  <si>
    <t xml:space="preserve">0910083520                                                                                                                
</t>
  </si>
  <si>
    <t xml:space="preserve">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t>
  </si>
  <si>
    <t>Количество квадратных метров жилых помещений,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</si>
  <si>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Федеральный бюджет</t>
  </si>
  <si>
    <t>Количество квадратных метров жилых помещений,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телей, лицам из их числа по договорам найма специализированных жилых помещений за счет средств федерального бюджета</t>
  </si>
  <si>
    <t>Приобретение жилых помещений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в том числе</t>
  </si>
  <si>
    <t xml:space="preserve">09100R0820
</t>
  </si>
  <si>
    <t>Реализация Закона Санкт-Петербурга от 10.10.2001 № 707-90 "О целевой программе Санкт-Петербурга "Развитие долгосрочного жилищного кредитования в Санкт-Петербурге"</t>
  </si>
  <si>
    <t>0910083010</t>
  </si>
  <si>
    <t>Реализация Закона Санкт-Петербурга от 11.04.2001 № 315-45 «О целевой программе 
Санкт-Петербурга «Молодежи – доступное жилье» в части предоставления социальных выплат гражданам, в том числе:</t>
  </si>
  <si>
    <t>0910083020</t>
  </si>
  <si>
    <t>1.2.1.</t>
  </si>
  <si>
    <t xml:space="preserve">предоставление гражданам дополнительных социальных выплат гражданам в связи с рождением (усыновлением) ребенка </t>
  </si>
  <si>
    <t>0910083030</t>
  </si>
  <si>
    <t>Реализация Закона Санкт-Петербурга от 30.11.2005 № 648-91 "О целевой программе Санкт-Петербурга "Жилье работникам бюджетной сферы" в части, касающейся предоставления гражданам, получившим государственное содействие в рамках программы в период с 2006 по 31.12.2011, социальных выплат в последний год рассрочки на оплату остатка стоимости жилых помещений в размере 20 процентов от их стоимости</t>
  </si>
  <si>
    <t>0910083270</t>
  </si>
  <si>
    <t>1.6.</t>
  </si>
  <si>
    <t xml:space="preserve">Предоставление социальных выплат гражданам для приобретения или строительства жилых помещений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всего, в том числе:
</t>
  </si>
  <si>
    <t>0910083040
0910051340
0910051350 0910051760</t>
  </si>
  <si>
    <t>1.6.1.</t>
  </si>
  <si>
    <t>Предоставление социальных выплат для приобретения или строительства жилых помещений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 в соответствии с постановлением Правительства Санкт-Петербурга от 28.03.2006 № 312 «О порядке и условиях предоставления гражданам безвозмездных субсидийдля приобретения или строительства жилых помещений,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t>
  </si>
  <si>
    <t>0910083040</t>
  </si>
  <si>
    <t>1.6.2.</t>
  </si>
  <si>
    <t>Предоставление социальных выплат для приобретения или строительства жилых помещений отдельным категориям граждан, установленным Федеральным законом «О ветеранах», в соответствии с Указом Президента Российской Федерации от 07.05.2008 № 714 «Об обеспечении жильем ветеранов Великой Отечественной войны 1941-1945 годов», за счет средств федерального бюджета</t>
  </si>
  <si>
    <t>0910051340</t>
  </si>
  <si>
    <t>1.6.4</t>
  </si>
  <si>
    <t xml:space="preserve">Предоставление социальных выплат для приобретения или строительства жилых помещений отдельным категориям граждан, указанным в статье 28.2 Федерального закона «О социальной защите инвалидов в Российской Федерации», за счет средств федерального бюджета
</t>
  </si>
  <si>
    <t>0910051760</t>
  </si>
  <si>
    <t>Предоставление социальных выплат гражданам для приобретения или строительства жилых помещений в соответствии с постановлением Правительства Санкт-Петербурга от 24.04.2018 № 328 "Об утверждении Порядка предоставления социальных выплат для приобретения или строительства жилых помещений гражданам, имеющим трех и более несовершеннолетних детей, принятым на учет в качестве нуждающихся в жилых помещениях, предоставляемых по договорам социального найма, или на учет нуждающихся в содействии в улучшении жилищных условий, и о внесении изменений в постановления Правительства Санкт-Петербурга от 28.03.2006 № 312, от 30.12.2009 № 1593"</t>
  </si>
  <si>
    <t>0910083420</t>
  </si>
  <si>
    <t>Предоставление социальных выплат для приобретения или строительства жилых помещений семьям, имеющим в составе детей-инвалидов, состоящих на учете нуждающихся в содействии Санкт-Петербурга</t>
  </si>
  <si>
    <t>0910083500</t>
  </si>
  <si>
    <t>2.1.</t>
  </si>
  <si>
    <t xml:space="preserve">Предоставление субсидий бюджетному учреждению «Дирекция по управлению объектами государственного жилищного фонда Санкт-Петербурга» на финансовое обеспечение выполнения государственного задания
</t>
  </si>
  <si>
    <t>0910083050</t>
  </si>
  <si>
    <t>2.2.</t>
  </si>
  <si>
    <t xml:space="preserve">Предоставление субсидии  бюджетному учреждению «Дирекция по управлению объектами государственного жилищного фонда Санкт-Петербурга» на иные цели
</t>
  </si>
  <si>
    <t>0910083060</t>
  </si>
  <si>
    <t>2.3.</t>
  </si>
  <si>
    <t>Предоставление субсидии бюджетному учреждению «Горжилобмен»
на финансовое обеспечение выполнения государственного задания</t>
  </si>
  <si>
    <t>0910083070</t>
  </si>
  <si>
    <t>4.1.</t>
  </si>
  <si>
    <t xml:space="preserve">Обеспечение реализации мероприятий по заключению Санкт-Петербургом договоров пожизненной ренты
</t>
  </si>
  <si>
    <t>0910083100</t>
  </si>
  <si>
    <t>5.1.</t>
  </si>
  <si>
    <t>Предоставление бюджетных инвестиций в уставный капитал АО "Санкт-Петербургский центр доступного жилья" в соответствии с условиями целевой программы Санкт-Петербурга "Молодежи - доступное жилье"</t>
  </si>
  <si>
    <t>ИТОГО финансирование процессной части подпрограммы 1 "Улучшение жилищных условий жителей Санкт-Петербурга"</t>
  </si>
  <si>
    <t>ИТОГО финансирование подпрограммы 1 "Улучшение жилищных условий жителей Санкт-Петербурга"</t>
  </si>
  <si>
    <t>Комитет имущественных отношений 
Санкт-Петербурга</t>
  </si>
  <si>
    <t>Бюджет 
Санкт-Петербурга, Федеральный бюджет</t>
  </si>
  <si>
    <t>Предоставление социальных выплат гражданам на оплату части стоимости жилого помещения, приобретаемого с использованием средств долгосрочного ипотечного жилищного кредита, в размере не более 30 % от стоимости жилого помещения</t>
  </si>
  <si>
    <t>Количество семей, участвующих в целевой программе Санкт-Петербурга "Развитие долгосрочного жилищного кредитования в Санкт-Петербурге", которым предоставлены социальные выплаты</t>
  </si>
  <si>
    <t>Семей</t>
  </si>
  <si>
    <t>Предоставление социальных выплат гражданам для оплаты части стоимости жилого помещения в размере не менее 40 % от расчетной (средней) стоимости жилого помещения, в том числе:</t>
  </si>
  <si>
    <t>Количество семей, участвующих в целевой программе Санкт-Петербурга "Молодежи - доступное жилье", которым предоставлены социальные выплаты</t>
  </si>
  <si>
    <t xml:space="preserve">Предоставление дополнительных социальных выплат гражданам в размере 5% от расчетной (средней) стоимости жилого помещения в связи с рождением (усыновлением) ребенка </t>
  </si>
  <si>
    <t>Количество семей, участвующих в целевой программе Санкт-Петербурга "Молодежи - доступное жилье", которым предоставлены дополнительные социальные выплаты</t>
  </si>
  <si>
    <t>Предоставление гражданам социальных выплат для приобретения или строительства жилых помещений в размере 40% от стоимости жилого помещения</t>
  </si>
  <si>
    <t>Количество семей, участвующих в целевой программе Санкт-Петербурга "Расселение коммунальных квартир в Санкт-Петербурге", которым предоставлены социальные выплаты</t>
  </si>
  <si>
    <t>Предоставление гражданам социальных выплат в последний год рассрочки на оплату остатка стоимости жилых помещений в размере 20 % от их стоимости</t>
  </si>
  <si>
    <t>Количество семей, участвующих в целевой программе Санкт-Петербурга "Жилье работникам бюджетной сферы", которым предоставлены социальные выплаты</t>
  </si>
  <si>
    <t>Остатка 
недостаточно для предоставления социальных выплат в рамках программы</t>
  </si>
  <si>
    <t>Предоставление безвозмездных субсидий гражданам для приобретения или строительства жилых помещений, в том числе:</t>
  </si>
  <si>
    <t>Количество семей, которым предоставлены безвозмездные субсидии для приобретения или строительства жилых помещений</t>
  </si>
  <si>
    <t>Предоставление социальных выплат гражданам для приобретения или строительства жилых помещений в размере 40% от стоимости жилого помещения</t>
  </si>
  <si>
    <t>Количество семей, которым предоставлены социальные выплаты для приобретения или строительства жилых помещений</t>
  </si>
  <si>
    <t>Предоставление социальных выплат гражданам льготных категорий в соответствии с Указом Президента Российской Федерации от 07.05.2008 № 714 для приобретения или строительства жилых помещений (из расчета 36 кв.м.на ветерана ВОВ)</t>
  </si>
  <si>
    <t>Предоставление социальных выплат гражданам льготных категорий в соответствии с ФЗ  "О социальной защите инвалидов в Российской Федерации" для приобретения или строительства жилых помещений (из расчета 18 кв.м. на льготника)</t>
  </si>
  <si>
    <t xml:space="preserve">Предоставление социальных выплат гражданам, имеющим трех и более несовершеннолетних детей, для приобретения или строительства жилых помещений </t>
  </si>
  <si>
    <t>Предоставление социальных выплат семьям, имеющим в составе детей-инвалидов, состоящих на учете нуждающихся в содействии Санкт-Петербурга</t>
  </si>
  <si>
    <t>Реализация Закона Санкт-Петербурга от 17.10.2007 № 513-101 «О целевой программе Санкт-Петербурга «Расселение коммунальных квартир в Санкт-Петербурге»</t>
  </si>
  <si>
    <t>Осуществление функций организации, уполномоченной от имени Санкт-Петербурга выступать наймодателем жилых помещений государственного жилищного фонда Санкт-Петербурга по договорам найма жилых помещений жилищного фонда социального использования, в том числе управлять наемными домами социального использования, все помещения в которых находятся в собственности Санкт-Петербурга, а также осуществлять иные полномочия наймодателя, за исключением ведения учета заявлений граждан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t>
  </si>
  <si>
    <t>Количество месяцев работы</t>
  </si>
  <si>
    <t>мес.</t>
  </si>
  <si>
    <t>Материально-техническое обеспечение реализации полномочий Жилищного комитета по организации содержания жилищного фонда Санкт-Петербурга</t>
  </si>
  <si>
    <t>Материально-техническое обеспечение реализаци полномочия Жилищного комитета по принятию решений о предоставлении жилых помещений жилищного фонда коммерческого использования Санкт-Петербурга по договорам аренды юридическим лицам в целях проживания работников жилищно-коммунальной сферы и иных отраслей городского хозяйства (организаций любой организационно-правовой формы, к видам деятельности которых согласно учредительным документам относится выполнение работ и(или) оказание услуг в сфере жилищно-коммунального хозяйства Санкт-Петербурга, благоустройства Санкт-Петербурга, капитального строительства, развития дорожно-мостового комплекса, транспорта, промышленности, топливно-энергетического комплекса, почтовой связи, торговли, полиграфии, медицинского обслуживания, обеспечения лекарственными средствами и изделиями медицинского назначения, культуры, науки, физической культуры и спорта) в связи с характером их трудовых отношений, а также образовательным организациям высшего образования (любой организационно-правовой формы) для проживания обучающихся в них в рамках программы мероприятий по капитальному ремонту и реконструкции многоквартирных домов, все помещения в которых находятся в собственности Санкт-Петербурга, и предоставлению жилых помещений юридическим лицам для проживания работников жилищно-коммунальной сферы и иных отраслей городского хозяйства, а также образовательным организациям высшего образования для проживания обучающихся в них.</t>
  </si>
  <si>
    <t>Заключение договоров аренды жилых помещений жилищного фонда коммерческого использования Санкт-Петербурга на основании распоряжений Жилищного комитета</t>
  </si>
  <si>
    <t>Количество домов, по которым будут проведены мероприятия по ремонту многоквартиных домов</t>
  </si>
  <si>
    <t>шт.</t>
  </si>
  <si>
    <t>Количество домов, по которым будут проведены мероприятия по эксплуатации наемных домов социального использования</t>
  </si>
  <si>
    <t>Обеспечение предоставления государственных услуг:</t>
  </si>
  <si>
    <t>Материально-техническое обеспечение реализации полномочия Жилищного комитета по передаче жилых помещений государственного жилищного фонда Санкт-Петербурга в собственность граждан  в порядке приватизации, заключению в установленном порядке договоров приватизации государственного жилищного фонда Санкт-Петербурга с гражданами, занимающими жилые помещения государственного жилищного фонда Санкт-Петербурга на основании договоров социального найма,  а также по принятию в государственную собственность Санкт-Петербурга от граждан ранее приватизированных ими жилых помещений, являющихся для них единственным местом постоянного проживания, принадлежащих им на праве собственности и свободных от обязательств</t>
  </si>
  <si>
    <t>Выполнение работы в год</t>
  </si>
  <si>
    <t>год</t>
  </si>
  <si>
    <t>Материально-техническое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Санкт-Петербурга гражданам и юридическим лицам целевым назначением  по основаниям, предусмотренным законодательством</t>
  </si>
  <si>
    <t>Материально-техническое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Санкт-Петербурга на жилые помещения частного жилищного фонда, за исключением случаев заключения договоров мены при изъятии жилых помещений в связи с изъятием земельного участка для государственных нужд Санкт-Петербурга</t>
  </si>
  <si>
    <t>Материально-техническое обеспечение реализации полномочий Жилищного комитета по принятию решений  о заключении от имени Санкт-Петербурга договоров пожизненной ренты. Заключение договоров пожизненной ренты от имени Санкт-Петербурга на основа-нии распоряжений Жилищного комитета</t>
  </si>
  <si>
    <t>Материально-техническое обеспечение реализации полномочия Жилищного комитета по предоставлению в установленном порядке субсидий (социальных выплат) для приобретения или строительства жилых помещений за счет средств бюджета Санкт-Петербурга и средств федерального бюджета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t>
  </si>
  <si>
    <t>Материально-техническое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участков,предоставленных или предназначенных в соответстви  с земельным законодательством для строительства таких домов, по ведению учета заявлений граждан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 по принятию решений о предоставлении жилых помещений государственного жилищного фонда Санкт-Петербурга по договорам найма жилых помещений жилищного фонда социального использования</t>
  </si>
  <si>
    <t>Осуществление депозитарного хранения документов Архивного фонда Санкт-Петербурга, находящихся в собственности Санкт-Петербурга</t>
  </si>
  <si>
    <t>Количество заключенных договоров пожизненнной ренты</t>
  </si>
  <si>
    <t>дог.</t>
  </si>
  <si>
    <t>Причины отражены в разделе 3 годового отчета</t>
  </si>
  <si>
    <t>В связи с изменением стоимости 1 кв.м общей площади жилого помещения в Санкт-Петербурге, утвержденной приказом Министерства строительства и жилищно-коммунального хозяйства Российской Федерации</t>
  </si>
  <si>
    <t>единиц</t>
  </si>
  <si>
    <t>Доля многоквартирных домов, в которых выполнена газификация, от запланированных многоквартирных домов</t>
  </si>
  <si>
    <t>Доля приспособленных жилых помещений инвалидов и общего имущества в многоквартирных домах, в которых проживают инвалиды от включенных в план мероприятий по приспособлению жилых помещений инвалидов и общего имущества в многоквартирных домах, в которых проживают инвалиды, с учетом потребностей инвалидов и обеспечения условий их доступности для инвалидов, утвержденный Постановлением и обеспеченных финансированием в бюджете Санкт-Петербурга на текущий год</t>
  </si>
  <si>
    <t>2.4.</t>
  </si>
  <si>
    <t>Индикаторы подпрограммы 3 «Обеспечение доступности предоставления жилищно-коммунальных услуг гражданам»</t>
  </si>
  <si>
    <t>3.1.</t>
  </si>
  <si>
    <t>Доля бюджетной составляющей в экономически обоснованном тарифе</t>
  </si>
  <si>
    <t>Степень достижения планируемого значения по показателю составляет  100 %</t>
  </si>
  <si>
    <t>3.2.</t>
  </si>
  <si>
    <t xml:space="preserve">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
</t>
  </si>
  <si>
    <t>Индикаторы подпрограммы 2 «Обеспечение качественными жилищно-коммунальными услугами граждан»</t>
  </si>
  <si>
    <t>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 в том числе:</t>
  </si>
  <si>
    <t>Администрации районов Санкт-Петербурга</t>
  </si>
  <si>
    <t>Подпрограмма 2 «Обеспечение качественными жилищно-коммунальными услугами граждан»</t>
  </si>
  <si>
    <t>1.1</t>
  </si>
  <si>
    <t>Обеспечение проведения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Санкт-Петербурге"</t>
  </si>
  <si>
    <t>0920083100</t>
  </si>
  <si>
    <t xml:space="preserve">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
</t>
  </si>
  <si>
    <t>количество многоквартирных домов, в которых выполнен капитальный ремонт общего имущества</t>
  </si>
  <si>
    <t>Некоммерческая организация «Фонд - региональный оператор капитального ремонта общего имущества в многоквартирных домах» </t>
  </si>
  <si>
    <t>Внебюджетные средства</t>
  </si>
  <si>
    <t>1.3</t>
  </si>
  <si>
    <t>Предоставление субсидии в виде имущественного взноса Санкт-Петербурга некоммерческой организации "Фонд - региональный оператор капитального ремонта общего имущества в многоквартирных домах"</t>
  </si>
  <si>
    <t>0920083110</t>
  </si>
  <si>
    <t>1. Направление квитанций на оплату взносов на капитальный ремонт в адрес собственников жилых и нежилых помещений, находящихя в частной собственности (формирующим фонд капитального ремонта на счете регионального оператора)</t>
  </si>
  <si>
    <t>количество направленных квитанций (отдельных квитанций, и посредством включения взноса на капитальный ремонт отдельной строкой в квитанцию ГУП ВЦКП "Жилищное хозяйство")</t>
  </si>
  <si>
    <t>2. Формирование  предложений собственникам помещений в многоквартирных домах о проведении капитального ремонта</t>
  </si>
  <si>
    <t>количество направленных предложений</t>
  </si>
  <si>
    <t>3. Разнесение в автоматизированную систему управления реестров платежей</t>
  </si>
  <si>
    <t>количество реестров, загруженных в автоматизированную систему управления Фонда</t>
  </si>
  <si>
    <t>Реестры платежей, полученные от агентов, загружены в полном объеме 100%. Агенты самостоятельно, без участия Фонда формируют реестры и могут в целях оптимизации
объединять сведения о принятых платежах через несколько каналов оплат, в связи с чем снижается общее количество направляемых в Фонд реестров.</t>
  </si>
  <si>
    <t>4. Рассмотрение заявлений граждан на перезачет, возврат, идентификацию оплаченных взносов на капитальный ремонт</t>
  </si>
  <si>
    <t>количество рассмотренных заявлений</t>
  </si>
  <si>
    <t>5. Обработка решений собственников помещений (протоколов решений общих собраний собственников помещений в многоквартирных домах (либо Распоряжений Администраций районов Санкт-Петербурга)</t>
  </si>
  <si>
    <t>количество обработанных решений о проведении капитального ремонта, об изменении способа формирования фонда капитального ремонта, выборе способа формирования фонда капитального ремонта</t>
  </si>
  <si>
    <t>6. Дефектование работ по видам, в разрезе краткосрочной адресной программы</t>
  </si>
  <si>
    <t>количество разработанных дефектованных ведомостей</t>
  </si>
  <si>
    <t>7. Заключение договоров на выполнение работ по капитальному ремонту общего имущества многоквартирных домов</t>
  </si>
  <si>
    <t>количество заключенных договоров (лотов)</t>
  </si>
  <si>
    <t>8. Составление сметной документации</t>
  </si>
  <si>
    <t>количество составленных и проверенных смет на капитальный ремонт</t>
  </si>
  <si>
    <t>9. Ведение технического надзора за капитальным ремонтом по многоквартирным домам по видам работ</t>
  </si>
  <si>
    <t>количество объектов, на которых осуществлен технический надзор</t>
  </si>
  <si>
    <t>10. Подготовка справок об отсутствии задолженности по оплате взносов на капитальны ремонт</t>
  </si>
  <si>
    <t>количество выданных  справок</t>
  </si>
  <si>
    <t>11. Внесение изменений в автоматизированную систему управления на основании официальных обращений</t>
  </si>
  <si>
    <t xml:space="preserve">количество внесенных изменений (признак собственности, объединение квартир, разделение лицевых счетов в коммунальной квартире, корректировка площади помещения и др.) </t>
  </si>
  <si>
    <t>12. Предоставление консультаций  на личном приёме</t>
  </si>
  <si>
    <t>количество граждан, которым предоставлены консультации</t>
  </si>
  <si>
    <t>чел.</t>
  </si>
  <si>
    <t xml:space="preserve">13. Предоставление телефонных консультаций  </t>
  </si>
  <si>
    <t>количество предоставленых консультаций</t>
  </si>
  <si>
    <t>14. Направление официальных писем гражданам, либо уполномоченным представителям собственников помещений в многоквартирном доме</t>
  </si>
  <si>
    <t>количество направленных официальных писем</t>
  </si>
  <si>
    <t>15. Направление официальных писем в органы государственной власти, включая Администрации районов Санкт-Петербурга, Жилищный комитет, Государственная жилищная инспекция и т.д.</t>
  </si>
  <si>
    <t>16. Направление официальных писем в прочие организации (контрагенты, организации, осуществляющие управление многоквартирными домами и др.)</t>
  </si>
  <si>
    <t>17. Подготовка ответов на вопросы, заданные на официальном сайте НО "Фонд-региональный оператор капитального ремонта общего имущества в многоквартирных домах"</t>
  </si>
  <si>
    <t>количество подготовленных ответов на запросы граждан</t>
  </si>
  <si>
    <t>количество созданных и эксплуатируемых подсистем автоматизированной системы управления Фонда</t>
  </si>
  <si>
    <t>1.4</t>
  </si>
  <si>
    <t>Устройство внутренней системы газоснабжения объектов жилищного фонда</t>
  </si>
  <si>
    <t>0920083240</t>
  </si>
  <si>
    <t>Всего по администрациям районов Санкт-Петербурга</t>
  </si>
  <si>
    <t>Многоквартирные  дома, в которых выполнена газификация: - подводка системы к дому от городских сетей, устройство котла, прокладка контуров</t>
  </si>
  <si>
    <t>количество домов</t>
  </si>
  <si>
    <t>Оплата по фактически выполненным работам</t>
  </si>
  <si>
    <t>Жилые помещения в многоквартирных домах и жилых домах, в которых выполнена газификация: - подводка системы к дому от городских сетей, устройство котла, прокладка контуров</t>
  </si>
  <si>
    <t>количество жилых помещений</t>
  </si>
  <si>
    <t xml:space="preserve">Приспособление жилых помещений инвалидов 
и общего имущества 
в многоквартирных домах, 
в которых проживают инвалиды, с учетом потребностей инвалидов 
и обеспечения условий их доступности для инвалидов </t>
  </si>
  <si>
    <t>0920083450</t>
  </si>
  <si>
    <t>Администрация Адмиралтейского района Санкт-Петербурга</t>
  </si>
  <si>
    <t>Выполнение работ по приспособлению жилого помещения инвалида и общего имущества в многоквартирном доме</t>
  </si>
  <si>
    <t>количество подъемных (иных) устройств для обеспечения доступа для инвалидов и маломобильных групп населения</t>
  </si>
  <si>
    <t>Администрация Василеостровского района Санкт-Петербурга</t>
  </si>
  <si>
    <t>Экономия от проведения конкурсных процедур</t>
  </si>
  <si>
    <t>количество изготовленной проектно-сметной документации на установку подъемных (иных) устройств</t>
  </si>
  <si>
    <t>количество адресов многоквартирных домов, в которых необходимо проведение  работ по приспособлению жилого помещения инвалида и общего имущества в многоквартирном доме, в которых проживают инвалиды, с учетом потребностей инвалидов и обеспечение условий их доступности для инвалидов</t>
  </si>
  <si>
    <t xml:space="preserve">количество многоквартирных домов (парадных), по которым необходимо выполнить приспособление общего имущества МКД, с учетом потребностей инвалида и обеспечение условий его доступности для инвалида </t>
  </si>
  <si>
    <t>количество изготовленной проектно-сметной документации для организации доступа маломобильным группам населения в жилые помещения в многоквартирных домах</t>
  </si>
  <si>
    <t>количество объектов, по которым разрабатывается проектно-сметная документация на выполнение работ по приспособлению жилого помещения инвалида и общего имущества в многоквартирном доме</t>
  </si>
  <si>
    <t>количество многоквартирных домов, в которых необходимо проведение работ  для обеспечения доступа инвалидов и маломобильных групп населения в жилые помещения</t>
  </si>
  <si>
    <t>количество изготовленнной проектно-сметной документации на установку подъемных (иных) устройств</t>
  </si>
  <si>
    <t>количество многоквартирных домов, в которых необходимо проведение работ для обеспечения доступа инвалидов и маломобильных групп населения в жилые помещения</t>
  </si>
  <si>
    <t>приспособление жилых помещений инвалидов и общего имущества в многоквартирных домах, в которых проживают инвалиды</t>
  </si>
  <si>
    <t>количество жилых помещений инвалидов, в которых необходимо проведение работ по устройству доступной среды для инвалидов</t>
  </si>
  <si>
    <t>количество изготовленной проектно-сметной документации на приспособление жилого помещения и общего имущества в многоквартирном доме</t>
  </si>
  <si>
    <t>Обеспечение предупреждения ситуаций,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 Санкт-Петербурга</t>
  </si>
  <si>
    <t>0920083380</t>
  </si>
  <si>
    <t>Хранение городских резервов материальных ресурсов для ликвидации чрезвычайных ситуаций природного и техногенного характера в Санкт-Петербурге</t>
  </si>
  <si>
    <t>период оказания услуг</t>
  </si>
  <si>
    <t>Проведение мероприятий по предупреждению аварийных ситуаций и ликвидацию их последствий на объектах системы жизнеобеспечения населения Санкт-Петербурга</t>
  </si>
  <si>
    <t xml:space="preserve">количество мероприятий по предупреждению аварийных ситуаций и ликвидацию их последствий </t>
  </si>
  <si>
    <t>ед.</t>
  </si>
  <si>
    <t>кв.м</t>
  </si>
  <si>
    <t>Аварийно-восстановительные работы по ремонту (замене) крупных узлов лифтового оборудования</t>
  </si>
  <si>
    <t>количество лифтов</t>
  </si>
  <si>
    <t>Выполнение ремонтных работ инженерных сетей холодного и горячего водоснабжения, водоотведения</t>
  </si>
  <si>
    <t>протяженность инженерных сетей, по которым планируется выполнить ремонт</t>
  </si>
  <si>
    <t>пог.м</t>
  </si>
  <si>
    <t xml:space="preserve">Восстановление эксплуатационных качеств и устранение аварийного состояния ограждающих ненесущих конструкций, относящихся к элементам фасада </t>
  </si>
  <si>
    <t>количество аварийных объектов</t>
  </si>
  <si>
    <t xml:space="preserve">Выполнение аварийно-восстановительных работ по ремонту балконов в многоквартирных домах с целью предупреждения аварийных ситуаций и ликвидации их последствий в отношении объектов системы жизнеобеспечения
</t>
  </si>
  <si>
    <t>количество многоквартирных домов, в которых необходимо выполнение аварийно-восстановительных работ по ремонту балконов</t>
  </si>
  <si>
    <t>Количество  замененных розливов центрального отопления с целью предупреждения возникновения аварийной ситуации в многоквартирных домах</t>
  </si>
  <si>
    <t>Замена и восстановление лифтового оборудования</t>
  </si>
  <si>
    <t>Ремонт диспетчеризации инженерного оборудования (на лифтах)</t>
  </si>
  <si>
    <t>сигналы</t>
  </si>
  <si>
    <t>Замена и восстановление несущих и ограждающих конструкций балконов и лоджий, козырьков с восставновлением гидроизоляции, с заменой или восстановлением поврежденных ограждений и отделки</t>
  </si>
  <si>
    <t>дом</t>
  </si>
  <si>
    <t>Аварийно-восстановительный ремонт сетей электроснабжения</t>
  </si>
  <si>
    <t>Аварийно-восстановительный ремонт внутридомовых инженерных систем ц/о, гвс, хвс</t>
  </si>
  <si>
    <t>тыс.пог.м.</t>
  </si>
  <si>
    <t>Выполнение работ по предупреждению ситуаций, которые могут привести к нарушению функционирования систем жизнеобеспечения населения Санкт-Петербурга, и ликвидацию их последствий на объектах системы жизнеобеспечения населения Санкт-Петербурга</t>
  </si>
  <si>
    <t>Количество многоквартирных домов, в которых проведен ремонт аварийных элементов фасадов</t>
  </si>
  <si>
    <t>В результате чрезвычайной ситуации из-за взрыва газа по Краснопутиловской ул., д. 108, финансирование было направлено на устранение ликивидации последствий аварийных конструкций многоквартирного дома</t>
  </si>
  <si>
    <t>аварийно-восстановительные работы по ремонту пожарных лестниц</t>
  </si>
  <si>
    <t>Выполнение работ по демонтажу аварийных конструкций</t>
  </si>
  <si>
    <t xml:space="preserve">Мероприятия, обеспечивающие поддержание эксплуатационных качеств поврежденных конструкций фасадов многоквартирных домов                                             </t>
  </si>
  <si>
    <t>Мероприятия по укреплению аварийных конструкций балконов (лоджий)</t>
  </si>
  <si>
    <t>3.1</t>
  </si>
  <si>
    <t xml:space="preserve">Содержание Санкт-Петербургского государственного казенного учреждения "Городская аварийно-восстановительная служба жилищного фонда Санкт-Петербурга"
</t>
  </si>
  <si>
    <t>092083120</t>
  </si>
  <si>
    <t xml:space="preserve">Сбор и актуализация информации и  сведений о техническом состоянии многоквартирных домов </t>
  </si>
  <si>
    <t>Количество многоквартирных домов, по которым осуществляется сбор и актуализация сведений</t>
  </si>
  <si>
    <t>3.2</t>
  </si>
  <si>
    <t>Предоставление субсидии Санкт-Петербургскому государственному бюджетному образовательному учреждению дополнительного профессионального образования «Учебно-методический центр Жилищного комитета» на финансовое обеспечение выполнения государственного задания</t>
  </si>
  <si>
    <t>0920083320</t>
  </si>
  <si>
    <t>1.  Сопровождение электронного справочника информационно-правовых услуг</t>
  </si>
  <si>
    <t>количество приобретаемых услуг по техническому обслуживанию</t>
  </si>
  <si>
    <t>2. Сопровождение программного обеспечения 1С</t>
  </si>
  <si>
    <t>количество справочников, получающих сопровождение</t>
  </si>
  <si>
    <t>количество программ, получающих сопровождение</t>
  </si>
  <si>
    <t>4. Реализация дополнительных профессиональных программ профессиональной переподготовки</t>
  </si>
  <si>
    <t>количество программ</t>
  </si>
  <si>
    <t>количество слушателей</t>
  </si>
  <si>
    <t>количество услуг</t>
  </si>
  <si>
    <t>3.3.</t>
  </si>
  <si>
    <t xml:space="preserve">Содержание санкт-петербургских казенных учреждений Жилищных агентств районов Санкт-Петербурга
</t>
  </si>
  <si>
    <t>0920083140</t>
  </si>
  <si>
    <t>3.3.1</t>
  </si>
  <si>
    <t>Администрация Адмиралтейского района 
Санкт-Петербурга</t>
  </si>
  <si>
    <t>Экономия от конкурсных процедур</t>
  </si>
  <si>
    <t>1. Ведение учета свободных и освободившихся жилых помещений государственного жилищного фонда Санкт-Петербурга</t>
  </si>
  <si>
    <t>площадь свободных жилых помещений государственного жилищного фонда Санкт-Петербурга</t>
  </si>
  <si>
    <t xml:space="preserve">кв. м </t>
  </si>
  <si>
    <t>2.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t>
  </si>
  <si>
    <t xml:space="preserve">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t>
  </si>
  <si>
    <t>3.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</si>
  <si>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количество многоквартирных домов, по которым осуществляется  контроль за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</si>
  <si>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4.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</si>
  <si>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количество конкурсов проведенных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многоквартирном доме находятся в собственности Санкт-Петербурга</t>
  </si>
  <si>
    <t>5.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</si>
  <si>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количество заключенных договоров управления по многоквартирным домам, в которых находятся помещения государственного жилищного фонда Санкт-Петербурга</t>
  </si>
  <si>
    <t>6.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</si>
  <si>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количество заключенных договоров социального найма жилых помещений жилищного фонда социального использования Санкт-Петербурга</t>
  </si>
  <si>
    <t>7. Открытие и ведение лицевых счетов квартир государственной собственности</t>
  </si>
  <si>
    <t>количество лицевых счетов квартир государственной собственности</t>
  </si>
  <si>
    <t>8. Осуществление технического контроля и проведение внеплановых проверок за санитарным содержанием территории района</t>
  </si>
  <si>
    <t>количество проверок за техническим состянием жилищного фонда и санитарным содержанием территории района</t>
  </si>
  <si>
    <t>9.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</si>
  <si>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количество проведенных мониторингов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</si>
  <si>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10. Мониторинг задолженности по лицевым счетам, формирование и выдача предписаний об уплате задолженности за жилое помещение и коммунальные услуги</t>
  </si>
  <si>
    <t>количество выданных гражданам предписаний об уплате задолженности за жилое помещение и коммунальные услуги</t>
  </si>
  <si>
    <t>11.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</si>
  <si>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</si>
  <si>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12. Рассмотрение обращений юридических и физических лиц, находящихся в компетенции жилищного агентства</t>
  </si>
  <si>
    <t>количество обращений, поступивших в жилищное агентство</t>
  </si>
  <si>
    <t xml:space="preserve">13. Ведение регистрационного учета граждан по месту жительства и месту пребывания в части, возложенной на жилищные организации. </t>
  </si>
  <si>
    <t>количество граждан, в отношении которого ведется регистрационный учет</t>
  </si>
  <si>
    <t>3.3.2</t>
  </si>
  <si>
    <t>Администрация Василеостровского района 
Санкт-Петербурга</t>
  </si>
  <si>
    <t>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</si>
  <si>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3.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</si>
  <si>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4.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</si>
  <si>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5.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</si>
  <si>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6. Открытие и ведение лицевых счетов квартир государственной собственности</t>
  </si>
  <si>
    <t>7. Осуществление технического контроля и проведение внеплановых проверок за санитарным содержанием территории района</t>
  </si>
  <si>
    <t>8.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</si>
  <si>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9. Мониторинг задолженности по лицевым счетам, формирование и выдача предписаний об уплате задолженности за жилое помещение и коммунальные услуги</t>
  </si>
  <si>
    <t>Активизация работы по погашению задолженности</t>
  </si>
  <si>
    <t>10.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</si>
  <si>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</si>
  <si>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11. Рассмотрение обращений юридических и физических лиц, находящихся в компетенции жилищного агентства</t>
  </si>
  <si>
    <t xml:space="preserve">12. Ведение регистрационного учета граждан по месту жительства и месту пребывания в части, возложенной на жилищные организации. </t>
  </si>
  <si>
    <t>3.3.3</t>
  </si>
  <si>
    <t>Администрация Выборгского района 
Санкт-Петербурга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</si>
  <si>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</si>
  <si>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3.3.4</t>
  </si>
  <si>
    <t>Администрация Калининского района 
Санкт-Петербурга</t>
  </si>
  <si>
    <t>3.3.5</t>
  </si>
  <si>
    <t>Администрация Кировского района 
Санкт-Петербурга</t>
  </si>
  <si>
    <t>3.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</si>
  <si>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4.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</si>
  <si>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5. Открытие и ведение лицевых счетов квартир государственной собственности</t>
  </si>
  <si>
    <t>6. Осуществление технического контроля и проведение внеплановых проверок за санитарным содержанием территории района</t>
  </si>
  <si>
    <t>7.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</si>
  <si>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8. Мониторинг задолженности по лицевым счетам, формирование и выдача предписаний об уплате задолженности за жилое помещение и коммунальные услуги</t>
  </si>
  <si>
    <t>9.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</si>
  <si>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10. Рассмотрение обращений юридических и физических лиц, находящихся в компетенции жилищного агентства</t>
  </si>
  <si>
    <t xml:space="preserve">11. Ведение регистрационного учета граждан по месту жительства и месту пребывания в части, возложенной на жилищные организации. </t>
  </si>
  <si>
    <t>3.3.6</t>
  </si>
  <si>
    <t>Администрация Колпинского района 
Санкт-Петербурга</t>
  </si>
  <si>
    <t xml:space="preserve">Снижение расходов по оплате ТЭР  (за счет расходов по электроэнергии )
</t>
  </si>
  <si>
    <t>Ввод в эксплуатацию МКД нового строительства</t>
  </si>
  <si>
    <t>2.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</si>
  <si>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3.3.7</t>
  </si>
  <si>
    <t>Администрация Красногвардейского района
Санкт-Петербурга</t>
  </si>
  <si>
    <t>В связи с заселением жилищного фонда</t>
  </si>
  <si>
    <t>2.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t>
  </si>
  <si>
    <t>3.3.8</t>
  </si>
  <si>
    <t>Администрация Красносельского района
Санкт-Петербурга</t>
  </si>
  <si>
    <t>Увеличение количества заключенных договоров социального найма жилых помещений, в связи с вводом нового жилья</t>
  </si>
  <si>
    <t>Усилен контроль за деятельностью управляющих организаций</t>
  </si>
  <si>
    <t>Активизация работы по опгашению задолженности</t>
  </si>
  <si>
    <t>Уменьшение количества обращений</t>
  </si>
  <si>
    <t>Ввод домов нового строительства</t>
  </si>
  <si>
    <t>3.3.9</t>
  </si>
  <si>
    <t>Администрация Кронштатдского района
Санкт-Петербурга</t>
  </si>
  <si>
    <t>3.3.10</t>
  </si>
  <si>
    <t>Администрация Курортного района
Санкт-Петербурга</t>
  </si>
  <si>
    <t>Внесение изменений в адресную программу, в связи с переносом сроков капитального ремонта на основании решений, принятых на общих собраниях собственников помещений в многоквартирных домах</t>
  </si>
  <si>
    <t>В связи с передачей помещений государственного жилищного фонда в частную собственность.</t>
  </si>
  <si>
    <t>3.3.11</t>
  </si>
  <si>
    <t>Администрация Московского района
Санкт-Петербурга</t>
  </si>
  <si>
    <t>Вввод нового жилья</t>
  </si>
  <si>
    <t>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t>
  </si>
  <si>
    <t>В связи с корректировкой Краткосрочного плана</t>
  </si>
  <si>
    <t>Усиление контроля за работой управляющих организацийй</t>
  </si>
  <si>
    <t>13. Ведение регистрационного учета граждан по месту жительства и месту пребывания в части, возложенной на жилищные организации</t>
  </si>
  <si>
    <t>3.3.12</t>
  </si>
  <si>
    <t>Администрация Невского района
Санкт-Петербурга</t>
  </si>
  <si>
    <t>В связи с тем, что до момента проведения конкурсов управляющими организациями были представлены протоколы общих собраний собственников, на основании п. 39 постановления Правительства РФ от 06.02.2006 № 75, было принято решение об отмене проведения конкурсов по отбору управляющих организаций для управления МКД</t>
  </si>
  <si>
    <t>Усиление контроля за управляющими организациями</t>
  </si>
  <si>
    <t>3.3.13</t>
  </si>
  <si>
    <t>Администрация Петроградского района
Санкт-Петербурга</t>
  </si>
  <si>
    <t>3.3.14</t>
  </si>
  <si>
    <t>Администрация Петродворцового района
Санкт-Петербурга</t>
  </si>
  <si>
    <t>3.3.15</t>
  </si>
  <si>
    <t>Администрация Приморского района
Санкт-Петербурга</t>
  </si>
  <si>
    <t>Увеличение площади связано с проводимой работой по передаче выморочной жилой площади в государственную собственность</t>
  </si>
  <si>
    <t>Уменьшение количества лицевых счетов связано с приватизацией жилищного фонда</t>
  </si>
  <si>
    <t>Уменьшение количества предписаний, в связи с уменьшением количества должников</t>
  </si>
  <si>
    <t>Активизация работы по погашению задолженности в соответствии с Дорожной картой администрации района, утвержденной заместителем главы администрации от 15.07.2020</t>
  </si>
  <si>
    <t>3.3.16</t>
  </si>
  <si>
    <t>Администрация Пушкинского района
Санкт-Петербурга</t>
  </si>
  <si>
    <t>Увеличение количества помещений государственного жилищного фонда</t>
  </si>
  <si>
    <t>3.3.17</t>
  </si>
  <si>
    <t>Администрация Фрунзенского района
Санкт-Петербурга</t>
  </si>
  <si>
    <t>Уменьшение площади свободных жилых помещений связано с их заселением</t>
  </si>
  <si>
    <t>В связи с приватизацией жилищного фонда, уменьшилось количество лицевых счетов</t>
  </si>
  <si>
    <t>Усиление контроля за санитарным содержанием, в связи с постановлением Правительства СПб от 13.03.2020 № 121</t>
  </si>
  <si>
    <t>В связи со снятием с регистрационного учета, в том числе вследствие естественной убыли и миграционного процесса между районами города</t>
  </si>
  <si>
    <t>3.3.18</t>
  </si>
  <si>
    <t>Администрация Центрального района
Санкт-Петербурга</t>
  </si>
  <si>
    <t>Экономия от проведения конкурсных процедур, остаток от затрат по коммунальным услугам</t>
  </si>
  <si>
    <t>Обеспечение уборки внутриквартальных территорий, не входящих в состав общего имущества многоквартирных домов</t>
  </si>
  <si>
    <t>0920083310</t>
  </si>
  <si>
    <t>1. Выполнение  работ по уборке внутриквартальных территорий,  не входящих в состав общего имущества многоквартирных домов</t>
  </si>
  <si>
    <t>площадь внутриквартальных территорий, не входящих в состав общего имущества многоквартирных домов</t>
  </si>
  <si>
    <t>2. Выполнение  работ по уборке внутриквартальных территорий,  не входящих в состав общего имущества многоквартирных домов</t>
  </si>
  <si>
    <t>3. Выполнение  работ по уборке внутриквартальных территорий,  не входящих в состав общего имущества многоквартирных домов</t>
  </si>
  <si>
    <t>4. Выполнение  работ по уборке внутриквартальных территорий,  не входящих в состав общего имущества многоквартирных домов</t>
  </si>
  <si>
    <t>5. Выполнение  работ по уборке внутриквартальных территорий,  не входящих в состав общего имущества многоквартирных домов</t>
  </si>
  <si>
    <t>Администрация Красногвардейского района 
Санкт-Петербурга</t>
  </si>
  <si>
    <t>6. Выполнение  работ по уборке внутриквартальных территорий,  не входящих в состав общего имущества многоквартирных домов</t>
  </si>
  <si>
    <t>Администрация Красносельского района 
Санкт-Петербурга</t>
  </si>
  <si>
    <t>7. Выполнение  работ по уборке внутриквартальных территорий,  не входящих в состав общего имущества многоквартирных домов</t>
  </si>
  <si>
    <t>Администрация Московского района 
Санкт-Петербурга</t>
  </si>
  <si>
    <t>8. Выполнение  работ по уборке внутриквартальных территорий,  не входящих в состав общего имущества многоквартирных домов</t>
  </si>
  <si>
    <t>Администрация Невского района 
Санкт-Петербурга</t>
  </si>
  <si>
    <t>9. Выполнение  работ по уборке внутриквартальных территорий,  не входящих в состав общего имущества многоквартирных домов</t>
  </si>
  <si>
    <t>Администрация Приморского района 
Санкт-Петербурга</t>
  </si>
  <si>
    <t>10. Выполнение  работ по уборке внутриквартальных территорий,  не входящих в состав общего имущества многоквартирных домов</t>
  </si>
  <si>
    <t>Администрация Фрунзенского района 
Санкт-Петербурга</t>
  </si>
  <si>
    <t>11. Выполнение  работ по уборке внутриквартальных территорий,  не входящих в состав общего имущества многоквартирных домов</t>
  </si>
  <si>
    <t>Администрация Центрального района 
Санкт-Петербурга</t>
  </si>
  <si>
    <t>12. Выполнение  работ по уборке внутриквартальных территорий,  не входящих в состав общего имущества многоквартирных домов</t>
  </si>
  <si>
    <t>4.2.</t>
  </si>
  <si>
    <t>Предоставление органам местного самоуправления внутригородских муниципальных образований Санкт-Петербурга субвенций из бюджета Санкт-Петербурга на осуществление переданного государственного полномочия по организации и осуществлению в соответствии с адресными программами, утверждаемыми администрациями районов Санкт-Петербурга, уборки и санитарной очистки территорий, за исключением территорий,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Санкт-Петербурга</t>
  </si>
  <si>
    <t>0920083160</t>
  </si>
  <si>
    <t>За счет экономии средст по результатам конкурсных процедур, а также исключения кадастровых кварталов пос.Понтонный из Адресной программы уборки внутриквартальных территорий (болотистая местность).</t>
  </si>
  <si>
    <t>Администрация Кронштадтского района 
Санкт-Петербурга</t>
  </si>
  <si>
    <t>Администрация Курортного района 
Санкт-Петербурга</t>
  </si>
  <si>
    <t>Администрация Петроградского района 
Санкт-Петербурга</t>
  </si>
  <si>
    <t>В связи с экономией средств, полученных в результате заключения доп.соглашений, касающ.изменения состава и периодичности работ в зимний период</t>
  </si>
  <si>
    <t>Администрация Петродворцового района 
Санкт-Петербурга</t>
  </si>
  <si>
    <t>Администрация Пушкинского района 
Санкт-Петербурга</t>
  </si>
  <si>
    <t>Снятие средств с оплаты подрядчикам за несвоевременную уборку территории</t>
  </si>
  <si>
    <t>0920083470</t>
  </si>
  <si>
    <t>5.1.1</t>
  </si>
  <si>
    <t>Разработка проектной документации на перепланировку и переустройство жилых помещений, являющихся собственностью Санкт-Петербурга</t>
  </si>
  <si>
    <t>5.1.2</t>
  </si>
  <si>
    <t>Работы по ремонту помещений, являющихся собственностью Санкт-Петербурга</t>
  </si>
  <si>
    <t>площадь помещений, являющихся собственностью Санкт-Петербурга, в которых выполнены работы по ремонту</t>
  </si>
  <si>
    <t>площадь помещений, являющихся собственностью Санкт-Петербурга, по которым изготовлена проектно-сметная документация</t>
  </si>
  <si>
    <t>5.1.3</t>
  </si>
  <si>
    <t xml:space="preserve">площадь помещений, являющихся собственностью Санкт-Петербурга, в которых выполнены работы по ремонту </t>
  </si>
  <si>
    <t>5.1.4</t>
  </si>
  <si>
    <t xml:space="preserve">количество помещений, являющихся собственностью Санкт-Петербурга, в которых выполнены работы по ремонту </t>
  </si>
  <si>
    <t>5.1.5</t>
  </si>
  <si>
    <t>Экономия по факту выполненных работ</t>
  </si>
  <si>
    <t>5.1.6</t>
  </si>
  <si>
    <t>Уменьшение цены контракта</t>
  </si>
  <si>
    <t>5.1.7</t>
  </si>
  <si>
    <t>5.1.8</t>
  </si>
  <si>
    <t>5.1.9</t>
  </si>
  <si>
    <t>5.1.10</t>
  </si>
  <si>
    <t>5.1.11</t>
  </si>
  <si>
    <t>5.1.12</t>
  </si>
  <si>
    <t>5.1.13</t>
  </si>
  <si>
    <t>5.1.14</t>
  </si>
  <si>
    <t>5.1.15</t>
  </si>
  <si>
    <t>Корректировка адресной программы</t>
  </si>
  <si>
    <t>5.1.16</t>
  </si>
  <si>
    <t>5.1.17</t>
  </si>
  <si>
    <t>5.1.18</t>
  </si>
  <si>
    <t>Подрядчиком не выполнены обязательства по контракту</t>
  </si>
  <si>
    <t>5.2.</t>
  </si>
  <si>
    <t>Содержание и оснащение жилых и нежилых помещений                                    (за исключением пустующих), являющихся собственностью Санкт-Петербурга</t>
  </si>
  <si>
    <t>0920083480</t>
  </si>
  <si>
    <t>5.2.1</t>
  </si>
  <si>
    <t>1. Возмещение расходов по  содержанию и ремонту общего имущества в многоквартирных домах за жилые и нежилые помещения, являющиеся собственностью Санкт-Петербурга, при возникающей разнице между установленным размером платы для нанимателя и для собственника помещения</t>
  </si>
  <si>
    <t>площадь жилых и нежилых помещений государственного жилищного фонда Санкт-Петербурга</t>
  </si>
  <si>
    <t>2. Работы по замене и установке индивидуальных приборов учета используемых коммунальных ресурсов в помещениях, являющихся собственностью Санкт-Петербурга</t>
  </si>
  <si>
    <t>количество индивидуальных приборов учета</t>
  </si>
  <si>
    <t>3. Уплата взносов на капитальный ремонт общего имущества в многоквартирных домах за помещения, являющиеся собственностью Санкт-Петербурга</t>
  </si>
  <si>
    <t>площадь помещений, находящихся в собственности Санкт-Петербурга</t>
  </si>
  <si>
    <t>5.2.2.</t>
  </si>
  <si>
    <t>1. Работы по замене и установке индивидуальных приборов учета используемых коммунальных ресурсов в помещениях, являющихся собственностью Санкт-Петербурга</t>
  </si>
  <si>
    <t>2. Уплата взносов на капитальный ремонт общего имущества в многоквартирных домах за помещения, являющиеся собственностью Санкт-Петербурга</t>
  </si>
  <si>
    <t>5.2.3.</t>
  </si>
  <si>
    <t>1. Уплата взносов на капитальный ремонт общего имущества в многоквартирных домах за помещения, являющиеся собственностью Санкт-Петербурга</t>
  </si>
  <si>
    <t>2. Возмещение расходов по  содержанию и ремонту общего имущества в многоквартирных домах за жилые и нежилые помещения, являющиеся собственностью Санкт-Петербурга, при возникающей разнице между установленным размером платы для нанимателя и для собственника помещения</t>
  </si>
  <si>
    <t>5.2.4.</t>
  </si>
  <si>
    <t>5.2.5.</t>
  </si>
  <si>
    <t>1. Проведение работ по установке индивидуальных приборов учета используемых коммунальных ресурсов в помещениях, являющихся собственностью Санкт-Петербурга</t>
  </si>
  <si>
    <t>3. Оплата по договору с вычислительным центром ГУП ВЦКП "Жилищное хозяйство"за оказание услуг по формированию счетов нанимателей жилых помещений государственного жилого фонда Санкт-Петербурга</t>
  </si>
  <si>
    <t>количество месяцев оказания услуг по договору</t>
  </si>
  <si>
    <t>4. Уплата взносов на капитальный ремонт общего имущества в многоквартирных домах за помещения, являющиеся собственностью Санкт-Петербурга</t>
  </si>
  <si>
    <t>5.2.6.</t>
  </si>
  <si>
    <t>3.Уплата взносов на капитальный ремонт общего имущества в многоквартирных домах за помещения, являющиеся собственностью Санкт-Петербурга</t>
  </si>
  <si>
    <t>5.2.7.</t>
  </si>
  <si>
    <t>5.2.8.</t>
  </si>
  <si>
    <t>В связи со снижением фактического количества принятых собственниками на общих собраниях решений в сравнении с запланированными в части возмещения расходов по дополнительным услугам, включая общее имущество МКД</t>
  </si>
  <si>
    <t>2. Проведение работ по замене и установке индивидуальных приборов учета используемых коммунальных ресурсов в помещениях, являющихся собственностью Санкт-Петербурга</t>
  </si>
  <si>
    <t xml:space="preserve"> </t>
  </si>
  <si>
    <t>5.2.9.</t>
  </si>
  <si>
    <t>1. Проведение работ по замене и установке индивидуальных приборов учета холодного и горячего водоснабжения в помещениях, являющихся собственностью Санкт-Петербурга</t>
  </si>
  <si>
    <t>2.Уплата взносов на капитальный ремонт общего имущества в многоквартирных домах за помещения, являющиеся собственностью Санкт-Петербурга</t>
  </si>
  <si>
    <t>5.2.10.</t>
  </si>
  <si>
    <t>количество отремонтированных печей</t>
  </si>
  <si>
    <t>количество котлов</t>
  </si>
  <si>
    <t>количество объектов государственного жилищного фонда Санкт-Петербурга, в отношении которых проведено обследование</t>
  </si>
  <si>
    <t>5.2.11.</t>
  </si>
  <si>
    <t>5.2.12.</t>
  </si>
  <si>
    <t>В связи с корректировкой площадных характеристик нежилых помещений, а именно отнесение помещений к общему имуществу МКД, и исключению из реестра собственности СПб</t>
  </si>
  <si>
    <t>5.2.13.</t>
  </si>
  <si>
    <t>5.2.14.</t>
  </si>
  <si>
    <t>1.Уплата взносов на капитальный ремонт общего имущества в многоквартирных домах за помещения, являющиеся собственностью Санкт-Петербурга</t>
  </si>
  <si>
    <t>5.2.15.</t>
  </si>
  <si>
    <t>3. Возмещение расходов по  содержанию и ремонту общего имущества в многоквартирных домах за жилые и нежилые помещения, являющиеся собственностью Санкт-Петербурга, при возникающей разнице между установленным размером платы для нанимателя и для собственника помещения</t>
  </si>
  <si>
    <t>количество счетов</t>
  </si>
  <si>
    <t>5.2.16.</t>
  </si>
  <si>
    <t>2. Проведение работ по ремонту помещений в социальных домах, являющихся собственностью Санкт-Петербурга</t>
  </si>
  <si>
    <t>3. Проведение работ по установке индивидуальных приборов учета используемых коммунальных ресурсов в помещениях, являющихся собственностью Санкт-Петербурга</t>
  </si>
  <si>
    <t>4.Уплата взносов на капитальный ремонт общего имущества в многоквартирных домах за помещения, являющиеся собственностью Санкт-Петербурга</t>
  </si>
  <si>
    <t>5. Расходы по печати счетов по лицевым счетам нанимателей жилых помещений государственного жилищного фонда Санкт-Пеетрбурга</t>
  </si>
  <si>
    <t>5.2.17.</t>
  </si>
  <si>
    <t>2. Проведение работ по поверке индивидуальных приборов учета используемых коммунальных ресурсов в помещениях, являющихся собственностью Санкт-Петербурга</t>
  </si>
  <si>
    <t>5.2.18.</t>
  </si>
  <si>
    <t>количество исполнительных листов</t>
  </si>
  <si>
    <t>5.3.</t>
  </si>
  <si>
    <t>Содержание пустующих жилых и нежилых помещений, являющихся собственностью Санкт-Петербурга</t>
  </si>
  <si>
    <t>0920083490</t>
  </si>
  <si>
    <t>5.3.1</t>
  </si>
  <si>
    <t>1. Долевое участие Санкт-Петербурга, как собственника пустующих жилых и нежилых помещений, в расходах по содержанию и ремонту общего имущества в многоквартирных домах и оплате коммунальных услуг</t>
  </si>
  <si>
    <t>площадь свободных жилых и нежилых помещений государственного жилищного фонда Санкт-Петербурга</t>
  </si>
  <si>
    <t>2. Проведение работ по ремонту помещений, являющихся собственностью Санкт-Петербурга</t>
  </si>
  <si>
    <t>количество помещений, находящихся в собственности Санкт-Петербурга, в которых необходимо проведение работ по ремонту</t>
  </si>
  <si>
    <t>3. Проведение работ по обеспечению сохранности расселенных жилых домов, находящихся в собственности Санкт-Петербурга</t>
  </si>
  <si>
    <t>количество расселенных домов, находящихся в собственности Санкт-Петербурга</t>
  </si>
  <si>
    <t>площадь пустующих помещений, находящихся в собственности Санкт-Петербурга</t>
  </si>
  <si>
    <t>5.3.2</t>
  </si>
  <si>
    <t>2.Уплата взносов на капитальный ремонт общего имущества в многоквартирных домах за пустующие помещения, являющиеся собственностью Санкт-Петербурга</t>
  </si>
  <si>
    <t>5.3.3</t>
  </si>
  <si>
    <t>5.3.4</t>
  </si>
  <si>
    <t>5.3.5</t>
  </si>
  <si>
    <t>Экономия средств по факту оказанных услуг</t>
  </si>
  <si>
    <t>5.3.6</t>
  </si>
  <si>
    <t>5.3.7</t>
  </si>
  <si>
    <t>5.3.8</t>
  </si>
  <si>
    <t>5.3.9</t>
  </si>
  <si>
    <t>5.3.10</t>
  </si>
  <si>
    <t>5.3.11</t>
  </si>
  <si>
    <t>5.3.12</t>
  </si>
  <si>
    <t>5.3.13</t>
  </si>
  <si>
    <t>5.3.14</t>
  </si>
  <si>
    <t>В связи с корректировкой площадных характеристик</t>
  </si>
  <si>
    <t>3.Уплата взносов на капитальный ремонт общего имущества в многоквартирных домах за пустующие помещения, являющиеся собственностью Санкт-Петербурга</t>
  </si>
  <si>
    <t>5.3.15</t>
  </si>
  <si>
    <t>5.3.16</t>
  </si>
  <si>
    <t>3. Расходы на проведения работ по обследованию технического состояния многоквартирных домов</t>
  </si>
  <si>
    <t>количество многоквартирных домов, по которым проводятся работы по обследованию</t>
  </si>
  <si>
    <t>5.3.17</t>
  </si>
  <si>
    <t>5.3.18</t>
  </si>
  <si>
    <t>Экономия от проведения конкурсных процедур, расторжение контракта на ремонт квартир соц.фонда</t>
  </si>
  <si>
    <t xml:space="preserve">2. Погашение задолженности по оплате за содержание и ремонт общего имущества в многоквартирных домах и  коммунальных услуг по помещениям, являющимся собственностью Санкт-Петербурга, по исполнительным листам </t>
  </si>
  <si>
    <t>Подпрограмма 3 "Обеспечение доступности предоставления жилищно-коммунальных услуг"</t>
  </si>
  <si>
    <t>1.</t>
  </si>
  <si>
    <t>Предоставление субсидий в целях возмещения ресурсоснабжающим организациям выпадающих доходов прошлых лет, связанных с применением такрифов для расчета размера платы за коммунальные услуги по отоплению и горячему водоснабжению, предоставляемые гражданам и творческим мастерскиим, за счет средств бюджета Санкт-Петербурга</t>
  </si>
  <si>
    <t>0930083400</t>
  </si>
  <si>
    <t>Объем тепловой энергии, отпущенный за прошлые годы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</si>
  <si>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тыс. Гкал.</t>
  </si>
  <si>
    <t>2.</t>
  </si>
  <si>
    <t>Предоставление субсидий теплоснабжающим организациям на компенсацию недополученных доходов, возникающих в результате применения льготных тарифов на тепловую энергию, предоставляемую на нужды отопления и (или) горячего водоснабжения жилых помещений и творческих мастерских за счет средств бюджета Санкт-Петербурга</t>
  </si>
  <si>
    <t>0930083350</t>
  </si>
  <si>
    <t>Объем тепловой энергии, отпускаемой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</si>
  <si>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3.</t>
  </si>
  <si>
    <t>Содержание Санкт-Петербургского государственного казенного учреждения "Городской центр жилищных субсидий"</t>
  </si>
  <si>
    <t>0930083250</t>
  </si>
  <si>
    <t>Остаток неиспользованных денежных средств на оплату коммунальных услуг, административно-хозяйственных расходов, а также экономия от проведения конкурсных процедур</t>
  </si>
  <si>
    <t xml:space="preserve"> Предоставление гражданам субсидий на оплату жилого помещения и коммунальных услуг </t>
  </si>
  <si>
    <t>количество семей, которым предоставлены субсидии на оплату жилого помещения и коммунальных услуг</t>
  </si>
  <si>
    <t>сем.</t>
  </si>
  <si>
    <t xml:space="preserve">Расчет гражданам мер социальной поддержки по оплате жилого помещения и коммунальных услугв в форме денежных выплат </t>
  </si>
  <si>
    <t>количество граждан, которым рассчитаны меры социальной поддержки по оплате жилого помещения и коммунальных услуг в форме денежных выплат</t>
  </si>
  <si>
    <t>4.</t>
  </si>
  <si>
    <t xml:space="preserve">Приобретение и замена газовых плит, газовых водонагревательных колонок и электрических плит
</t>
  </si>
  <si>
    <t>0930083200</t>
  </si>
  <si>
    <t>количество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t>
  </si>
  <si>
    <t>ИТОГО финансирование процессной части подпрограммы 2 "Обеспечение качественными жилищно-комунальными услугами граждан"</t>
  </si>
  <si>
    <t>ИТОГО финансирование подпрограммы 2 "Обеспечение качественными жилищно-комунальными услугами граждан"</t>
  </si>
  <si>
    <t>ИТОГО финансирование процессной части подпрограммы подпрограммы 3 «Обеспечение доступности предоставления жилищно-коммунальных услуг гражданам»</t>
  </si>
  <si>
    <t>ИТОГО финансирование подпрограммы подпрограммы 3 «Обеспечение доступности предоставления жилищно-коммунальных услуг гражданам»</t>
  </si>
  <si>
    <t>Количество семей, в отношении которых принято решение об оказании государственного содействия в улучшении жилищных условий при приобретении жилья в соответствии с условиями программы "Молодежи - доступное жилье", всего, в том числе:</t>
  </si>
  <si>
    <t xml:space="preserve">Отклонение произошло в связи с вводом в эксплуатацию новых МКД в 2020 году </t>
  </si>
  <si>
    <t xml:space="preserve">Количество семей, в отношении которых принято решение об оказании государственного содействия в улучшении жилищных условий в форме предоставления долгосрочных займов на оплату жилья на долгосрочной основе в соответствии с условиями программы «Молодежи – доступное жилье»
</t>
  </si>
  <si>
    <t xml:space="preserve">Количество семей, в отношении которых принято решение об оказании государственного содействия в улучшении жилищных условий в форме предоставления рассрочки на оплату жилья на долгосрочной основе в соответствии с условиями программы «Молодежи – доступное жилье»
</t>
  </si>
  <si>
    <t>Обеспечение предупреждения аварийных ситуаций и ликвидация их последствий в отношении объектов системы жизнеобеспечения населения</t>
  </si>
  <si>
    <t>количество предупрежденных аварийных ситуаций и ликвидаций их последствий в отношении объектов системы жизнеобеспечения населения</t>
  </si>
  <si>
    <r>
      <t>3.</t>
    </r>
    <r>
      <rPr>
        <b/>
        <sz val="7"/>
        <rFont val="Times New Roman"/>
        <family val="1"/>
        <charset val="204"/>
      </rPr>
      <t>   </t>
    </r>
    <r>
      <rPr>
        <b/>
        <sz val="12"/>
        <rFont val="Times New Roman"/>
        <family val="1"/>
        <charset val="204"/>
      </rPr>
      <t xml:space="preserve">Информация о выполнении плана-графика реализации государственной программы </t>
    </r>
  </si>
  <si>
    <t>за 2021 год</t>
  </si>
  <si>
    <t xml:space="preserve">Принадлежность целевого показателя / индикатора к показателям Стратегии 2035, региональных проектов, Указа Президента РФ № 68
</t>
  </si>
  <si>
    <t xml:space="preserve">Материально-техническое обеспечение реализации полномочий Жилищного комитета по принятию решений о продаже на торгах жилых помещений жилищного фонда коммерческого использования Санкт-Петербурга, за исключением жилых домов, признанных непригодными для проживания, жилых помещений, расположенных в многоквартирных домах, признанных аварийными и подлежащими сносу или реконструкции, а также заключению от имени Санкт-Петербурга договоров купли-продажи жилых помещений на основании указанных решений
</t>
  </si>
  <si>
    <t>0910083280</t>
  </si>
  <si>
    <t>09100R4970</t>
  </si>
  <si>
    <t>091F183230</t>
  </si>
  <si>
    <t xml:space="preserve">Предоставление социальных выплат молодым семьям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</si>
  <si>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Реализация мероприятий по капитальному ремонту многоквартирных домов, цель использования которых после капитального ремонта будет определена как наемный дом социального использования
</t>
  </si>
  <si>
    <t>Количество многоквартирных домов, в которых проведены работы по капитальному ремонту</t>
  </si>
  <si>
    <t>Возмещение затрат, связанных с выполнением работ по ремонту  многоквартирных домов (МКД), находящихся у Учреждения в управлении и (или) на техническом обслуживании, эксплуатации наемных домов социального использования, в соответствии с Адресной программой, утвержденной распоряжением Жилищного комитета</t>
  </si>
  <si>
    <t>Тыс. кв.м</t>
  </si>
  <si>
    <t>Тыс. человек</t>
  </si>
  <si>
    <t>4-1.</t>
  </si>
  <si>
    <t>5-1.</t>
  </si>
  <si>
    <t>Степень удовлетворенности населения Санкт-Петербурга уровнем жилищно-коммунального обслуживания</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</si>
  <si>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</si>
  <si>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Региональный проект "Жилье (город федерального значения Санкт-Петербург)"</t>
  </si>
  <si>
    <t>Региональный проект "Обеспечение устойчивого сокращения непригодного для проживания жилищного фонда (город федерального значения Санкт-Петербург)"</t>
  </si>
  <si>
    <t xml:space="preserve">091F383510
</t>
  </si>
  <si>
    <t>Указ Президента Российской Федерации от 25.04.2019 № 193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которым установлен данный показатель, утратил силу в соответствии с Указом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Им установлен показатель "Объем жилищного строительства, млн.кв.м", целевое значение которого на 2021 год, определенное в размере 3,191 млн.кв.м, в 2021 достигнуто на 108,6 % (в Санкт-Петербурге введено в эксплуатацию в 2021 году 3,4638 млн.кв.м жилья).</t>
  </si>
  <si>
    <t>1.1.3.</t>
  </si>
  <si>
    <t>Принято решение о предоставлении социальных выплат молодым семьям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</si>
  <si>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1.4.4-1</t>
  </si>
  <si>
    <t>Общая площадь жилых помещений, приобретенных для государственных нужд Санкт-Петербурга с учетом средств федерального бюджета в целях предоставления детям-сиротам и детям, оставшимся без попечения родителей, лицам из их числа по договорам найма специализированных жилых помещений</t>
  </si>
  <si>
    <t>В связи с изменением состава одной из семей в большую сторону</t>
  </si>
  <si>
    <t xml:space="preserve">25,8
</t>
  </si>
  <si>
    <t xml:space="preserve">Уровень доступности жилья </t>
  </si>
  <si>
    <t xml:space="preserve">Количество заключенных и зарегистрированных в установленном порядке соглашений об изъятии жилого помещения, находящегося в многоквартирном доме, признанном в установленном порядке до 01.01.2017 аварийным и подлежащим сносу или реконструкции, в связи с изъятием земельного участка, и (или) количество жилых помещений, в отношении которых зарегистрировано право собственности Санкт-Петербурга в связи с наличием судебного решения об изъятии жилого помещения </t>
  </si>
  <si>
    <t>Итого по текущим расходам</t>
  </si>
  <si>
    <t>Итого финансирование регионального проекта 1 "Обеспечение устойчивого сокращения непригодного для проживания жилищного фонда"</t>
  </si>
  <si>
    <t>Итого по расходам развития</t>
  </si>
  <si>
    <t>Итого финансирование регионального проекта 2 "Жилье"</t>
  </si>
  <si>
    <t>1.2.3.</t>
  </si>
  <si>
    <t xml:space="preserve">Степень соответствия фактического объема финансирования планируемому достигает 100 %. </t>
  </si>
  <si>
    <t>1.2.4.</t>
  </si>
  <si>
    <t>Строительство многоквартирного дома со встроенно-пристроенными помещениями по адресу: Глухарская улица, участок 57 (территории квартала 74Б района Каменка, ограниченной Глухарской ул., пр. Авиаконструкторов, Плесецкой ул., Нижне-Каменской ул., ФЗУ № 3), включая разработку проектной документации в стадии РД</t>
  </si>
  <si>
    <t>Начало строительства</t>
  </si>
  <si>
    <t>1.2.5.</t>
  </si>
  <si>
    <t>Строительство многоквартирного дома со встроенно-пристроенными помещениями по адресу: Глухарская улица, участок 58 (территории квартала 74Б района Каменка, ограниченной Глухарской ул., пр. Авиаконструкторов, Плесецкой ул., Нижне-Каменской ул., ФЗУ № 2), включая разработку проектной документации в стадии РД</t>
  </si>
  <si>
    <t xml:space="preserve">Степень соответствия фактического объема финансирования планируемому достигает 100 %.  
</t>
  </si>
  <si>
    <t>Итого финансирование региональных проектов</t>
  </si>
  <si>
    <t xml:space="preserve">Получено разрешение на ввод объекта в эксплуатацию от 15.12.2021 № 78-15-110-2021. Работы выполнены и профинансированы в полном объеме. В 2022 году планируется завершение пуско-наладочных работ. 
</t>
  </si>
  <si>
    <t xml:space="preserve">Вновь начинаемый объект. 
Заключен ГК на СМР от 15.09.21 № 69/ОК-21 с ООО "Инвестиционная строительная компания "НКС". Работы, запланированные на 2021 год, выполнены. Работы выполнены и профинансированы согласно графику контракта. Оплачена восстановительная стоимость за снос зеленых насаждений. Ввод объекта в эксплуатацию планируется в 2023 году. </t>
  </si>
  <si>
    <t xml:space="preserve">Вновь начинаемый объект. 
Плановый срок проведения закупочной процедуры - 2 квартал 2022 года. В 2021 году оплачена восстановительная стоимость за снос зеленых насаждений.Работы выполнены и профинансированы согласно графику контракта. Ввод объекта в эксплуатацию планируется в 2023 году. </t>
  </si>
  <si>
    <t>2.5.1.</t>
  </si>
  <si>
    <t>Инженерная подготовка территории под жилищное строительство в квартале 21 Юго-Западной Приморской части</t>
  </si>
  <si>
    <t xml:space="preserve"> Завершение работ по инженерной подготовке</t>
  </si>
  <si>
    <t>2.5.3.</t>
  </si>
  <si>
    <t>Инженерная подготовка территории квартала 74 Б района Каменка, ограниченной Глухарской ул., пр. Авиаконструкторов, Плесецкой ул., Нижне-Каменской ул. с инженерным и инженерно-техническим обеспечением</t>
  </si>
  <si>
    <t>2.5.5.</t>
  </si>
  <si>
    <t xml:space="preserve">Работы выполняются и финансируются 
согласно графику контракта.
Выплаченный  аванс  подрядной организации   погашен. ПНР перенесены на 2022 год.
</t>
  </si>
  <si>
    <t>2.5.6.</t>
  </si>
  <si>
    <t>Работы выполнены с экономией, проведен окончательный расчет с подрядной организацией.</t>
  </si>
  <si>
    <t>УГЭ № 507-2009 от 20.11.2009. ГК от 19.11.2019 № 41/ЭА-19 с ООО "КИТ". Объект введен в эксплуатацию КС-14 от 21.12.2020. Проведен окончательный расчет с подрядной организацией с экономией.</t>
  </si>
  <si>
    <t>УГЭ № 78-1-1-3-063466-20 от 10.12.2020.
ГК на завершение СМР от 24.03.2020  № 11/ЗП-20 с ООО "Террикон". В 2022 году планируется осуществление пуско-наладочных работ.</t>
  </si>
  <si>
    <t xml:space="preserve">Работы выполняются и финансируются согласно графику контракта. Выданный аванс подрядной организации   погашен. Пуско-наладочные работы перенесены на 2022 год.
</t>
  </si>
  <si>
    <t>ПЗЭ от 30.09.2019 № 78-1-1-3-026367, корректировка проекта: от 29.10.2021 № 78-1-1-3-064154-2021. ГК от 15.09.2020 № 69/ЭА-20 с ООО "КИТ". В 2022 году планируется осуществление пуско-наладочных работ.</t>
  </si>
  <si>
    <t>Плановый срок УГЭ - 1 кв .2023. ГК: от 21.12.2020 № 92/ОК-20 с ООО "МегаМейд Проект". Срок выполнения работ - 30.05.2023. Выполнены изыскательские работы. Ведется разработка документации по планировке территории и проектной документации в соответствии с ГК. Запланированные на 2021 год работы выполнены и профинансированы в полном объеме.</t>
  </si>
  <si>
    <t xml:space="preserve"> С начала 2021 года Комитетом имущественных отношений Спнкт-Петербурга организовано 465 электронных аукционаов, по результатам, которых по 168 аукционам заключено 168 государственных контрактов на приобретение 555 квартир общей площадью 28 257,44 кв. м на сумму 3 668 316,5 тыс. руб.;
1 контракт на приобретение 1 квартиры площадью 34 кв.м на сумму 4 448,7 тыс. р. находится в стадии расторжения; 297 аукционов признаны несостоявшимися по причине отсутствия заявок.
</t>
  </si>
  <si>
    <t xml:space="preserve"> С начала 2021 года Комитетом имущественных отношений Спнкт-Петербурга организовано 326 электронных аукционов, по результатам которых по 98 аукционам заключено 98 государственных контрактов на приобретение 225 квартир общей площадью 8 509,71  кв.м, в том числе 46 квартир с использованием средств федеральной субсидиии в размере 224 304.4 тыс. руб.</t>
  </si>
  <si>
    <t>Изменение стоимости 1 квадратного метра общей площади жилого помещения</t>
  </si>
  <si>
    <t>Изменение стоимости 1 квадратного метра общей площади жилого помещения, отсутствие на рынке недвижимости необходимого количества однокомнатных квартир с соответствующими техническими характеристиками</t>
  </si>
  <si>
    <t>Заключено 26 контрактов на приобретение 65 квартир общей площадью 2 465.1 кв.м., доплата за счет целевой статьи 0910083520 - 
96 552.8 тыс. руб</t>
  </si>
  <si>
    <t xml:space="preserve"> Заключено 26 контрактов на приобретение 65 квартир общей площадью 2 465.1 кв.м.</t>
  </si>
  <si>
    <t xml:space="preserve"> Заключено 26 контрактов на приобретение 65 квартир общей площадью 2 465.1 кв.м. </t>
  </si>
  <si>
    <t>семей</t>
  </si>
  <si>
    <t>Количество семей, в отношении которых оказано государственное содействие в улучшении жилищных условий в форме предоставления беспроцентных займов в соответствии с условиями целевой программы Санкт- Петербурга "Молодежи - доступное жилье"</t>
  </si>
  <si>
    <t>Оказание гражданам государственной поддержки, предусмотренной пунктом 4.1.1.3 целевой программы Санкт- Петербурга "Молодежи - доступное жилье"</t>
  </si>
  <si>
    <t>Нераспределенные средства</t>
  </si>
  <si>
    <t>Степень достижения планируемого значения по индикатору составляет более 100 %</t>
  </si>
  <si>
    <t xml:space="preserve">В связи с перераспределением в 2021 году средств с целевой статьи 0910083270 «Расходы на реализацию Закона Санкт-Петербурга от 30.11.2005 № 648-91 «О целевой программе Санкт-Петербурга «Жилье работникам бюджетной сферы» на целевую статью 0910083040 «Расходы на реализацию постановления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в размере 16 423,5 тыс. руб. и на целевую статью 0910083010 «Расходы на реализацию Закона Санкт-Петербурга от 10.10.2001 № 707-90 «О целевой программе Санкт-Петербурга «Развитие долгосрочного жилищного кредитования в Санкт-Петербурге» в объеме 8930,2 тыс. руб. 
</t>
  </si>
  <si>
    <t xml:space="preserve">В рамках постановления Правительства Санкт-Петербурга 
от 24.04.2018 № 328 «Об утверждении Порядка предоставления социальных выплат для приобретения или строительства жилых помещений гражданам, имеющим трех и более несовершеннолетних детей, принятым на учет в качестве нуждающихся в жилых помещениях, предоставляемых по договорам социального найма, или на учет нуждающихся в содействии в улучшении жилищных условий, и о внесении изменений в постановления Правительства Санкт-Петербурга от 28.03.2006 
№ 312, от 30.12.2009 № 1593»
</t>
  </si>
  <si>
    <t>В связи с изменением стоимости 1 квадратного метра общей площади жилого помещения</t>
  </si>
  <si>
    <t>В связи с изменением стоимости 1 квадратного метра общей площади жилого помещения, отсутствие на рынке недвижимости необходимого количества однокомнатных квартир с соответствующими техническими характеристиками</t>
  </si>
  <si>
    <t xml:space="preserve">Общая площадь жилых помещений в многоквартиных домах, построенных для государственных нужд Санкт-Петербурга </t>
  </si>
  <si>
    <t>В соответсвии с Адресной программой на выполнение работ, оказание услуг, связанных с организацией управления и (или) технического обслуживания, содержания, ремонта, сохранности и оборудования многоквартирных домов, находящихся в управлении и (или) на техническом обслуживании Санкт-Петербургского государственного бюджетного учреждения «Дирекция по управлению объектами государственного жилищного фонда Санкт-Петербурга», на 2021 год, утвержденной распоряжением Жилищного комитета Санкт-Петербурга от 29.12.2020 №1349-р 
(с учетом изменений, внесенных распоряжениями Жилищного комитета  Санкт-Петербурга: от 11.06.2021 №516-р; от 19.10.2021 №953-р)</t>
  </si>
  <si>
    <t xml:space="preserve">
ПРОЦЕССНАЯ ЧАСТЬ</t>
  </si>
  <si>
    <t xml:space="preserve">
1.2. Мероприятия регионального проекта 2 "Жилье"</t>
  </si>
  <si>
    <t xml:space="preserve">
Расходы развития</t>
  </si>
  <si>
    <t xml:space="preserve">
Подпрограмма 1 "Улучшение жилищных условий жителей Санкт-Петербурга"</t>
  </si>
  <si>
    <t xml:space="preserve">
ПРОЕКТНАЯ ЧАСТЬ</t>
  </si>
  <si>
    <t xml:space="preserve">
1. РЕГИОНАЛЬНЫЕ ПРОЕКТЫ</t>
  </si>
  <si>
    <t xml:space="preserve">
1.1. Мероприятия регионального проекта 1 "Обеспечение устойчивого сокращения непригодного для проживания жилищного фонда"</t>
  </si>
  <si>
    <t xml:space="preserve">
Текущие расходы</t>
  </si>
  <si>
    <t xml:space="preserve">
2.ПРОЧИЕ РАСХОДЫ РАЗВИТИЯ</t>
  </si>
  <si>
    <t xml:space="preserve">Расселение оставшего жилищного фонда осуществлялось преимущественно в судебном порядке, за исключением: 
одного жилого помещения, собственник которого вступил в права в порядке наследования в ноябре 2021 года; 
трех жилых помещений, в отношении которых осуществлялись действия, связанные с оформлением права государственной собственности Санкт-Петербурга; 
двух жилых помещений, собственность на которые в долях принадлежали гражданину, пропавшему без вести, а также гражданину, признанному умершим.
Согласно части 14 статьи 16 Федерального закона от 21.07.2007 № 185-ФЗ «О Фонде содействия реформированию жилищно-коммунального хозяйства» для оценки выполнения субъектом Российской Федерации обязательства по достижению целевых показателей реализации программ по переселению граждан из аварийного жилищного фонда учитывается общая площадь аварийного жилищного фонда, переселение граждан из которого завершено, а также общая площадь аварийного жилищного фонда, переселение граждан из которого 
не завершено исключительно по причинам, связанным, в частности, со сроками принятия наследства, с наличием судебного спора, связанного с изъятием жилого помещения у собственника по основаниям, предусмотренным статьей 32 Жилищного кодекса Российской Федерации, и другим причинам, связанным с личностью гражданина.
Таким образом, с учетом данных положений указанного Федерального закона показатели считаются достигнутыми. 
</t>
  </si>
  <si>
    <t>Степень достижения планируемого значения по индикатору составляет 100 %</t>
  </si>
  <si>
    <r>
      <t>По состоянию на 31.12.2021 2 многоквартирных дома, в которых приобретено 41 жилое помещение, не введены в эксплуатацию. 9 квартир, приобретенных по договору купли-продажи, будут предоставлены до 01.04.2022.
41 квартира будут предоставлена после ввода многоквартирных домов в эксплуатацию, постановки на кадастровый учет и регистрации права собственности Санкт-Петербурга</t>
    </r>
    <r>
      <rPr>
        <b/>
        <sz val="12"/>
        <rFont val="Times New Roman"/>
        <family val="1"/>
        <charset val="204"/>
      </rPr>
      <t>.</t>
    </r>
    <r>
      <rPr>
        <sz val="12"/>
        <rFont val="Times New Roman"/>
        <family val="1"/>
        <charset val="204"/>
      </rPr>
      <t xml:space="preserve"> </t>
    </r>
  </si>
  <si>
    <t>Причинами недостижения количественного результата явилось следующее:
недостаток денежных средств на выплату возмещения за изымаемое жилое помещение в 2021 году;
оспаривание судебных решений об изъятии жилых помещений собственниками жилых помещений;
сроки вступления решений суда в законную силу; 
перенос очередных судебных заседаний на 2022 год.</t>
  </si>
  <si>
    <t xml:space="preserve">Причинами недостижения количественного результата явилось следующее:
недостаток денежных средств на выплату возмещения за изымаемое жилое помещение в 2021 году;
оспаривание судебных решений об изъятии жилых помещений собственниками жилых помещений;
сроки вступления решений суда в законную силу; 
перенос очередных судебных заседаний на 2022 год; 
неснятое обременение на жилое помещение, что препятствовало оформлению права собственности Санкт-Петербурга на жилое помещение в 2021 году.
</t>
  </si>
  <si>
    <t xml:space="preserve">Количество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</si>
  <si>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Степень соответствия фактического объема финансирования планируемому составляет более 100 %</t>
  </si>
  <si>
    <t xml:space="preserve">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</si>
  <si>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Остатка в размере 742,9 тыс. руб. недостаточно для предоставления одной социальной выплаты в рамках программы. </t>
  </si>
  <si>
    <t xml:space="preserve">Остатка в размере 1345,4 тыс. руб. недостаточно для предоставления одной социальной выплаты в рамках программы. </t>
  </si>
  <si>
    <t>Количество квадратных метров расселенного аварийного жилищного фонда, признанного таковым до 01.01.2017 (нарастающим итогом)</t>
  </si>
  <si>
    <t>Количество граждан, переселенных из аварийного жилищного фонда, признанного таковым до 01.01.2017 (нарастающим итогом)</t>
  </si>
  <si>
    <t>В связи со смертью в 2021 году 
14 рентополучателей</t>
  </si>
  <si>
    <t>В результате реализации государственной программы к 2027 году должен сложиться качественно новый уровень состояния жилищной сферы, характеризуемый следующим целевым ориентиром: проведение капитального ремонта общего имущества по необходимым видам работ, включая мероприятия в области энергосбережения и повышения энергетической эффективности, в 78,60 % многоквартирных домов от общего количества домов, включенных в региональную программу капитального ремонта общего имущества в многоквартирных домах в Санкт-Петербурге.
В целях достижения результатов государственной программы в рамках Краткосрочного плана реализации региональной программы
капитального ремонта общего имущества в многоквартирных домах в Санкт-Петербурге в 2021 году капитальный ремонт завершен по 1997 видам работ в 1287 многоквартирном доме на общую сумму 13 099,3 млн руб., кроме того 334 вида работ по капитальному ремонту на сумму 2 865,9 млн руб. планируется завершить в 2022 году в соответствии с заключенными «переходящими» договорами.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2022 года энергоэффективные осветительные приборы в помещениях, относящихся к общему имуществу многоквартирного дома, установлены в 16 100 многоквартирных домах, что составляет              72 % от общего количества многоквартирных домов, находящихся на территории Санкт-Петербурга.
Выполнены  работы по уборке внутриквартальных территорий, входящих в состав земель общего пользования. Площадь уборочных внутриквартальных территорий, входящих в состав земель общего пользования, составила 55 573,8 тыс. кв. м.</t>
  </si>
  <si>
    <t xml:space="preserve">Уровень возмещения населением затрат на предоставление жилищно-коммунальных услуг по установленным для населения тарифам за 2021 год, по прогнозным данным, составит 98,85 %. Прогнозный расчет произведен по данным Территориального органа Федеральной службы государственной статистики по г. Санкт-Петербургу и Ленинградской области за девять месяцев 2021 года. Стоимость предоставленных населению услуг, рассчитанная по экономически обоснованным тарифам, за жилое помещение, капитальный ремонт и коммунальные услуги составила 122 349 678 тыс. руб. Возмещение населением затрат на предоставление услуг по установленным для населения тарифам за жилое помещение, капитальный ремонт и коммунальные услуги составило 120 938 186,8 тыс. руб.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рассчитаны меры социальной поддержки по оплате жилого помещения и коммунальных услуг в форме денежных выплат составило 1 003 389  человек, субсидии на оплату жилого помещения и коммунальных услуг предоставлены 82 073  семьям. </t>
  </si>
  <si>
    <t>Степень достижения планируемого значения по показателю составляет почти 100 %. Фактическое значение показателя рассчитано по данным Петростата за 9 месяцев 2021 года</t>
  </si>
  <si>
    <t>Аналитическая обработка произведена специалистами-аналитиками Санкт-Петербургского информационно-аналитического центра на инструментальных средствах государственной информационной системы Санкт-Петербурга «Интегрированная система информационно-аналитического обеспечения деятельности исполнительных органов государственной власти Санкт-Петербурга». Степень достижения планируемого значения по показателю составляет более 100 %.</t>
  </si>
  <si>
    <t xml:space="preserve">В связи с эпидемиологической обстановкой в Санкт-Петербурге (коронавирусной инфекцией (COVID-2019) повысилась стоимость расходных материалов, что привело к снижению перечня выполняемых работ  </t>
  </si>
  <si>
    <t xml:space="preserve">Доля руководителей и специалистов, прошедших профессиональную переподготовку, к общему количеству руководителей и специалистов, которые должны пройти профессиональную переподготовку в пределах выделенных бюджетных ассигнований
</t>
  </si>
  <si>
    <t>Снижение стоимости работ после проведения аукционов, от уменьшения объемов работ в связи с отказами собственников. Отсутствие доступа.
Отсутствие или позднее получение разрешительной документации.
Отсутствие или позднее заключение договора.
Расторжение договоров</t>
  </si>
  <si>
    <t>1.2</t>
  </si>
  <si>
    <t xml:space="preserve">Поступившие заявления о возврате отработаны в полном объеме. Переход большого объема платежей на канал АО «ЕИРЦ Петроэлектросбыт» (в связи с переходом на новые квитанции), снизилось количество ошибок при совершении платежей  </t>
  </si>
  <si>
    <t>Корректировка Краткосрочного плана Жилищным комитетом; Фондом выявлены объекты не требующие капитального ремонта.</t>
  </si>
  <si>
    <t>Отсутствие доступа.
Отсутствие или позднее получение разрешительной документации.
Отсутствие или позднее заключение договора.
Расторжение договора</t>
  </si>
  <si>
    <t>Поступившие заявления об изменении данных  отработаны в полном объеме.
При увеличении общего количества обращений отмечено изменение тематики обращений (в связи с переходом на новые квитанции) и снижение количества заявлений на изменение данных. Нестабильная работа Росреестра (систематические сбои) при выгрузке выписок из ЕГРН.</t>
  </si>
  <si>
    <t>Увеличение количества консультаций связано со сменой расчеетного центра на АО "ЕИРЦ Петроэлектросбыт"</t>
  </si>
  <si>
    <t>Количество обращений, направленных непосредственно в Фонд, увеличилось, уменьшилось количество запросов от органов государственной власти и прочих организаций</t>
  </si>
  <si>
    <t>Сервис отключен при переходе на электронную приемную</t>
  </si>
  <si>
    <t>18. Закупка персональных компьютеров</t>
  </si>
  <si>
    <t>количество приобретаемых компьютеров и оргтехники</t>
  </si>
  <si>
    <t>Приобретены за счет образовавшейся экономии в ходе оптимизации и сокращения издержек.</t>
  </si>
  <si>
    <t xml:space="preserve">19. Сопровождение и развитие действующих подсистем:
подсистемы учета и хранения информации о внесенных взносах на капитальный ремонт (Учетная система)
подсистемы взаимодействия с расчетными центрами;
подсистемы электронного документооборота
подсистемы «информационный портал»
Создание новых подсистем:
подсистемы обеспечения подготовки капитального ремонта автоматизированной системы управления Фонда;
подсистемы учета расходования средств на капитальный ремонт в автоматизированной системы управления Фонда;
подсистемы учета неразобранных платежей в автоматизированной системы управления Фонда.
</t>
  </si>
  <si>
    <t>Недостижение планового значения по следующим причинам: смена места жительства  заявителя; отказ граждан</t>
  </si>
  <si>
    <t>Недостижение планового значения по следующим причинам: смена места жительства  заявителя; неполный пакет документов для подачи заявки на технические условия; невозможность получения согласия от соседей; перенос на следующий год по заявлениям граждан; отсутствует газораспределительный шкаф и газопровод низкого давления к фасаду здания (подводящий газопровод)</t>
  </si>
  <si>
    <t>Корректировка перечня мероприятий по выполнению работ по приспособлению помещений инвалидов и общего имущества в многоквартирных домах, в связи со смертью инвалида</t>
  </si>
  <si>
    <t>Экономия от проведения конкурсных процедур, а также корректировкой адресных программ в связи со смертью инвалидов</t>
  </si>
  <si>
    <t>Корректировка адресной программы, в связи со смертью инвалидов</t>
  </si>
  <si>
    <t>количество изготовленной проектно-сметной документации для организации доступа маломобильным группам населения в парадные многоквартирных домов установку подъемных (иных) устройств</t>
  </si>
  <si>
    <t>количество домов по которым осуществлялись мероприятия по  приспособлению жилых помещений инвалидов и общего имущества в многоквартирном доме, в которых проживают инвалиды, с учетом потребностей инвалидов и обеспечение условий их доступности для инвалидов</t>
  </si>
  <si>
    <t>количество объектов, по которым необходимо разработать проектно-сметную документацию на выполнение работ на выполнение работ по приспособлению жилого помещения инвалида и общего имущества в многоквартирном доме</t>
  </si>
  <si>
    <t>Необходимость в выполнении работ по обследованию и разработке ПСД отпала в связи со смертью инвалида, проживавшего по данному адресу</t>
  </si>
  <si>
    <t>Подрядчиком не соблюдены сроки выполнения работ</t>
  </si>
  <si>
    <t>количество установленных подъемных (иных) устройств для обеспечения доступа для инвалидов и маломобильных групп населения</t>
  </si>
  <si>
    <t>количество адресов, по которым необходимо разработать проектно-сметную документацию</t>
  </si>
  <si>
    <t>Исключение адресов из распоряжения, по которым необходимо выполнить строитольно-монтажные работы по приспособлению жилого помещения инвалида и (или) общего имущества в многоквартирном доме,</t>
  </si>
  <si>
    <t>количество адресов, по которым необходимо выполнить строительно-монтажные работы по приспособлению жилого помещения инвалида и (или) общего имущества в многоквартирном доме</t>
  </si>
  <si>
    <t>количество объектов по приспособлению жилого помещения инвалида и общего имущества в многоквартирном доме</t>
  </si>
  <si>
    <t>оплата задолженности по договору на выполнение работ по обеспечению доступности объектов для маломобильных групп населения в соответствии решением суда</t>
  </si>
  <si>
    <t xml:space="preserve">количество адресов, по которым необходимо выполнить работы по проектированию на приспособление жилого помещения инвалида и общего имущества в многоквартирном доме </t>
  </si>
  <si>
    <t>Корректировка адресной программы, в связи с отказом инвалидов от проведения работ</t>
  </si>
  <si>
    <t>количество адресов, по которым необходимо выполнить работы по приспособлению жилого помещения инвалида и общего имущества в многоквартирном доме</t>
  </si>
  <si>
    <t>Экономия средств от проведения конкурсных процедур, невозможность проведения конкурса в конце года, в связи с поздним высвобождением денежных средств</t>
  </si>
  <si>
    <t>Экономия средств от проведения конкурсных процедур</t>
  </si>
  <si>
    <t>Мероприятия не запланированы в плане-графике на 2021 год, но выполнены в течение года, в  связи с необходимостью проведения данных работ</t>
  </si>
  <si>
    <t>диспетчеризация подъемных платформ</t>
  </si>
  <si>
    <t>ед</t>
  </si>
  <si>
    <t>Инвалид отказался от выполнения некоторых видов работ.. Подрядчик осуществляющий изготовление ПСД не выполнил свои договорные обязательсва и не изготовил ПСД.</t>
  </si>
  <si>
    <t>Разработка проектно-сметной документации</t>
  </si>
  <si>
    <t>количество изготовленной проектно-сметной документации на устунавку подъемных (иных) устройств</t>
  </si>
  <si>
    <t>Выполнение работ по аварийному ремонту балконов и лоджий</t>
  </si>
  <si>
    <t>количество многоквартирных домов, в которых необходимо выполнить работы по аварийному ремонту балконов и лоджий</t>
  </si>
  <si>
    <t>Уточнение адресной программы</t>
  </si>
  <si>
    <t>Уточнение адресной программы на проведение работ по ремонту лифтового оборудования</t>
  </si>
  <si>
    <t>Выполнение работ по предупреждению аварийных ситуаций и ликвидацию их последствий на объектах системы жизнеобеспечения населения Санкт-Петербурга, относящихся к инженерным коммуникациям системы холодного водоснабжения, замене или восстановлению несущих и ограждающих конструкций переходных балконов многоквартирного дома</t>
  </si>
  <si>
    <t xml:space="preserve">количество многоквартирных домов, в которых проведены работы </t>
  </si>
  <si>
    <t>Выполнение электромонтажных работ по восстановлению экслуатационных качеств и устранению аварийного состояния подвальных помещений в многоквартирных домах в соответствии с адресной программой</t>
  </si>
  <si>
    <t>Количество  восстановленных электромонтажных систем с целью восстановления экслпуатационных качеств и устранения аварийного состояния подвальных помещений</t>
  </si>
  <si>
    <t>Выполнение работ по замене систем водоотведения, с целью предупреждения ситуации, которая может привести к нарушению функционирования систем жизнеобеспечения населения на объекте</t>
  </si>
  <si>
    <t>Выполнение  работ по замене розлива холодного водоснабжения с целью предупреждения ситуации, которая может привести к нарушению функционирования систем жизнеобеспечения населения на объекте</t>
  </si>
  <si>
    <t xml:space="preserve">Количество замененных розливов холодного водоснабжения с целью предупреждения возникновения аварийной ситуации в многоквратирных домах </t>
  </si>
  <si>
    <t xml:space="preserve">Очистка краш и конструкций, относящихся к элементам фасада многоквартирного дома, от снега и наледи </t>
  </si>
  <si>
    <t>Замена оконных и дверных заполнений</t>
  </si>
  <si>
    <t>разработка проектно-сметной документации для выполнения работ</t>
  </si>
  <si>
    <t>выполнение работ по ремонту аварийных конструкций балюстрады у фасадов зданий</t>
  </si>
  <si>
    <t>75</t>
  </si>
  <si>
    <t>выполнение работ по обследованию технического состояния конструкций мкд , пострадавших в результате пожара</t>
  </si>
  <si>
    <t>1108,8</t>
  </si>
  <si>
    <t>выполнение первоочередных работ по устройству временной краши мкд</t>
  </si>
  <si>
    <t>1108,9</t>
  </si>
  <si>
    <t>Выполнение работ по устранению аварийного состояния объектов</t>
  </si>
  <si>
    <t>Выполнение работ по ремонту аварийного теплообменника системы теплоснабжения</t>
  </si>
  <si>
    <t>Выполнение работ по ремонту аварийных розливов системы теплоснабжения</t>
  </si>
  <si>
    <t>Ремонт аварийного розлова системы холодного водоснабжения</t>
  </si>
  <si>
    <t>Выполнение работ по ремонту аварийных участков трубопровода системы водоотведения</t>
  </si>
  <si>
    <t>Выполнение работ по замене нижнего розлива системы холодного водоснабжения</t>
  </si>
  <si>
    <t>Выполнение работ по изготовлению проектно-сметной документации</t>
  </si>
  <si>
    <t>Корректировка адресной программы, в связи с отказом собственников помещений от проведения ремонтных работ</t>
  </si>
  <si>
    <t>Выполнение мероприятий по предупреждению аварийных ситуаций  элементов фасадов зданий</t>
  </si>
  <si>
    <t xml:space="preserve">площадь фасадов </t>
  </si>
  <si>
    <t>Мероприятия по укрепленности аварийных конструкций (перекрытия)</t>
  </si>
  <si>
    <t>Мероприятия по укрепленности аварийных конструкций (входные группы, крыльцо)</t>
  </si>
  <si>
    <t>Выполнение мероприятий по предупреждению аварийных ситуаций  элементов  и ликвидации их последствий в отношении объектов системы жизнеобеспечения населения</t>
  </si>
  <si>
    <t xml:space="preserve">Количество многоквартирных домов, по которым проводится выполнение работ </t>
  </si>
  <si>
    <t>3. Приобретение  техники для административно-хозяйственной деятельности</t>
  </si>
  <si>
    <t>5. Услуги по предоставлению лицензий на право использования компьютерного программного обеспечения</t>
  </si>
  <si>
    <t>Недостижение планового значения связано с тем, что собственниками помещений определен способ управления многоквартирным домом на общем собрании, проведение конкурса не потребовалось</t>
  </si>
  <si>
    <t>Недостижение планового показателя связано с отсутствием средств субсидий на проведение капитального ремонта</t>
  </si>
  <si>
    <t>Недостижение планового показателя связано с выбором собственниками помещений способа управления</t>
  </si>
  <si>
    <t>Увеличение планового значения связано с усилением работы по взысканию задолженности</t>
  </si>
  <si>
    <t>Увеличение жилищного фонда</t>
  </si>
  <si>
    <t>2. Подготовка конкурсной документации для проведения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</si>
  <si>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количество подготовленной конкурсной документации для  проведенния конкурса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многоквартирном доме находятся в собственности Санкт-Петербурга</t>
  </si>
  <si>
    <t>Недостижение планового показателя связано с отсутствием информации о проделанной работе ООО "ЖКС !Кировского раойна"</t>
  </si>
  <si>
    <t>Недостижение планового значения связано с длительным процессом распределения жилых помещений в домах нового строительства</t>
  </si>
  <si>
    <t>Ограничительные меры, введенные постановлением Правительства СПб от 13.03.2020 № 121, отсутствие возможности вручения предписания должнику, смерть должника, смена места жительства должника</t>
  </si>
  <si>
    <t>Недостижение планового значения связано с уменьшением количества конкурсов связано с проведением общих собраний собственников помещений в МКД по выбору способа управления МКД до проведения конкурса</t>
  </si>
  <si>
    <t>Внесение изменений в Краткосрочный план на 2021 год</t>
  </si>
  <si>
    <t>В связи с уменьшением площади государственного жилищного фонда</t>
  </si>
  <si>
    <t>Ввод нового строительства жилищного фонда</t>
  </si>
  <si>
    <t>Недостижение планового значения, связано с недостаточным объемом финансирования на обеспечение проведения данного вида услуги</t>
  </si>
  <si>
    <t>Уменьшение количества выданных предписаний гражданам по сравнению с 2020 годом</t>
  </si>
  <si>
    <t>Уменьшение количества исковых заявлений по сравнению с 2020 годом</t>
  </si>
  <si>
    <t>Активизация работы</t>
  </si>
  <si>
    <t>В связи с корректировкой краткосрочного плана</t>
  </si>
  <si>
    <t>Недостижение планового значения связано с корректировкой Краткосрочнго плана</t>
  </si>
  <si>
    <t>Недостижение планового значения связано с приватизацией жилых помещений</t>
  </si>
  <si>
    <t>Увеличиние за счёт расселения домов, признанных непригодными для проживания, и за счет перехода гос. собственности выморочного имущества в порядке наследования по закону</t>
  </si>
  <si>
    <t>Недостижение планового значения связанос уменьшением лицевых счетов государственного жилищного фонда связано  с приватизацией жилых помещений</t>
  </si>
  <si>
    <t>Усиление контроля за соблюдением санитарной обработки лестничных клеток управляющими организациями</t>
  </si>
  <si>
    <t>Уменьшение количества исковых заявлений, в связи с уменьшением количества должников</t>
  </si>
  <si>
    <t>Недостижение показателя связано с исключением многоквартирных домов из реестра лицензий Государственной жилищной инспекции СПб</t>
  </si>
  <si>
    <t xml:space="preserve">Отклонение произошло в связи с вводом в эксплуатацию новых МКД в 2021 году </t>
  </si>
  <si>
    <t xml:space="preserve">Корректировка Краткосрочного плана </t>
  </si>
  <si>
    <t>Увеличение конкурсов, в связи с вводом в эксплуатацию нового жилищного фонда</t>
  </si>
  <si>
    <t>Принят в эксплуатицию новый жилой дом</t>
  </si>
  <si>
    <t>Недостижение планового показателя связано с заселением свободных жилых помещений</t>
  </si>
  <si>
    <t>Недостижение планового показателя связано с уменьшением колисчества должников</t>
  </si>
  <si>
    <t>Ремонт и оснащение пустующих жилых помещений, являющихся собственностью Санкт-Петербурга</t>
  </si>
  <si>
    <t>Недостижение планового значения связано с неисполнением условий контракта (подрядчиком не представлена исполнительная документация, гарантийные обязательства), работы не были приняты</t>
  </si>
  <si>
    <t>Уточнение объема работ по ремонту жилых помещений свободной государственной площади</t>
  </si>
  <si>
    <t>Увеличение работ связано с выполнением работ по ремонту помещений, являющихся собственностью Санкт-Петербурга, на денежные средства от образовавшейся экономии по результатам проведения конкурсных процедур</t>
  </si>
  <si>
    <t>Корректировка адресной программы по результатам визаульного осмотра жилых помещений, в ходе которого выявлено неудовлетворительное техническое состояние жилых помещений, высокий уровень функционального износа, отсутствие инженерных систем, в связи с чем принято решение о нецелесообразности проведения ремонтных работ</t>
  </si>
  <si>
    <t>Выполнение работ по устройству внутренней системы газоснабжения</t>
  </si>
  <si>
    <t xml:space="preserve">количество жилых помещений, являющихся собственностью Санкт-Петербурга, в которых необходимо выполнение работ </t>
  </si>
  <si>
    <t>Недостижение планового показателя связано с невозможностью выполнения работ по устройству внутренней системы газификации из-за выявленных разрушений воздуховода многоквартирного дома</t>
  </si>
  <si>
    <t>Разработка проектно-сметной документации на устройство внутренней системы газоснабжения</t>
  </si>
  <si>
    <t>количество изготовленной преоктно-сметной документации</t>
  </si>
  <si>
    <t>Увеличение объемов работ за счет увеличения финансирования</t>
  </si>
  <si>
    <t>количество жилых и нежилых помещений государственного жилищного фонда Санкт-Петербурга</t>
  </si>
  <si>
    <t>4. Оплата расходов по установке общедомовых приборов учета тепловой энергии по жилым и нежилым помещениям, являющимся собственностью Санкт-Петербурга</t>
  </si>
  <si>
    <t>количество приборов учета</t>
  </si>
  <si>
    <t>3. Работы по замене и установке индивидуальных приборов учета используемых коммунальных ресурсов в помещениях, являющихся собственностью Санкт-Петербурга</t>
  </si>
  <si>
    <t>4. Разработка проектной документации на проведение ремонта жилых помещений, находящихся в собственности Санкт-Петербурга</t>
  </si>
  <si>
    <t>количество изготовленной проектной документации</t>
  </si>
  <si>
    <t>2. Работы по поверке и замене  индивидуальных приборов учета используемых коммунальных ресурсов в помещениях, являющихся собственностью Санкт-Петербурга</t>
  </si>
  <si>
    <t>3. Работы по установке индивидуальных приборов учета используемых коммунальных ресурсов в помещениях, являющихся собственностью Санкт-Петербурга</t>
  </si>
  <si>
    <t>1. Проведение работ по выполнению обследования ограждающих конструкций фасада многоквартирного дома социального назначения по адресу: г. Колпино, ул. Анисимова, д. 4</t>
  </si>
  <si>
    <t>количество многоквартирных домов государственного жилищного фонда Санкт-Петербурга, в которых необходимо провести работы по обследованию</t>
  </si>
  <si>
    <t>2. Проведение работ по установке, замене индивидуальных приборов учетаиспользуемых коммунальных ресурсов в помещениях, являющихся собственностью Санкт-Петербурга</t>
  </si>
  <si>
    <t>4. Оплата  услуг по формированию счетов нанимателей жилых помещений государственного жилого фонда Санкт-Петербурга</t>
  </si>
  <si>
    <t>5. Разработка проектно-сметной документации на замену деревянных окон на энергосбереагающие</t>
  </si>
  <si>
    <t>количество нежилых зданий, требующих разработки проектно-сметной документации на замену окон</t>
  </si>
  <si>
    <t>6.  Замена ламп ДРЛ светильников уличного освещения на светодиодные лампы по адресам: ул. Веры Слуцкой, д. 89, Пролетарская ул., д. 95а, ул. Карла Маркса, д.8, пр. Ленина, д. 49, ул. Ижорского бат., д. 15, Заводской пр., д. 6, корп. 2, Тверская ул., д. 4а</t>
  </si>
  <si>
    <t>количество ламп ДРЛ для светильников уличного освещения подлежащих замене на светодиодные лампы</t>
  </si>
  <si>
    <t>7. Оплата задолженности по исполнительным листам</t>
  </si>
  <si>
    <t>2. Оплата расходов по содержанию общего имущества и коммунальным услугам по решениям суда</t>
  </si>
  <si>
    <t>количество решений суда</t>
  </si>
  <si>
    <t>Снижение темпа приватизации жилых помещений</t>
  </si>
  <si>
    <t>Недостижение планового значения, связано с приватизацией жилых помещений</t>
  </si>
  <si>
    <t>Расторжение в одностороннем порядке контракта по замене индивидуальных приборов учета используемых коммунальных ресурсов в связи с ненадлежащим исполнением подрядчиком договорных обязательств</t>
  </si>
  <si>
    <t>1. Проведение работ по замене и установке индивидуальных приборов учета используемых коммунальных ресурсов в помещениях, являющихся собственностью Санкт-Петербурга</t>
  </si>
  <si>
    <t>Корректировка адресной программы, в связи с отсутствием доступа в помещения. Расторжение контракта в одностороннем порядке в связи с ненадлежащим исполнением подрядчиком договорных обязательств.</t>
  </si>
  <si>
    <t>2. Проведение работ по ремонту печей в помещениях, являющихся собственностью Санкт-Петербурга</t>
  </si>
  <si>
    <t>Отсутствие заявлений от граждан (расходы носят заявительный характер).</t>
  </si>
  <si>
    <t>3. Проведение работ по замене отопительных котлов в помещениях, являющихся собственностью Санкт-Петербурга</t>
  </si>
  <si>
    <t>4. Закупка отопительных котлов</t>
  </si>
  <si>
    <t>Уточнение стоимости материального запаса</t>
  </si>
  <si>
    <t>5. Проведение обследования технического состояния строительных конструкций объектов государственного жилищного фонда Санкт-Петербурга</t>
  </si>
  <si>
    <t>6.Уплата взносов на капитальный ремонт общего имущества в многоквартирных домах за помещения, являющиеся собственностью Санкт-Петербурга</t>
  </si>
  <si>
    <t>Экономия от оплаты взносов, в сязи с приватизацией жилых помещений</t>
  </si>
  <si>
    <t>2. Оплата  услуг по формированию счетов нанимателей жилых помещений государственного жилого фонда Санкт-Петербурга</t>
  </si>
  <si>
    <t>3. Выполнение работ по обследованию технического состояния строительных конструкций помещений многоквартирного дома, находящегося в собственности</t>
  </si>
  <si>
    <t>2. Проведение работ по установке индивидуальных приборов учета используемых коммунальных ресурсов в помещениях, являющихся собственностью Санкт-Петербурга</t>
  </si>
  <si>
    <t>3. Расходы на печать счетов по лицевым счетам нанимателей жилых помещений государственного жилищного фонда Санкт-Петербурга</t>
  </si>
  <si>
    <t>Недостижение планового значения связано с отсутствием доступа для проведения работ по установке индивидуальных приборов учета</t>
  </si>
  <si>
    <t>Приватизация жилищного фонда</t>
  </si>
  <si>
    <t>1. Проведение работ по установке (замене) индивидуальных приборов учета используемых коммунальных ресурсов в помещениях, являющихся собственностью Санкт-Петербурга</t>
  </si>
  <si>
    <t>2. Оплата по договору с вычислительным центром ГУП ВЦКП "Жилищное хозяйство"за оказание услуг по формированию счетов нанимателей жилых помещений государственного жилого фонда Санкт-Петербурга</t>
  </si>
  <si>
    <t>4. Проведение работ по установке, замене индивидуальных приборов учета используемых коммунальных ресурсов в помещениях, являющихся собственностью Санкт-Петербурга</t>
  </si>
  <si>
    <t>5.Уплата взносов на капитальный ремонт общего имущества в многоквартирных домах за пустующие помещения, являющиеся собственностью Санкт-Петербурга</t>
  </si>
  <si>
    <t>3. Работы по ремонту и консервации пустующих жилых и нежилых помещений, являющихся собственностью Сантк-Петербурга</t>
  </si>
  <si>
    <t>площадь пустующих помещений, находящихся в собственности Санкт-Петербурга, в которых выполнены работы по ремонту</t>
  </si>
  <si>
    <t xml:space="preserve"> 3. Расходы на выполнение работ по ремонту жилых помещений в многоквартирном доме социального назначения</t>
  </si>
  <si>
    <t>площадь пустующих жилых помещений, находящихся в собственности Санкт-Петербурга</t>
  </si>
  <si>
    <t>4. Расходы на выполнение работ по обследованию строительных конструкций многоквартирного дома, находящегося в собственности Санкт-Петербурга</t>
  </si>
  <si>
    <t>количество многоквартирных домов</t>
  </si>
  <si>
    <t>5. Расходы на техническое обслуживание расселенных многоквартирных домов, признанных непригодными для проживания</t>
  </si>
  <si>
    <t>3. Расходы на выполнение работ по ремонту жилых помещений в многоквартирных домах социального назначения</t>
  </si>
  <si>
    <t>количество жилых помещений в многоквартирных домах социального назначения, в которых необходимо провести ремонт</t>
  </si>
  <si>
    <t>Корректировка адресной программы, в связи с заселением жилого опмещения</t>
  </si>
  <si>
    <t>4. Расходы на выполнение работ по обследованию строительных конструкций помещений по адресу: п. Понтонный, ул. Варвары Петровой, д.3</t>
  </si>
  <si>
    <t>площадь помещений, подлежащая обследованию</t>
  </si>
  <si>
    <t>5. Расходы на выполнение работ по обследованию строительных конструкций помещений по адресу: п. Понтонный, ул. Колпинская, д.2</t>
  </si>
  <si>
    <t>6. Расходы на проведение работ по технической укрепленности расселенных квартир, находящихся в собственности Санкт-Петербурга</t>
  </si>
  <si>
    <t>количество помещений, подлежащих технической укрепленности</t>
  </si>
  <si>
    <t>7. Расходы на проведение работ по технической укрепленности расселенной квартиры, находящийся в собственности Санкт-Петербурга, по адресу: п. Понтонный, ул. Варвары Петровой, д.3, кв. 1</t>
  </si>
  <si>
    <t>площадь помещений, подлежащих технической укрепленности</t>
  </si>
  <si>
    <t>8. Оплата задолженности по исполнительным листам</t>
  </si>
  <si>
    <t>площадь пустующих жилых и нежилых помещений государственного жилищного фонда Санкт-Петербурга</t>
  </si>
  <si>
    <t>2. Расходы на оплату дополнительных платежей по помещениям, находящимся в собственности Санкт-Петербурга, расположенных в многоквартирных домах ТСЖ, ЖСК, УК</t>
  </si>
  <si>
    <t>3. Проведение обследования технического состояния строительных конструкций объектов государственного жилищного фонда Санкт-Петербурга</t>
  </si>
  <si>
    <t>количество объектов государственного жилищного фонда Санкт-Петербурга, в отношении которых были проведены обследования</t>
  </si>
  <si>
    <t>4. Работы по ремонту жилых помещений в социальных домах</t>
  </si>
  <si>
    <t>количество отремонтированных помещений, являющихся собственностью Санкт-Петербурга</t>
  </si>
  <si>
    <t>Корректировка адресной программы по обследованию в результате продления сроков выполнения работ по ремонту жилого помещения (устранение непригодности) по адресу: г. Сестрорецк, ул. Володарского, д. 31, лит. А, пом. 1-С в связи с выделением финансирования на проведение ремонтных работ на 2021 год не в полном объеме.</t>
  </si>
  <si>
    <t>Недостижение планового значения связано, с проведением сверке площадных характеристик пустующих помещений</t>
  </si>
  <si>
    <t>Недостижение планового значения связано, с заселением жилых помещений</t>
  </si>
  <si>
    <t>2. Отопление пустующих жилых и нежилых помещений, являющихся собственностью Санкт-Петербурга</t>
  </si>
  <si>
    <t>4. Работы по обследованию участков наружных стен пустующих жилых помещений, являющихся собственностью Санкт-Петербурга</t>
  </si>
  <si>
    <t>количество пустующих помещений, находящихся в собственности Санкт-Петербурга, подлежащих обследованию</t>
  </si>
  <si>
    <t>5. Оплата задолженности за жилое помещение и коммунальные услуги в случае наследования Санкт-Петербурга выморочных помещений</t>
  </si>
  <si>
    <t>количество пустующих помещений, которые перешли в собственность Санкт-Петербурга</t>
  </si>
  <si>
    <t>Площадь свободных жилых и нежилых помещений государственного жилищного фонда СПб увеличилась, в связи с выявлением новой свободной площади</t>
  </si>
  <si>
    <t>Недостижение планового значения связано с просрочкой застройщика при исполнении своих обязатльств по передаче квартир в собственность Санкт-Петербурга</t>
  </si>
  <si>
    <t>Увеличение площади помещений связано с вводом в эксплуатацию многоквартирного дома, в котором все помещения находятся в собственности Санкт_петербурга</t>
  </si>
  <si>
    <t>Перераспределение средств: на возмещение выпадающих доходов прошлых лет (в основном оплата исполнительных листов и непрофильного остатка 2020 года по фактическому представлению актов сверок); по факту представления актов сверок по зоне теплоснабжения ГУП "ТЭК СПб" за 2 полугодие 2021 года (в прогнозе было учтено представление актов сверок за 1 полугодие на большую сумму)</t>
  </si>
  <si>
    <t>Предоставление гражданам субсидий на оплату жилого помещения и коммунальных услуг (далее - субсидии) носит заявительный характер. В 2021 году всем заявителям, имеющим право на предоставление субсидий, предоставлены субсидии с учетом постоянно проживающих с ними членов их семей</t>
  </si>
  <si>
    <t>Предоставление гражданам мер социальной поддержки по оплате жилого помещения и коммунальных услугв в форме денежных выплат (далее - денежные выплаты) носит заявительный характер. В 2021 году всем гражданам, имеющим право на предоставление денежных выплат по оплате ЖКУ и обратившимся за их предоставлением, денежные выплаты по оплате ЖКУ предоставлены в полном объеме</t>
  </si>
  <si>
    <t>Финансовое обеспечение обязательств по заключенным договорам пожизненной ренты:единовременная выплата и ежемесячный рентный платеж</t>
  </si>
  <si>
    <t xml:space="preserve">2.5.  Структура финансирования подпрограмм и отдельных мероприятий государственной программы по соисполнителям </t>
  </si>
  <si>
    <t>2.4.  Структура бюджетного финансирования государственной программы по подпрограммам 
и отдельным мероприятиям государственной программы</t>
  </si>
  <si>
    <t xml:space="preserve">Администрация Василеостровского района 
Санкт-Петербурга </t>
  </si>
  <si>
    <t xml:space="preserve">Администрация Адмиралтейского района 
Санкт-Петербурга </t>
  </si>
  <si>
    <t>В связи с изменением объема финансирования на 2021 год, скорректирована плановая величина показателя</t>
  </si>
  <si>
    <t xml:space="preserve">Неполное исполнение связано с отсутствием заявок на участие в 297 электронных аукционах </t>
  </si>
  <si>
    <t>Неполное исполнение связано с отсутствием заявок на участие в 227 электронных аукционах</t>
  </si>
  <si>
    <t>В связи с утратой оснований для участия граждан в мероприятии и на основании личных заявлений граждан были внесены изменения в утвержденный список претендентов. Ввиду того, что состав вновь добавленых семей изменился, достичь планируемого значения по индикатору не представилось возможным</t>
  </si>
  <si>
    <t xml:space="preserve">Степень соответствия фактического объема финансирования планируемому достигает почти 100 %. Неисполнение в размере 30,0 тыс.рублей в связи с длительными сроками заключения договора на ведение авторского надзора.
</t>
  </si>
  <si>
    <t xml:space="preserve">2-й и 3-й этапы капитального ремонта здания по адресу: ул. Тамбовская, д. 38, лит. А </t>
  </si>
  <si>
    <t xml:space="preserve">По итогам 2021 года посредством получения социальных выплат в рамках целевых жилищных программ Санкт-Петербурга жилищные условия улучшили 4079 семей, в том числе: 
в рамках программы "Молодежи - доступное жилье" - 770 семей; 
в рамках программы "Развитие долгосрочного жилищного кредитования в Санкт-Петербурге" - 502 семьи; 
в рамках программы "Расселение коммунальных квартир в Санкт-Петербурге" - 441 семья; 
в рамках программы "Жилье работникам бюджетной сферы" - 426 семей; 
в соответствии с постановлением Правительства Санкт-Петербурга от 28.03.2006 № 312 - 1011 семей; 
в соответствии с постановлением Правительства Санкт-Петербурга от 24.04.2018 № 328 - 769 многодетных семей; 
в соответствии с постановлением Правительства Санкт-Петербурга от 15.06.2020 № 411 - 160 семей, имеющих детей-инвалидов. 
Помимо этого, 1584 семьи улучшили жилищные условия за счет приобретения квартир на условиях рассрочки и получения беспроцентных целевых жилищных займов, в том числе: 
в рамках программы "Молодежи - доступное жилье" 400 семей приобрели квартиры на условиях беспроцентной рассрочки и 960 семей получили беспроцентные жилищные займы; 
в рамках программы "Жилье работникам бюджетной сферы" 224 семьи получили возможность приобрести квартиры в рассрочку.                                                                                                                                                                                                
                                                                                                                                                                                                                                                                                                                        </t>
  </si>
  <si>
    <t>Степень достижения планируемого значения по показателю составляет менее 100 %, в связи с невыполнением работ по причинам смены места жительства заявителей, предоставление неполного пакета документов для подачи заявки на технические условия, невозможность получения согласия от соседей, перенос на следующий год по заявлениям граждан, отсутствует газораспределительный шкаф и газопровод низкого давления к фасаду зданий (подводящий газопровод)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</si>
</sst>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3" formatCode="_-* #,##0.00\ _₽_-;\-* #,##0.00\ _₽_-;_-* &quot;-&quot;??\ _₽_-;_-@_-"/>
    <numFmt numFmtId="164" formatCode="0.0"/>
    <numFmt numFmtId="165" formatCode="#,##0.0"/>
    <numFmt numFmtId="166" formatCode="_-* #,##0.00&quot;р.&quot;_-;\-* #,##0.00&quot;р.&quot;_-;_-* &quot;-&quot;??&quot;р.&quot;_-;_-@_-"/>
    <numFmt numFmtId="167" formatCode="_-* #,##0.00_р_._-;\-* #,##0.00_р_._-;_-* &quot;-&quot;??_р_._-;_-@_-"/>
    <numFmt numFmtId="168" formatCode="_-* #,##0.00\ _р_._-;\-* #,##0.00\ _р_._-;_-* &quot;-&quot;??\ _р_._-;_-@_-"/>
    <numFmt numFmtId="169" formatCode="#,##0_ ;\-#,##0\ "/>
    <numFmt numFmtId="170" formatCode="0.0;[Red]0.0"/>
    <numFmt numFmtId="171" formatCode="_-* #,##0.0\ _₽_-;\-* #,##0.0\ _₽_-;_-* &quot;-&quot;??\ _₽_-;_-@_-"/>
    <numFmt numFmtId="172" formatCode="#,##0.0\ _₽"/>
    <numFmt numFmtId="173" formatCode="_-* #,##0.00_-;\-* #,##0.00_-;_-* &quot;-&quot;??_-;_-@_-"/>
  </numFmts>
  <fonts count="3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name val="Times New Roman"/>
      <family val="1"/>
      <charset val="204"/>
    </font>
    <font>
      <sz val="11"/>
      <color theme="1"/>
      <name val="Calibri"/>
      <family val="2"/>
      <scheme val="minor"/>
    </font>
    <font>
      <sz val="10"/>
      <color indexed="8"/>
      <name val="Times New Roman"/>
      <family val="1"/>
      <charset val="204"/>
    </font>
    <font>
      <sz val="10"/>
      <color theme="1"/>
      <name val="Arial Cyr"/>
      <family val="2"/>
      <charset val="204"/>
    </font>
    <font>
      <sz val="10"/>
      <color rgb="FF000000"/>
      <name val="Times New Roman"/>
      <family val="1"/>
      <charset val="204"/>
    </font>
    <font>
      <sz val="11"/>
      <color rgb="FF000000"/>
      <name val="Times New Roman"/>
      <family val="1"/>
      <charset val="204"/>
    </font>
    <font>
      <sz val="10"/>
      <color indexed="8"/>
      <name val="Arial"/>
      <family val="2"/>
      <charset val="204"/>
    </font>
    <font>
      <sz val="11"/>
      <color indexed="8"/>
      <name val="Calibri"/>
      <family val="2"/>
      <charset val="204"/>
    </font>
    <font>
      <sz val="11"/>
      <color indexed="8"/>
      <name val="Times New Roman"/>
      <family val="1"/>
      <charset val="204"/>
    </font>
    <font>
      <sz val="10"/>
      <name val="Arial Cyr"/>
      <charset val="204"/>
    </font>
    <font>
      <sz val="12"/>
      <name val="宋体"/>
      <charset val="134"/>
    </font>
    <font>
      <b/>
      <sz val="8"/>
      <color rgb="FF000000"/>
      <name val="Times New Roman"/>
      <family val="1"/>
      <charset val="204"/>
    </font>
    <font>
      <b/>
      <sz val="8"/>
      <color indexed="8"/>
      <name val="Times New Roman"/>
      <family val="1"/>
      <charset val="204"/>
    </font>
    <font>
      <sz val="9"/>
      <color indexed="8"/>
      <name val="Times New Roman"/>
      <family val="1"/>
      <charset val="204"/>
    </font>
    <font>
      <b/>
      <sz val="14"/>
      <color indexed="8"/>
      <name val="Times New Roman"/>
      <family val="1"/>
      <charset val="204"/>
    </font>
    <font>
      <sz val="8"/>
      <color indexed="8"/>
      <name val="Times New Roman"/>
      <family val="1"/>
      <charset val="204"/>
    </font>
    <font>
      <b/>
      <sz val="12"/>
      <color indexed="8"/>
      <name val="Times New Roman"/>
      <family val="1"/>
      <charset val="204"/>
    </font>
    <font>
      <sz val="11"/>
      <color rgb="FF000000"/>
      <name val="Calibri"/>
      <family val="2"/>
      <charset val="204"/>
    </font>
    <font>
      <sz val="9"/>
      <color rgb="FF000000"/>
      <name val="Times New Roman"/>
      <family val="1"/>
      <charset val="204"/>
    </font>
    <font>
      <sz val="6"/>
      <color indexed="8"/>
      <name val="Times New Roman"/>
      <family val="1"/>
      <charset val="204"/>
    </font>
    <font>
      <sz val="6"/>
      <color rgb="FF000000"/>
      <name val="Times New Roman"/>
      <family val="1"/>
      <charset val="204"/>
    </font>
    <font>
      <b/>
      <sz val="14"/>
      <color rgb="FF000000"/>
      <name val="Times New Roman"/>
      <family val="1"/>
      <charset val="204"/>
    </font>
    <font>
      <sz val="7"/>
      <color indexed="8"/>
      <name val="Times New Roman"/>
      <family val="1"/>
      <charset val="204"/>
    </font>
    <font>
      <sz val="7"/>
      <color rgb="FF000000"/>
      <name val="Times New Roman"/>
      <family val="1"/>
      <charset val="204"/>
    </font>
    <font>
      <b/>
      <sz val="12"/>
      <name val="Times New Roman"/>
      <family val="1"/>
      <charset val="204"/>
    </font>
    <font>
      <sz val="11"/>
      <name val="Calibri"/>
      <family val="2"/>
      <scheme val="minor"/>
    </font>
    <font>
      <b/>
      <sz val="7"/>
      <name val="Times New Roman"/>
      <family val="1"/>
      <charset val="204"/>
    </font>
    <font>
      <sz val="12"/>
      <color rgb="FFFF0000"/>
      <name val="Times New Roman"/>
      <family val="1"/>
      <charset val="204"/>
    </font>
    <font>
      <sz val="12"/>
      <color indexed="8"/>
      <name val="Times New Roman"/>
      <family val="1"/>
      <charset val="204"/>
    </font>
    <font>
      <sz val="12"/>
      <color rgb="FF000000"/>
      <name val="Times New Roman"/>
      <family val="1"/>
      <charset val="204"/>
    </font>
    <font>
      <sz val="10"/>
      <name val="Times New Roman Cyr"/>
      <charset val="20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s>
  <cellStyleXfs count="3952">
    <xf numFmtId="0" fontId="0" fillId="0" borderId="0"/>
    <xf numFmtId="9" fontId="9"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0" fontId="4" fillId="0" borderId="0"/>
    <xf numFmtId="0" fontId="9" fillId="0" borderId="0"/>
    <xf numFmtId="0" fontId="11" fillId="0" borderId="0"/>
    <xf numFmtId="167" fontId="4" fillId="0" borderId="0" applyFont="0" applyFill="0" applyBorder="0" applyAlignment="0" applyProtection="0"/>
    <xf numFmtId="0" fontId="14" fillId="0" borderId="0"/>
    <xf numFmtId="166" fontId="9" fillId="0" borderId="0" applyFont="0" applyFill="0" applyBorder="0" applyAlignment="0" applyProtection="0"/>
    <xf numFmtId="167" fontId="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43" fontId="9" fillId="0" borderId="0" applyFont="0" applyFill="0" applyBorder="0" applyAlignment="0" applyProtection="0"/>
    <xf numFmtId="0" fontId="4" fillId="0" borderId="0"/>
    <xf numFmtId="166" fontId="4" fillId="0" borderId="0" applyFont="0" applyFill="0" applyBorder="0" applyAlignment="0" applyProtection="0"/>
    <xf numFmtId="168" fontId="9" fillId="0" borderId="0" applyFont="0" applyFill="0" applyBorder="0" applyAlignment="0" applyProtection="0"/>
    <xf numFmtId="167" fontId="4" fillId="0" borderId="0" applyFont="0" applyFill="0" applyBorder="0" applyAlignment="0" applyProtection="0"/>
    <xf numFmtId="0" fontId="17" fillId="0" borderId="0"/>
    <xf numFmtId="0" fontId="18" fillId="0" borderId="0">
      <alignment vertical="center"/>
    </xf>
    <xf numFmtId="0" fontId="25" fillId="0" borderId="0">
      <protection locked="0"/>
    </xf>
    <xf numFmtId="0" fontId="15" fillId="0" borderId="0">
      <protection locked="0"/>
    </xf>
    <xf numFmtId="0" fontId="15" fillId="0" borderId="0">
      <protection locked="0"/>
    </xf>
    <xf numFmtId="0" fontId="4" fillId="0" borderId="0"/>
    <xf numFmtId="0" fontId="21" fillId="4"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6" fillId="3" borderId="0">
      <alignment horizontal="center" vertical="center"/>
    </xf>
    <xf numFmtId="0" fontId="27" fillId="4"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0" fillId="4"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22" fillId="4"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9" fillId="3" borderId="0">
      <alignment horizontal="left"/>
    </xf>
    <xf numFmtId="0" fontId="24" fillId="4"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7" fillId="3" borderId="0">
      <alignment horizontal="left"/>
    </xf>
    <xf numFmtId="0" fontId="21" fillId="4"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26" fillId="3" borderId="0">
      <alignment horizontal="left" vertical="top"/>
    </xf>
    <xf numFmtId="0" fontId="30" fillId="4"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0" fillId="4"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0" fillId="4"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0" fillId="4"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1" fillId="3" borderId="0">
      <alignment horizontal="right" vertical="top"/>
    </xf>
    <xf numFmtId="0" fontId="30" fillId="4"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1" fillId="3" borderId="0">
      <alignment horizontal="center" vertical="top"/>
    </xf>
    <xf numFmtId="0" fontId="30" fillId="4"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31" fillId="3" borderId="0">
      <alignment horizontal="left" vertical="top"/>
    </xf>
    <xf numFmtId="0" fontId="23" fillId="4" borderId="0">
      <alignment horizontal="right" vertical="top"/>
    </xf>
    <xf numFmtId="0" fontId="16" fillId="4"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3" fillId="3" borderId="0">
      <alignment horizontal="right" vertical="top"/>
    </xf>
    <xf numFmtId="0" fontId="10" fillId="4"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30" fillId="4" borderId="0">
      <alignment horizontal="right" vertical="top"/>
    </xf>
    <xf numFmtId="0" fontId="30" fillId="4" borderId="0">
      <alignment horizontal="right" vertical="top"/>
    </xf>
    <xf numFmtId="0" fontId="30" fillId="4" borderId="0">
      <alignment horizontal="center" vertical="top"/>
    </xf>
    <xf numFmtId="0" fontId="30" fillId="4" borderId="0">
      <alignment horizontal="right" vertical="top"/>
    </xf>
    <xf numFmtId="0" fontId="30" fillId="4" borderId="0">
      <alignment horizontal="center" vertical="top"/>
    </xf>
    <xf numFmtId="0" fontId="30" fillId="4" borderId="0">
      <alignment horizontal="left" vertical="top"/>
    </xf>
    <xf numFmtId="0" fontId="30" fillId="4"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22" fillId="4"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9" fillId="3" borderId="0">
      <alignment horizontal="center" vertical="top"/>
    </xf>
    <xf numFmtId="0" fontId="27" fillId="4"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28" fillId="3" borderId="0">
      <alignment horizontal="center" vertical="center"/>
    </xf>
    <xf numFmtId="0" fontId="30" fillId="4"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31" fillId="3" borderId="0">
      <alignment horizontal="center" vertical="center"/>
    </xf>
    <xf numFmtId="0" fontId="20" fillId="4"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20" fillId="4"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19" fillId="3" borderId="0">
      <alignment horizontal="center" vertical="center"/>
    </xf>
    <xf numFmtId="0" fontId="20" fillId="4"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9" fillId="3" borderId="0">
      <alignment horizontal="center" vertical="top"/>
    </xf>
    <xf numFmtId="0" fontId="15" fillId="0" borderId="0"/>
    <xf numFmtId="0" fontId="15" fillId="0" borderId="0"/>
    <xf numFmtId="0" fontId="15" fillId="0" borderId="0"/>
    <xf numFmtId="0" fontId="15" fillId="0" borderId="0"/>
    <xf numFmtId="0" fontId="4" fillId="0" borderId="0"/>
    <xf numFmtId="0" fontId="4" fillId="0" borderId="0"/>
    <xf numFmtId="43" fontId="9"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0" fontId="2" fillId="0" borderId="0"/>
    <xf numFmtId="173" fontId="9" fillId="0" borderId="0" applyFont="0" applyFill="0" applyBorder="0" applyAlignment="0" applyProtection="0"/>
    <xf numFmtId="0" fontId="14" fillId="0" borderId="0"/>
    <xf numFmtId="0" fontId="38"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9"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cellStyleXfs>
  <cellXfs count="377">
    <xf numFmtId="0" fontId="0" fillId="0" borderId="0" xfId="0"/>
    <xf numFmtId="0" fontId="5" fillId="0" borderId="0" xfId="0" applyFont="1"/>
    <xf numFmtId="0" fontId="5"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6" fillId="0" borderId="0" xfId="0" applyFont="1" applyBorder="1" applyAlignment="1">
      <alignment horizontal="center"/>
    </xf>
    <xf numFmtId="0" fontId="5" fillId="0" borderId="0" xfId="0" applyFont="1" applyBorder="1" applyAlignment="1">
      <alignment horizontal="left" vertical="top" wrapText="1"/>
    </xf>
    <xf numFmtId="0" fontId="5" fillId="2" borderId="0" xfId="0" applyFont="1" applyFill="1" applyBorder="1" applyAlignment="1">
      <alignment horizontal="left" vertical="top" wrapText="1"/>
    </xf>
    <xf numFmtId="0" fontId="6" fillId="0" borderId="0" xfId="0" applyFont="1" applyAlignment="1">
      <alignment horizontal="center" vertical="top"/>
    </xf>
    <xf numFmtId="0" fontId="5" fillId="0" borderId="0" xfId="0" applyFont="1"/>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32" fillId="2" borderId="1" xfId="0" applyFont="1" applyFill="1" applyBorder="1" applyAlignment="1">
      <alignment horizontal="center" vertical="top" wrapText="1"/>
    </xf>
    <xf numFmtId="0" fontId="32" fillId="2" borderId="1" xfId="0" applyFont="1" applyFill="1" applyBorder="1" applyAlignment="1">
      <alignment horizontal="center" vertical="top"/>
    </xf>
    <xf numFmtId="0" fontId="8" fillId="2" borderId="6"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0" xfId="0" applyFont="1" applyFill="1"/>
    <xf numFmtId="0" fontId="8" fillId="2" borderId="2" xfId="0" applyFont="1" applyFill="1" applyBorder="1" applyAlignment="1">
      <alignment horizontal="center" vertical="top"/>
    </xf>
    <xf numFmtId="0" fontId="8" fillId="2" borderId="9" xfId="0" applyFont="1" applyFill="1" applyBorder="1" applyAlignment="1">
      <alignment horizontal="center" vertical="top"/>
    </xf>
    <xf numFmtId="0" fontId="8" fillId="2" borderId="0" xfId="0" applyFont="1" applyFill="1" applyBorder="1"/>
    <xf numFmtId="0" fontId="8" fillId="2" borderId="0" xfId="0" applyFont="1" applyFill="1" applyBorder="1" applyAlignment="1">
      <alignment horizontal="center" vertical="center" wrapText="1"/>
    </xf>
    <xf numFmtId="0" fontId="32" fillId="2" borderId="0" xfId="0" applyFont="1" applyFill="1" applyBorder="1" applyAlignment="1">
      <alignment horizontal="justify" vertical="center" wrapText="1"/>
    </xf>
    <xf numFmtId="0" fontId="8" fillId="2" borderId="2" xfId="0" applyFont="1" applyFill="1" applyBorder="1" applyAlignment="1">
      <alignment horizontal="center" vertical="top" wrapText="1"/>
    </xf>
    <xf numFmtId="0" fontId="32"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xf numFmtId="0" fontId="32" fillId="2" borderId="0" xfId="0" applyFont="1" applyFill="1" applyBorder="1" applyAlignment="1">
      <alignment vertical="center" wrapText="1"/>
    </xf>
    <xf numFmtId="0" fontId="32"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164" fontId="8" fillId="2" borderId="1" xfId="9" applyNumberFormat="1" applyFont="1" applyFill="1" applyBorder="1" applyAlignment="1">
      <alignment horizontal="center" vertical="top" wrapText="1"/>
    </xf>
    <xf numFmtId="165" fontId="8" fillId="2" borderId="1" xfId="9" applyNumberFormat="1" applyFont="1" applyFill="1" applyBorder="1" applyAlignment="1">
      <alignment horizontal="center" vertical="top" wrapText="1"/>
    </xf>
    <xf numFmtId="0" fontId="33" fillId="2" borderId="0" xfId="0" applyFont="1" applyFill="1"/>
    <xf numFmtId="164" fontId="33" fillId="2" borderId="0" xfId="0" applyNumberFormat="1" applyFont="1" applyFill="1"/>
    <xf numFmtId="0" fontId="35" fillId="2" borderId="0" xfId="0" applyFont="1" applyFill="1"/>
    <xf numFmtId="164" fontId="8" fillId="2" borderId="0" xfId="0" applyNumberFormat="1" applyFont="1" applyFill="1"/>
    <xf numFmtId="164" fontId="35" fillId="2" borderId="0" xfId="0" applyNumberFormat="1" applyFont="1" applyFill="1"/>
    <xf numFmtId="49" fontId="8" fillId="2" borderId="1" xfId="0" applyNumberFormat="1" applyFont="1" applyFill="1" applyBorder="1" applyAlignment="1">
      <alignment horizontal="center" vertical="top"/>
    </xf>
    <xf numFmtId="0"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0" fontId="8" fillId="2" borderId="6" xfId="0" applyFont="1" applyFill="1" applyBorder="1" applyAlignment="1">
      <alignment horizontal="center" vertical="top"/>
    </xf>
    <xf numFmtId="16" fontId="8" fillId="2" borderId="6" xfId="0" applyNumberFormat="1" applyFont="1" applyFill="1" applyBorder="1" applyAlignment="1">
      <alignment horizontal="center" vertical="top"/>
    </xf>
    <xf numFmtId="0" fontId="8" fillId="2" borderId="7" xfId="0" applyFont="1" applyFill="1" applyBorder="1" applyAlignment="1">
      <alignment horizontal="center" vertical="top"/>
    </xf>
    <xf numFmtId="14" fontId="8" fillId="2" borderId="1" xfId="0" applyNumberFormat="1" applyFont="1" applyFill="1" applyBorder="1" applyAlignment="1">
      <alignment horizontal="center" vertical="top" wrapText="1"/>
    </xf>
    <xf numFmtId="164" fontId="8" fillId="2" borderId="7" xfId="0" applyNumberFormat="1" applyFont="1" applyFill="1" applyBorder="1" applyAlignment="1">
      <alignment horizontal="center" vertical="top"/>
    </xf>
    <xf numFmtId="164"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169"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5" fontId="36" fillId="2" borderId="1" xfId="0" applyNumberFormat="1" applyFont="1" applyFill="1" applyBorder="1" applyAlignment="1">
      <alignment horizontal="center" vertical="top"/>
    </xf>
    <xf numFmtId="165" fontId="36" fillId="2" borderId="16" xfId="0" applyNumberFormat="1" applyFont="1" applyFill="1" applyBorder="1" applyAlignment="1">
      <alignment horizontal="center" vertical="top"/>
    </xf>
    <xf numFmtId="165" fontId="8" fillId="2" borderId="1" xfId="3580" applyNumberFormat="1" applyFont="1" applyFill="1" applyBorder="1" applyAlignment="1">
      <alignment horizontal="center" vertical="top" wrapText="1"/>
    </xf>
    <xf numFmtId="165" fontId="36" fillId="2" borderId="15" xfId="0" applyNumberFormat="1" applyFont="1" applyFill="1" applyBorder="1" applyAlignment="1">
      <alignment horizontal="center" vertical="top" wrapText="1"/>
    </xf>
    <xf numFmtId="49" fontId="8" fillId="2" borderId="1" xfId="5"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165" fontId="32" fillId="2" borderId="1" xfId="0" applyNumberFormat="1" applyFont="1" applyFill="1" applyBorder="1" applyAlignment="1">
      <alignment horizontal="center" vertical="top"/>
    </xf>
    <xf numFmtId="0" fontId="5" fillId="0" borderId="0" xfId="0" applyFont="1"/>
    <xf numFmtId="0" fontId="33" fillId="2" borderId="0" xfId="0" applyFont="1" applyFill="1"/>
    <xf numFmtId="0" fontId="8" fillId="2" borderId="1" xfId="3691" applyFont="1" applyFill="1" applyBorder="1" applyAlignment="1">
      <alignment horizontal="center" vertical="top"/>
    </xf>
    <xf numFmtId="4" fontId="8" fillId="2" borderId="1" xfId="0" applyNumberFormat="1" applyFont="1" applyFill="1" applyBorder="1" applyAlignment="1">
      <alignment horizontal="center" vertical="top"/>
    </xf>
    <xf numFmtId="165" fontId="8" fillId="2" borderId="1" xfId="0" applyNumberFormat="1" applyFont="1" applyFill="1" applyBorder="1" applyAlignment="1">
      <alignment horizontal="center" vertical="top"/>
    </xf>
    <xf numFmtId="0" fontId="8" fillId="2" borderId="1" xfId="3691" applyFont="1" applyFill="1" applyBorder="1" applyAlignment="1">
      <alignment horizontal="center" vertical="top" wrapText="1"/>
    </xf>
    <xf numFmtId="164" fontId="8" fillId="2" borderId="1" xfId="0" applyNumberFormat="1" applyFont="1" applyFill="1" applyBorder="1" applyAlignment="1">
      <alignment horizontal="center" vertical="top"/>
    </xf>
    <xf numFmtId="0" fontId="8" fillId="2" borderId="1"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protection locked="0"/>
    </xf>
    <xf numFmtId="2"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165" fontId="32" fillId="2" borderId="1" xfId="0" applyNumberFormat="1" applyFont="1" applyFill="1" applyBorder="1" applyAlignment="1">
      <alignment horizontal="center" vertical="center"/>
    </xf>
    <xf numFmtId="164" fontId="32" fillId="2" borderId="1"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8" fillId="2" borderId="1" xfId="0" applyFont="1" applyFill="1" applyBorder="1" applyAlignment="1">
      <alignment horizontal="center" vertical="top"/>
    </xf>
    <xf numFmtId="164" fontId="8" fillId="2" borderId="1" xfId="0" applyNumberFormat="1" applyFont="1" applyFill="1" applyBorder="1" applyAlignment="1">
      <alignment horizontal="center" vertical="top"/>
    </xf>
    <xf numFmtId="164" fontId="8" fillId="0" borderId="1" xfId="0" applyNumberFormat="1" applyFont="1" applyFill="1" applyBorder="1" applyAlignment="1">
      <alignment horizontal="center" vertical="top"/>
    </xf>
    <xf numFmtId="0" fontId="8" fillId="2" borderId="1" xfId="0" applyNumberFormat="1" applyFont="1" applyFill="1" applyBorder="1" applyAlignment="1">
      <alignment horizontal="center" vertical="top"/>
    </xf>
    <xf numFmtId="165" fontId="8" fillId="2" borderId="1" xfId="0" applyNumberFormat="1" applyFont="1" applyFill="1" applyBorder="1" applyAlignment="1">
      <alignment horizontal="center" vertical="center" wrapText="1"/>
    </xf>
    <xf numFmtId="0" fontId="33" fillId="0" borderId="0" xfId="0" applyFont="1" applyFill="1"/>
    <xf numFmtId="0" fontId="32" fillId="2" borderId="1" xfId="0" applyFont="1" applyFill="1" applyBorder="1" applyAlignment="1">
      <alignment horizontal="center" vertical="top" wrapText="1"/>
    </xf>
    <xf numFmtId="0" fontId="32" fillId="2" borderId="1"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0" xfId="0" applyFont="1" applyFill="1" applyBorder="1" applyAlignment="1">
      <alignment horizontal="left" vertical="center"/>
    </xf>
    <xf numFmtId="0" fontId="8" fillId="2" borderId="2" xfId="0"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2" borderId="6" xfId="0" applyFont="1" applyFill="1" applyBorder="1" applyAlignment="1">
      <alignment horizontal="center" vertical="top" wrapText="1"/>
    </xf>
    <xf numFmtId="0" fontId="32" fillId="2" borderId="0" xfId="0" applyFont="1" applyFill="1" applyBorder="1" applyAlignment="1">
      <alignment vertical="center"/>
    </xf>
    <xf numFmtId="0" fontId="8" fillId="2" borderId="1" xfId="0" applyFont="1" applyFill="1" applyBorder="1" applyAlignment="1">
      <alignment horizontal="left" vertical="top" wrapText="1"/>
    </xf>
    <xf numFmtId="0" fontId="32" fillId="2" borderId="1" xfId="0" applyFont="1" applyFill="1" applyBorder="1" applyAlignment="1">
      <alignment horizontal="center" vertical="top" wrapText="1"/>
    </xf>
    <xf numFmtId="0" fontId="32" fillId="2" borderId="1"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164" fontId="8" fillId="2" borderId="2" xfId="0" applyNumberFormat="1" applyFont="1" applyFill="1" applyBorder="1" applyAlignment="1">
      <alignment horizontal="center" vertical="top"/>
    </xf>
    <xf numFmtId="164" fontId="8" fillId="2" borderId="4" xfId="0" applyNumberFormat="1" applyFont="1" applyFill="1" applyBorder="1" applyAlignment="1">
      <alignment horizontal="center" vertical="top"/>
    </xf>
    <xf numFmtId="0" fontId="8" fillId="2" borderId="3" xfId="0" applyFont="1" applyFill="1" applyBorder="1" applyAlignment="1">
      <alignment horizontal="center" vertical="top"/>
    </xf>
    <xf numFmtId="0" fontId="8" fillId="2" borderId="3" xfId="6" applyFont="1" applyFill="1" applyBorder="1" applyAlignment="1">
      <alignment horizontal="center" vertical="top" wrapText="1"/>
    </xf>
    <xf numFmtId="0" fontId="8" fillId="2" borderId="2" xfId="6" applyFont="1" applyFill="1" applyBorder="1" applyAlignment="1">
      <alignment horizontal="center" vertical="top" wrapText="1"/>
    </xf>
    <xf numFmtId="164" fontId="8" fillId="2" borderId="3" xfId="0" applyNumberFormat="1" applyFont="1" applyFill="1" applyBorder="1" applyAlignment="1">
      <alignment horizontal="center" vertical="top"/>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2" borderId="9"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4" xfId="6" applyFont="1" applyFill="1" applyBorder="1" applyAlignment="1">
      <alignment horizontal="center" vertical="top" wrapText="1"/>
    </xf>
    <xf numFmtId="0" fontId="8" fillId="2" borderId="2" xfId="6" applyFont="1" applyFill="1" applyBorder="1" applyAlignment="1">
      <alignment horizontal="center" vertical="top"/>
    </xf>
    <xf numFmtId="49" fontId="8" fillId="2" borderId="2"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4" xfId="0" applyNumberFormat="1" applyFont="1" applyFill="1" applyBorder="1" applyAlignment="1">
      <alignment horizontal="center" vertical="top"/>
    </xf>
    <xf numFmtId="0" fontId="6" fillId="0" borderId="0" xfId="0" applyFont="1" applyAlignment="1">
      <alignment horizontal="center" vertical="center"/>
    </xf>
    <xf numFmtId="0" fontId="6" fillId="0" borderId="0" xfId="0" applyFont="1" applyAlignment="1">
      <alignment horizontal="center"/>
    </xf>
    <xf numFmtId="0" fontId="8" fillId="2"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Alignment="1">
      <alignment horizontal="center" vertical="top"/>
    </xf>
    <xf numFmtId="0" fontId="5" fillId="0" borderId="0" xfId="0" applyFont="1" applyAlignment="1">
      <alignment horizontal="center" vertical="center"/>
    </xf>
    <xf numFmtId="0" fontId="32" fillId="2" borderId="6" xfId="0" applyFont="1" applyFill="1" applyBorder="1" applyAlignment="1">
      <alignment horizontal="center" vertical="top"/>
    </xf>
    <xf numFmtId="0" fontId="32" fillId="2" borderId="8" xfId="0" applyFont="1" applyFill="1" applyBorder="1" applyAlignment="1">
      <alignment horizontal="center" vertical="top"/>
    </xf>
    <xf numFmtId="0" fontId="32" fillId="2" borderId="1" xfId="0" applyFont="1" applyFill="1" applyBorder="1" applyAlignment="1">
      <alignment horizontal="center" vertical="top" wrapText="1"/>
    </xf>
    <xf numFmtId="0" fontId="32" fillId="2" borderId="4" xfId="0" applyFont="1" applyFill="1" applyBorder="1" applyAlignment="1">
      <alignment horizontal="center" vertical="top" wrapText="1"/>
    </xf>
    <xf numFmtId="0" fontId="32" fillId="2" borderId="2" xfId="0" applyFont="1" applyFill="1" applyBorder="1" applyAlignment="1">
      <alignment horizontal="center" vertical="top" wrapText="1"/>
    </xf>
    <xf numFmtId="0" fontId="32" fillId="2" borderId="1" xfId="0" applyFont="1" applyFill="1" applyBorder="1" applyAlignment="1">
      <alignment horizontal="center" vertical="top"/>
    </xf>
    <xf numFmtId="0" fontId="32" fillId="2" borderId="2" xfId="0" applyFont="1" applyFill="1" applyBorder="1" applyAlignment="1">
      <alignment horizontal="center" vertical="top"/>
    </xf>
    <xf numFmtId="0" fontId="32" fillId="2" borderId="3"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32" fillId="2" borderId="0" xfId="0" applyFont="1" applyFill="1" applyBorder="1" applyAlignment="1">
      <alignment horizontal="left" vertical="center" wrapText="1"/>
    </xf>
    <xf numFmtId="0" fontId="32" fillId="2" borderId="5" xfId="0" applyFont="1" applyFill="1" applyBorder="1" applyAlignment="1">
      <alignment horizontal="left" vertical="center"/>
    </xf>
    <xf numFmtId="0" fontId="32" fillId="2" borderId="0" xfId="0" applyFont="1" applyFill="1" applyAlignment="1">
      <alignment horizontal="center" vertical="center"/>
    </xf>
    <xf numFmtId="0" fontId="32" fillId="2" borderId="0" xfId="0" applyFont="1" applyFill="1" applyBorder="1" applyAlignment="1">
      <alignment horizontal="left" vertical="center"/>
    </xf>
    <xf numFmtId="0" fontId="32" fillId="2" borderId="6" xfId="0" applyFont="1" applyFill="1" applyBorder="1" applyAlignment="1">
      <alignment horizontal="center" vertical="top" wrapText="1"/>
    </xf>
    <xf numFmtId="0" fontId="32" fillId="2" borderId="8" xfId="0" applyFont="1" applyFill="1" applyBorder="1" applyAlignment="1">
      <alignment horizontal="center" vertical="top" wrapText="1"/>
    </xf>
    <xf numFmtId="0" fontId="32" fillId="2" borderId="7" xfId="0" applyFont="1" applyFill="1" applyBorder="1" applyAlignment="1">
      <alignment horizontal="center" vertical="top"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32" fillId="2" borderId="9" xfId="0" applyFont="1" applyFill="1" applyBorder="1" applyAlignment="1">
      <alignment horizontal="center" vertical="top" wrapText="1"/>
    </xf>
    <xf numFmtId="0" fontId="32" fillId="2" borderId="11" xfId="0" applyFont="1" applyFill="1" applyBorder="1" applyAlignment="1">
      <alignment horizontal="center" vertical="top" wrapText="1"/>
    </xf>
    <xf numFmtId="0" fontId="32" fillId="2" borderId="12" xfId="0" applyFont="1" applyFill="1" applyBorder="1" applyAlignment="1">
      <alignment horizontal="center" vertical="top" wrapText="1"/>
    </xf>
    <xf numFmtId="0" fontId="32" fillId="2" borderId="17" xfId="0" applyFont="1" applyFill="1" applyBorder="1" applyAlignment="1">
      <alignment horizontal="center" vertical="top" wrapText="1"/>
    </xf>
    <xf numFmtId="0" fontId="32" fillId="2" borderId="5" xfId="0" applyFont="1" applyFill="1" applyBorder="1" applyAlignment="1">
      <alignment horizontal="center" vertical="top" wrapText="1"/>
    </xf>
    <xf numFmtId="0" fontId="32" fillId="2" borderId="14" xfId="0" applyFont="1" applyFill="1" applyBorder="1" applyAlignment="1">
      <alignment horizontal="center" vertical="top"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64" fontId="8" fillId="2" borderId="2"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8" fillId="2" borderId="3" xfId="0" applyFont="1" applyFill="1" applyBorder="1" applyAlignment="1">
      <alignment horizontal="center" vertical="center"/>
    </xf>
    <xf numFmtId="0" fontId="32"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NumberFormat="1" applyFont="1" applyFill="1" applyBorder="1" applyAlignment="1">
      <alignment horizontal="center" vertical="top" wrapText="1"/>
    </xf>
    <xf numFmtId="0" fontId="8" fillId="2" borderId="4" xfId="0" applyNumberFormat="1" applyFont="1" applyFill="1" applyBorder="1" applyAlignment="1">
      <alignment horizontal="center" vertical="top"/>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164" fontId="8" fillId="2" borderId="2" xfId="0" applyNumberFormat="1" applyFont="1" applyFill="1" applyBorder="1" applyAlignment="1">
      <alignment horizontal="center" vertical="top"/>
    </xf>
    <xf numFmtId="49" fontId="8" fillId="2" borderId="2" xfId="0" applyNumberFormat="1" applyFont="1" applyFill="1" applyBorder="1" applyAlignment="1">
      <alignment horizontal="center" vertical="top"/>
    </xf>
    <xf numFmtId="49" fontId="8" fillId="2" borderId="4" xfId="0" applyNumberFormat="1" applyFont="1" applyFill="1" applyBorder="1" applyAlignment="1">
      <alignment horizontal="center" vertical="top"/>
    </xf>
    <xf numFmtId="16" fontId="8" fillId="2" borderId="2" xfId="6" applyNumberFormat="1" applyFont="1" applyFill="1" applyBorder="1" applyAlignment="1">
      <alignment horizontal="center" vertical="top"/>
    </xf>
    <xf numFmtId="16" fontId="8" fillId="2" borderId="3" xfId="6" applyNumberFormat="1" applyFont="1" applyFill="1" applyBorder="1" applyAlignment="1">
      <alignment horizontal="center" vertical="top"/>
    </xf>
    <xf numFmtId="0" fontId="8" fillId="2" borderId="2" xfId="6" applyFont="1" applyFill="1" applyBorder="1" applyAlignment="1">
      <alignment horizontal="center" vertical="top" wrapText="1"/>
    </xf>
    <xf numFmtId="0" fontId="8" fillId="2" borderId="3" xfId="6" applyFont="1" applyFill="1" applyBorder="1" applyAlignment="1">
      <alignment horizontal="center" vertical="top" wrapText="1"/>
    </xf>
    <xf numFmtId="0" fontId="8" fillId="2" borderId="4" xfId="6" applyFont="1" applyFill="1" applyBorder="1" applyAlignment="1">
      <alignment horizontal="center" vertical="top" wrapText="1"/>
    </xf>
    <xf numFmtId="49" fontId="8" fillId="2" borderId="3" xfId="6" applyNumberFormat="1" applyFont="1" applyFill="1" applyBorder="1" applyAlignment="1">
      <alignment horizontal="center" vertical="top"/>
    </xf>
    <xf numFmtId="0" fontId="8" fillId="2" borderId="2" xfId="6" applyFont="1" applyFill="1" applyBorder="1" applyAlignment="1">
      <alignment horizontal="center" vertical="top"/>
    </xf>
    <xf numFmtId="0" fontId="8" fillId="2" borderId="3" xfId="6" applyFont="1" applyFill="1" applyBorder="1" applyAlignment="1">
      <alignment horizontal="center" vertical="top"/>
    </xf>
    <xf numFmtId="49" fontId="8" fillId="2" borderId="2" xfId="6" applyNumberFormat="1" applyFont="1" applyFill="1" applyBorder="1" applyAlignment="1">
      <alignment horizontal="center" vertical="top"/>
    </xf>
    <xf numFmtId="0" fontId="8" fillId="2" borderId="3" xfId="0" applyFont="1" applyFill="1" applyBorder="1" applyAlignment="1">
      <alignment horizontal="center" vertical="top" wrapText="1"/>
    </xf>
    <xf numFmtId="0" fontId="8" fillId="2" borderId="3" xfId="0" applyFont="1" applyFill="1" applyBorder="1" applyAlignment="1">
      <alignment horizontal="center" vertical="top"/>
    </xf>
    <xf numFmtId="49" fontId="8" fillId="2" borderId="3" xfId="0" applyNumberFormat="1" applyFont="1" applyFill="1" applyBorder="1" applyAlignment="1">
      <alignment horizontal="center" vertical="top"/>
    </xf>
    <xf numFmtId="0" fontId="32" fillId="2" borderId="7" xfId="0" applyFont="1" applyFill="1" applyBorder="1" applyAlignment="1">
      <alignment horizontal="center" vertical="top"/>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7" xfId="0"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164" fontId="8" fillId="2" borderId="1" xfId="0" applyNumberFormat="1" applyFont="1" applyFill="1" applyBorder="1" applyAlignment="1">
      <alignment horizontal="center" vertical="top"/>
    </xf>
    <xf numFmtId="164" fontId="8" fillId="2" borderId="4" xfId="0" applyNumberFormat="1" applyFont="1" applyFill="1" applyBorder="1" applyAlignment="1">
      <alignment horizontal="center" vertical="top"/>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37" fillId="2" borderId="2" xfId="0" applyFont="1" applyFill="1" applyBorder="1" applyAlignment="1">
      <alignment horizontal="center" vertical="top" wrapText="1"/>
    </xf>
    <xf numFmtId="172" fontId="8" fillId="2" borderId="1" xfId="0" applyNumberFormat="1" applyFont="1" applyFill="1" applyBorder="1" applyAlignment="1">
      <alignment horizontal="center" vertical="top"/>
    </xf>
    <xf numFmtId="16" fontId="37"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49" fontId="37" fillId="5" borderId="1" xfId="0" applyNumberFormat="1" applyFont="1" applyFill="1" applyBorder="1" applyAlignment="1">
      <alignment horizontal="center" vertical="top" wrapText="1"/>
    </xf>
    <xf numFmtId="0" fontId="37" fillId="5" borderId="1" xfId="0" applyFont="1" applyFill="1" applyBorder="1" applyAlignment="1">
      <alignment horizontal="center" vertical="top" wrapText="1"/>
    </xf>
    <xf numFmtId="0" fontId="37" fillId="5" borderId="1" xfId="0" applyFont="1" applyFill="1" applyBorder="1" applyAlignment="1">
      <alignment horizontal="center" vertical="top"/>
    </xf>
    <xf numFmtId="165" fontId="37" fillId="5" borderId="1" xfId="0" applyNumberFormat="1" applyFont="1" applyFill="1" applyBorder="1" applyAlignment="1">
      <alignment horizontal="center" vertical="top" wrapText="1"/>
    </xf>
    <xf numFmtId="165" fontId="37" fillId="2" borderId="1" xfId="0" applyNumberFormat="1" applyFont="1" applyFill="1" applyBorder="1" applyAlignment="1">
      <alignment horizontal="center" vertical="top"/>
    </xf>
    <xf numFmtId="49" fontId="37" fillId="2" borderId="2" xfId="0" applyNumberFormat="1" applyFont="1" applyFill="1" applyBorder="1" applyAlignment="1">
      <alignment horizontal="center" vertical="top"/>
    </xf>
    <xf numFmtId="49" fontId="37" fillId="5" borderId="2" xfId="0" applyNumberFormat="1" applyFont="1" applyFill="1" applyBorder="1" applyAlignment="1">
      <alignment horizontal="center" vertical="top" wrapText="1"/>
    </xf>
    <xf numFmtId="0" fontId="37" fillId="5" borderId="2" xfId="0" applyFont="1" applyFill="1" applyBorder="1" applyAlignment="1">
      <alignment horizontal="center" vertical="top" wrapText="1"/>
    </xf>
    <xf numFmtId="0" fontId="37" fillId="5" borderId="2" xfId="0" applyFont="1" applyFill="1" applyBorder="1" applyAlignment="1">
      <alignment horizontal="center" vertical="top"/>
    </xf>
    <xf numFmtId="165" fontId="37" fillId="5" borderId="1" xfId="0" applyNumberFormat="1" applyFont="1" applyFill="1" applyBorder="1" applyAlignment="1">
      <alignment horizontal="center" vertical="top"/>
    </xf>
    <xf numFmtId="165" fontId="37" fillId="2" borderId="2" xfId="0" applyNumberFormat="1" applyFont="1" applyFill="1" applyBorder="1" applyAlignment="1">
      <alignment horizontal="center" vertical="top"/>
    </xf>
    <xf numFmtId="49" fontId="37"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49" fontId="37" fillId="5" borderId="1" xfId="0" applyNumberFormat="1" applyFont="1" applyFill="1" applyBorder="1" applyAlignment="1">
      <alignment horizontal="center" vertical="top" wrapText="1"/>
    </xf>
    <xf numFmtId="0" fontId="37" fillId="5" borderId="1" xfId="0" applyFont="1" applyFill="1" applyBorder="1" applyAlignment="1">
      <alignment horizontal="center" vertical="top" wrapText="1"/>
    </xf>
    <xf numFmtId="0" fontId="5" fillId="2" borderId="2" xfId="0" applyFont="1" applyFill="1" applyBorder="1" applyAlignment="1">
      <alignment horizontal="center" vertical="top" wrapText="1"/>
    </xf>
    <xf numFmtId="165" fontId="37" fillId="5" borderId="2" xfId="0" applyNumberFormat="1" applyFont="1" applyFill="1" applyBorder="1" applyAlignment="1">
      <alignment horizontal="center" vertical="top"/>
    </xf>
    <xf numFmtId="165" fontId="5" fillId="2" borderId="2" xfId="0" applyNumberFormat="1" applyFont="1" applyFill="1" applyBorder="1" applyAlignment="1">
      <alignment horizontal="center" vertical="top"/>
    </xf>
    <xf numFmtId="165" fontId="37" fillId="2" borderId="2" xfId="0" applyNumberFormat="1" applyFont="1" applyFill="1" applyBorder="1" applyAlignment="1">
      <alignment horizontal="center" vertical="top"/>
    </xf>
    <xf numFmtId="0" fontId="5" fillId="2" borderId="1" xfId="0" applyFont="1" applyFill="1" applyBorder="1" applyAlignment="1">
      <alignment horizontal="center" vertical="top"/>
    </xf>
    <xf numFmtId="0" fontId="5" fillId="2" borderId="1" xfId="0" applyFont="1" applyFill="1" applyBorder="1" applyAlignment="1">
      <alignment horizontal="center" vertical="top" wrapText="1"/>
    </xf>
    <xf numFmtId="0" fontId="5" fillId="2" borderId="4" xfId="0" applyFont="1" applyFill="1" applyBorder="1" applyAlignment="1">
      <alignment horizontal="center" vertical="top" wrapText="1"/>
    </xf>
    <xf numFmtId="165" fontId="37" fillId="5" borderId="4" xfId="0" applyNumberFormat="1" applyFont="1" applyFill="1" applyBorder="1" applyAlignment="1">
      <alignment horizontal="center" vertical="top"/>
    </xf>
    <xf numFmtId="165" fontId="5" fillId="2" borderId="4" xfId="0" applyNumberFormat="1" applyFont="1" applyFill="1" applyBorder="1" applyAlignment="1">
      <alignment horizontal="center" vertical="top"/>
    </xf>
    <xf numFmtId="165" fontId="37" fillId="2" borderId="4" xfId="0" applyNumberFormat="1" applyFont="1" applyFill="1" applyBorder="1" applyAlignment="1">
      <alignment horizontal="center" vertical="top"/>
    </xf>
    <xf numFmtId="164" fontId="5" fillId="2" borderId="1" xfId="1" applyNumberFormat="1" applyFont="1" applyFill="1" applyBorder="1" applyAlignment="1">
      <alignment horizontal="center" vertical="top"/>
    </xf>
    <xf numFmtId="4" fontId="36" fillId="2" borderId="1" xfId="7" applyNumberFormat="1" applyFont="1" applyFill="1" applyBorder="1" applyAlignment="1">
      <alignment horizontal="center" vertical="top" wrapText="1"/>
    </xf>
    <xf numFmtId="0" fontId="5" fillId="2" borderId="4" xfId="0" applyFont="1" applyFill="1" applyBorder="1" applyAlignment="1">
      <alignment horizontal="center" vertical="top" wrapText="1"/>
    </xf>
    <xf numFmtId="169" fontId="5" fillId="2" borderId="4" xfId="0" applyNumberFormat="1" applyFont="1" applyFill="1" applyBorder="1" applyAlignment="1">
      <alignment horizontal="center" vertical="top" wrapText="1"/>
    </xf>
    <xf numFmtId="0" fontId="5" fillId="2" borderId="4" xfId="0" applyFont="1" applyFill="1" applyBorder="1" applyAlignment="1">
      <alignment horizontal="center" vertical="top"/>
    </xf>
    <xf numFmtId="164" fontId="5" fillId="2" borderId="2" xfId="0" applyNumberFormat="1" applyFont="1" applyFill="1" applyBorder="1" applyAlignment="1">
      <alignment horizontal="center" vertical="top"/>
    </xf>
    <xf numFmtId="0" fontId="5" fillId="2" borderId="1" xfId="0" applyFont="1" applyFill="1" applyBorder="1" applyAlignment="1">
      <alignment horizontal="left" vertical="top"/>
    </xf>
    <xf numFmtId="164" fontId="5" fillId="2" borderId="3" xfId="0" applyNumberFormat="1" applyFont="1" applyFill="1" applyBorder="1" applyAlignment="1">
      <alignment horizontal="center" vertical="top"/>
    </xf>
    <xf numFmtId="0" fontId="5" fillId="2" borderId="1" xfId="0" applyFont="1" applyFill="1" applyBorder="1" applyAlignment="1">
      <alignment vertical="top"/>
    </xf>
    <xf numFmtId="4" fontId="36" fillId="2" borderId="2" xfId="7" applyNumberFormat="1"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169" fontId="5" fillId="2" borderId="3" xfId="0" applyNumberFormat="1" applyFont="1" applyFill="1" applyBorder="1" applyAlignment="1">
      <alignment horizontal="center" vertical="top" wrapText="1"/>
    </xf>
    <xf numFmtId="0" fontId="5" fillId="2" borderId="3" xfId="0" applyFont="1" applyFill="1" applyBorder="1" applyAlignment="1">
      <alignment horizontal="center" vertical="top"/>
    </xf>
    <xf numFmtId="0" fontId="5" fillId="2" borderId="2" xfId="0" applyFont="1" applyFill="1" applyBorder="1" applyAlignment="1">
      <alignment horizontal="left" vertical="top"/>
    </xf>
    <xf numFmtId="0" fontId="5" fillId="2" borderId="1"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 fontId="8" fillId="2" borderId="2" xfId="0" applyNumberFormat="1" applyFont="1" applyFill="1" applyBorder="1" applyAlignment="1">
      <alignment horizontal="center" vertical="top"/>
    </xf>
    <xf numFmtId="3" fontId="8" fillId="2" borderId="2" xfId="0" applyNumberFormat="1" applyFont="1" applyFill="1" applyBorder="1" applyAlignment="1">
      <alignment horizontal="center" vertical="top"/>
    </xf>
    <xf numFmtId="49" fontId="8" fillId="2" borderId="4" xfId="0" applyNumberFormat="1" applyFont="1" applyFill="1" applyBorder="1" applyAlignment="1">
      <alignment horizontal="center" vertical="top" wrapText="1"/>
    </xf>
    <xf numFmtId="4" fontId="8" fillId="2" borderId="4" xfId="0" applyNumberFormat="1" applyFont="1" applyFill="1" applyBorder="1" applyAlignment="1">
      <alignment horizontal="center" vertical="top"/>
    </xf>
    <xf numFmtId="3" fontId="8" fillId="2" borderId="4" xfId="0" applyNumberFormat="1" applyFont="1" applyFill="1" applyBorder="1" applyAlignment="1">
      <alignment horizontal="center" vertical="top"/>
    </xf>
    <xf numFmtId="49" fontId="8" fillId="2" borderId="11" xfId="0" applyNumberFormat="1" applyFont="1" applyFill="1" applyBorder="1" applyAlignment="1">
      <alignment horizontal="center" vertical="top"/>
    </xf>
    <xf numFmtId="4" fontId="8" fillId="2" borderId="2" xfId="0" applyNumberFormat="1" applyFont="1" applyFill="1" applyBorder="1" applyAlignment="1">
      <alignment horizontal="center" vertical="top"/>
    </xf>
    <xf numFmtId="0" fontId="8" fillId="2" borderId="11" xfId="0" applyFont="1" applyFill="1" applyBorder="1" applyAlignment="1">
      <alignment horizontal="center" vertical="top" wrapText="1"/>
    </xf>
    <xf numFmtId="0" fontId="8" fillId="2" borderId="12" xfId="0" applyFont="1" applyFill="1" applyBorder="1" applyAlignment="1">
      <alignment horizontal="center" vertical="top"/>
    </xf>
    <xf numFmtId="164" fontId="8" fillId="2" borderId="9" xfId="0" applyNumberFormat="1" applyFont="1" applyFill="1" applyBorder="1" applyAlignment="1">
      <alignment horizontal="center" vertical="top"/>
    </xf>
    <xf numFmtId="0" fontId="8" fillId="2" borderId="0" xfId="0" applyFont="1" applyFill="1" applyBorder="1" applyAlignment="1">
      <alignment horizontal="center" vertical="top"/>
    </xf>
    <xf numFmtId="165" fontId="8" fillId="2" borderId="0" xfId="0" applyNumberFormat="1" applyFont="1" applyFill="1" applyBorder="1" applyAlignment="1">
      <alignment horizontal="center" vertical="top"/>
    </xf>
    <xf numFmtId="165" fontId="8" fillId="2" borderId="3" xfId="0" applyNumberFormat="1" applyFont="1" applyFill="1" applyBorder="1" applyAlignment="1">
      <alignment horizontal="center" vertical="top"/>
    </xf>
    <xf numFmtId="0" fontId="8" fillId="2" borderId="13" xfId="0" applyFont="1" applyFill="1" applyBorder="1" applyAlignment="1">
      <alignment horizontal="center" vertical="top"/>
    </xf>
    <xf numFmtId="49" fontId="8" fillId="2" borderId="7" xfId="0" applyNumberFormat="1" applyFont="1" applyFill="1" applyBorder="1" applyAlignment="1">
      <alignment horizontal="center" vertical="top" wrapText="1"/>
    </xf>
    <xf numFmtId="0" fontId="8" fillId="2" borderId="10" xfId="0" applyFont="1" applyFill="1" applyBorder="1" applyAlignment="1">
      <alignment horizontal="center" vertical="top"/>
    </xf>
    <xf numFmtId="0" fontId="8" fillId="2" borderId="5" xfId="0" applyFont="1" applyFill="1" applyBorder="1" applyAlignment="1">
      <alignment horizontal="center" vertical="top"/>
    </xf>
    <xf numFmtId="0" fontId="8" fillId="2" borderId="14" xfId="0" applyFont="1" applyFill="1" applyBorder="1" applyAlignment="1">
      <alignment horizontal="center" vertical="top"/>
    </xf>
    <xf numFmtId="0" fontId="8" fillId="2" borderId="12" xfId="0" applyNumberFormat="1" applyFont="1" applyFill="1" applyBorder="1" applyAlignment="1">
      <alignment horizontal="center" vertical="top" wrapText="1"/>
    </xf>
    <xf numFmtId="3" fontId="8" fillId="2" borderId="2" xfId="0" applyNumberFormat="1" applyFont="1" applyFill="1" applyBorder="1" applyAlignment="1">
      <alignment horizontal="center" vertical="top"/>
    </xf>
    <xf numFmtId="165" fontId="8" fillId="2" borderId="2" xfId="0" applyNumberFormat="1" applyFont="1" applyFill="1" applyBorder="1" applyAlignment="1">
      <alignment horizontal="center" vertical="top"/>
    </xf>
    <xf numFmtId="0" fontId="8" fillId="2" borderId="12" xfId="0" applyFont="1" applyFill="1" applyBorder="1" applyAlignment="1">
      <alignment horizontal="center" vertical="top" wrapText="1"/>
    </xf>
    <xf numFmtId="49" fontId="8" fillId="2" borderId="2" xfId="0" applyNumberFormat="1" applyFont="1" applyFill="1" applyBorder="1" applyAlignment="1">
      <alignment vertical="top"/>
    </xf>
    <xf numFmtId="0" fontId="8" fillId="2" borderId="6" xfId="0" applyFont="1" applyFill="1" applyBorder="1" applyAlignment="1">
      <alignment horizontal="center" vertical="top"/>
    </xf>
    <xf numFmtId="0" fontId="8" fillId="2" borderId="8" xfId="0" applyFont="1" applyFill="1" applyBorder="1" applyAlignment="1">
      <alignment horizontal="center" vertical="top"/>
    </xf>
    <xf numFmtId="0" fontId="8" fillId="2" borderId="7" xfId="0" applyFont="1" applyFill="1" applyBorder="1" applyAlignment="1">
      <alignment horizontal="center" vertical="top"/>
    </xf>
    <xf numFmtId="49" fontId="8" fillId="2" borderId="3" xfId="0" applyNumberFormat="1" applyFont="1" applyFill="1" applyBorder="1" applyAlignment="1">
      <alignment vertical="top"/>
    </xf>
    <xf numFmtId="0" fontId="8" fillId="2" borderId="3" xfId="0" applyFont="1" applyFill="1" applyBorder="1" applyAlignment="1">
      <alignment vertical="top" wrapText="1"/>
    </xf>
    <xf numFmtId="165" fontId="8" fillId="2" borderId="2" xfId="0" applyNumberFormat="1" applyFont="1" applyFill="1" applyBorder="1" applyAlignment="1">
      <alignment horizontal="center" vertical="top"/>
    </xf>
    <xf numFmtId="165" fontId="8" fillId="2" borderId="4" xfId="0" applyNumberFormat="1" applyFont="1" applyFill="1" applyBorder="1" applyAlignment="1">
      <alignment horizontal="center" vertical="top"/>
    </xf>
    <xf numFmtId="0" fontId="8" fillId="2" borderId="2" xfId="0" applyFont="1" applyFill="1" applyBorder="1" applyAlignment="1">
      <alignment vertical="top" wrapText="1"/>
    </xf>
    <xf numFmtId="0" fontId="8" fillId="2" borderId="4" xfId="0" applyFont="1" applyFill="1" applyBorder="1" applyAlignment="1">
      <alignment vertical="top" wrapText="1"/>
    </xf>
    <xf numFmtId="165" fontId="8" fillId="2" borderId="4" xfId="0" applyNumberFormat="1" applyFont="1" applyFill="1" applyBorder="1" applyAlignment="1">
      <alignment vertical="top"/>
    </xf>
    <xf numFmtId="164" fontId="8" fillId="2" borderId="4" xfId="0" applyNumberFormat="1" applyFont="1" applyFill="1" applyBorder="1" applyAlignment="1">
      <alignment vertical="top"/>
    </xf>
    <xf numFmtId="0" fontId="8" fillId="2" borderId="4" xfId="0" applyFont="1" applyFill="1" applyBorder="1" applyAlignment="1">
      <alignment vertical="top"/>
    </xf>
    <xf numFmtId="0" fontId="8" fillId="2" borderId="3" xfId="0" applyFont="1" applyFill="1" applyBorder="1" applyAlignment="1">
      <alignment vertical="top"/>
    </xf>
    <xf numFmtId="165" fontId="8" fillId="2" borderId="2" xfId="0" applyNumberFormat="1" applyFont="1" applyFill="1" applyBorder="1" applyAlignment="1">
      <alignment vertical="top"/>
    </xf>
    <xf numFmtId="165" fontId="8" fillId="2" borderId="3" xfId="0" applyNumberFormat="1" applyFont="1" applyFill="1" applyBorder="1" applyAlignment="1">
      <alignment horizontal="center" vertical="top"/>
    </xf>
    <xf numFmtId="0" fontId="37" fillId="2" borderId="1" xfId="0" applyFont="1" applyFill="1" applyBorder="1" applyAlignment="1">
      <alignment horizontal="center" vertical="center" wrapText="1"/>
    </xf>
    <xf numFmtId="0" fontId="37" fillId="2" borderId="1" xfId="0" applyNumberFormat="1" applyFont="1" applyFill="1" applyBorder="1" applyAlignment="1">
      <alignment horizontal="center" vertical="center" wrapText="1"/>
    </xf>
    <xf numFmtId="165" fontId="8" fillId="2" borderId="11" xfId="0" applyNumberFormat="1" applyFont="1" applyFill="1" applyBorder="1" applyAlignment="1">
      <alignment horizontal="center" vertical="top"/>
    </xf>
    <xf numFmtId="164" fontId="8" fillId="2" borderId="6" xfId="0" applyNumberFormat="1" applyFont="1" applyFill="1" applyBorder="1" applyAlignment="1">
      <alignment horizontal="center" vertical="top"/>
    </xf>
    <xf numFmtId="0" fontId="8" fillId="2" borderId="6" xfId="0" applyFont="1" applyFill="1" applyBorder="1" applyAlignment="1">
      <alignment vertical="top" wrapText="1"/>
    </xf>
    <xf numFmtId="0" fontId="8" fillId="2" borderId="8" xfId="0" applyFont="1" applyFill="1" applyBorder="1" applyAlignment="1">
      <alignment vertical="top" wrapText="1"/>
    </xf>
    <xf numFmtId="0" fontId="8" fillId="2" borderId="7" xfId="0" applyFont="1" applyFill="1" applyBorder="1" applyAlignment="1">
      <alignment vertical="top" wrapText="1"/>
    </xf>
    <xf numFmtId="3" fontId="8" fillId="2" borderId="1" xfId="0" applyNumberFormat="1" applyFont="1" applyFill="1" applyBorder="1" applyAlignment="1">
      <alignment horizontal="center" vertical="top" wrapText="1" shrinkToFit="1"/>
    </xf>
    <xf numFmtId="170" fontId="8" fillId="2" borderId="1" xfId="0" applyNumberFormat="1" applyFont="1" applyFill="1" applyBorder="1" applyAlignment="1">
      <alignment horizontal="center" vertical="top" wrapText="1"/>
    </xf>
    <xf numFmtId="3" fontId="8" fillId="2" borderId="6" xfId="0" applyNumberFormat="1" applyFont="1" applyFill="1" applyBorder="1" applyAlignment="1">
      <alignment horizontal="center" vertical="top"/>
    </xf>
    <xf numFmtId="164" fontId="8" fillId="2" borderId="11" xfId="0" applyNumberFormat="1" applyFont="1" applyFill="1" applyBorder="1" applyAlignment="1">
      <alignment horizontal="center" vertical="top"/>
    </xf>
    <xf numFmtId="0" fontId="8" fillId="2" borderId="1" xfId="0" applyNumberFormat="1" applyFont="1" applyFill="1" applyBorder="1" applyAlignment="1" applyProtection="1">
      <alignment horizontal="center" vertical="top"/>
    </xf>
    <xf numFmtId="165" fontId="8" fillId="2" borderId="8" xfId="0" applyNumberFormat="1" applyFont="1" applyFill="1" applyBorder="1" applyAlignment="1">
      <alignment horizontal="center" vertical="top"/>
    </xf>
    <xf numFmtId="164" fontId="8" fillId="2" borderId="8" xfId="0" applyNumberFormat="1" applyFont="1" applyFill="1" applyBorder="1" applyAlignment="1">
      <alignment horizontal="center" vertical="top"/>
    </xf>
    <xf numFmtId="49" fontId="8" fillId="2" borderId="2" xfId="0" applyNumberFormat="1"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5" fontId="5" fillId="2" borderId="11" xfId="0" applyNumberFormat="1" applyFont="1" applyFill="1" applyBorder="1" applyAlignment="1">
      <alignment horizontal="center" vertical="top"/>
    </xf>
    <xf numFmtId="165" fontId="5" fillId="2" borderId="2" xfId="0" applyNumberFormat="1" applyFont="1" applyFill="1" applyBorder="1" applyAlignment="1">
      <alignment horizontal="center" vertical="top"/>
    </xf>
    <xf numFmtId="0" fontId="8" fillId="2" borderId="12" xfId="6" applyFont="1" applyFill="1" applyBorder="1" applyAlignment="1">
      <alignment horizontal="center" vertical="top" wrapText="1"/>
    </xf>
    <xf numFmtId="0" fontId="8" fillId="2" borderId="1" xfId="6" applyFont="1" applyFill="1" applyBorder="1" applyAlignment="1">
      <alignment horizontal="center" vertical="top" wrapText="1"/>
    </xf>
    <xf numFmtId="0" fontId="8" fillId="2" borderId="1" xfId="6" applyFont="1" applyFill="1" applyBorder="1" applyAlignment="1">
      <alignment horizontal="center" vertical="top"/>
    </xf>
    <xf numFmtId="49" fontId="8" fillId="2" borderId="4" xfId="0" applyNumberFormat="1" applyFont="1" applyFill="1" applyBorder="1" applyAlignment="1">
      <alignment vertical="top"/>
    </xf>
    <xf numFmtId="0" fontId="8" fillId="2" borderId="2" xfId="6" applyFont="1" applyFill="1" applyBorder="1" applyAlignment="1">
      <alignment vertical="top" wrapText="1"/>
    </xf>
    <xf numFmtId="0" fontId="8" fillId="2" borderId="4" xfId="6" applyFont="1" applyFill="1" applyBorder="1" applyAlignment="1">
      <alignment vertical="top" wrapText="1"/>
    </xf>
    <xf numFmtId="165" fontId="8" fillId="2" borderId="9" xfId="0" applyNumberFormat="1" applyFont="1" applyFill="1" applyBorder="1" applyAlignment="1">
      <alignment horizontal="center" vertical="top"/>
    </xf>
    <xf numFmtId="165" fontId="8" fillId="2" borderId="5" xfId="0" applyNumberFormat="1" applyFont="1" applyFill="1" applyBorder="1" applyAlignment="1">
      <alignment horizontal="center" vertical="top"/>
    </xf>
    <xf numFmtId="165" fontId="8" fillId="2" borderId="4" xfId="0" applyNumberFormat="1" applyFont="1" applyFill="1" applyBorder="1" applyAlignment="1">
      <alignment horizontal="center" vertical="top"/>
    </xf>
    <xf numFmtId="165" fontId="8" fillId="2" borderId="2" xfId="3449" applyNumberFormat="1" applyFont="1" applyFill="1" applyBorder="1" applyAlignment="1">
      <alignment horizontal="center" vertical="top"/>
    </xf>
    <xf numFmtId="43" fontId="8" fillId="2" borderId="4" xfId="3449" applyFont="1" applyFill="1" applyBorder="1" applyAlignment="1">
      <alignment horizontal="center" vertical="top"/>
    </xf>
    <xf numFmtId="165" fontId="8" fillId="2" borderId="3" xfId="3449" applyNumberFormat="1" applyFont="1" applyFill="1" applyBorder="1" applyAlignment="1">
      <alignment horizontal="center" vertical="top"/>
    </xf>
    <xf numFmtId="165" fontId="8" fillId="2" borderId="4" xfId="3449" applyNumberFormat="1" applyFont="1" applyFill="1" applyBorder="1" applyAlignment="1">
      <alignment horizontal="center" vertical="top"/>
    </xf>
    <xf numFmtId="165" fontId="8" fillId="2" borderId="1" xfId="23" applyNumberFormat="1" applyFont="1" applyFill="1" applyBorder="1" applyAlignment="1">
      <alignment horizontal="center" vertical="top"/>
    </xf>
    <xf numFmtId="0" fontId="8" fillId="2" borderId="0" xfId="0" applyFont="1" applyFill="1" applyBorder="1" applyAlignment="1">
      <alignment horizontal="center" vertical="top" wrapText="1"/>
    </xf>
    <xf numFmtId="3" fontId="8" fillId="2" borderId="1" xfId="23" applyNumberFormat="1" applyFont="1" applyFill="1" applyBorder="1" applyAlignment="1">
      <alignment horizontal="center" vertical="top"/>
    </xf>
    <xf numFmtId="3" fontId="8" fillId="2" borderId="1" xfId="6" applyNumberFormat="1" applyFont="1" applyFill="1" applyBorder="1" applyAlignment="1">
      <alignment horizontal="center" vertical="top"/>
    </xf>
    <xf numFmtId="164" fontId="8" fillId="2" borderId="10" xfId="0" applyNumberFormat="1" applyFont="1" applyFill="1" applyBorder="1" applyAlignment="1">
      <alignment horizontal="center" vertical="top"/>
    </xf>
    <xf numFmtId="165" fontId="5" fillId="2" borderId="1" xfId="0" applyNumberFormat="1" applyFont="1" applyFill="1" applyBorder="1" applyAlignment="1">
      <alignment horizontal="center" vertical="top"/>
    </xf>
    <xf numFmtId="164" fontId="5" fillId="2" borderId="6" xfId="0" applyNumberFormat="1" applyFont="1" applyFill="1" applyBorder="1" applyAlignment="1">
      <alignment horizontal="center" vertical="top"/>
    </xf>
    <xf numFmtId="165" fontId="8" fillId="2" borderId="1" xfId="6" applyNumberFormat="1" applyFont="1" applyFill="1" applyBorder="1" applyAlignment="1">
      <alignment horizontal="center" vertical="top"/>
    </xf>
    <xf numFmtId="49" fontId="8" fillId="2" borderId="6" xfId="0" applyNumberFormat="1"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49" fontId="8" fillId="2" borderId="7" xfId="0" applyNumberFormat="1" applyFont="1" applyFill="1" applyBorder="1" applyAlignment="1">
      <alignment horizontal="center" vertical="top" wrapText="1"/>
    </xf>
    <xf numFmtId="0" fontId="8" fillId="2" borderId="7" xfId="6"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3" xfId="0" applyFont="1" applyFill="1" applyBorder="1" applyAlignment="1">
      <alignment horizontal="center" vertical="top" wrapText="1"/>
    </xf>
    <xf numFmtId="165" fontId="8" fillId="2" borderId="6" xfId="0" applyNumberFormat="1" applyFont="1" applyFill="1" applyBorder="1" applyAlignment="1">
      <alignment horizontal="center" vertical="top"/>
    </xf>
    <xf numFmtId="49" fontId="8" fillId="2" borderId="4" xfId="6" applyNumberFormat="1" applyFont="1" applyFill="1" applyBorder="1" applyAlignment="1">
      <alignment horizontal="center" vertical="top"/>
    </xf>
    <xf numFmtId="49" fontId="8" fillId="2" borderId="1" xfId="6"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165" fontId="8" fillId="2" borderId="2" xfId="0" applyNumberFormat="1" applyFont="1" applyFill="1" applyBorder="1" applyAlignment="1">
      <alignment vertical="top" wrapText="1"/>
    </xf>
    <xf numFmtId="165" fontId="8" fillId="2" borderId="3"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165" fontId="8" fillId="2" borderId="12" xfId="6" applyNumberFormat="1" applyFont="1" applyFill="1" applyBorder="1" applyAlignment="1">
      <alignment horizontal="center" vertical="top" wrapText="1"/>
    </xf>
    <xf numFmtId="3" fontId="8" fillId="2" borderId="12" xfId="6"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49" fontId="8" fillId="2" borderId="2" xfId="6" applyNumberFormat="1" applyFont="1" applyFill="1" applyBorder="1" applyAlignment="1">
      <alignment horizontal="center" vertical="top" wrapText="1"/>
    </xf>
    <xf numFmtId="43" fontId="8" fillId="2" borderId="1" xfId="3449" applyFont="1" applyFill="1" applyBorder="1" applyAlignment="1">
      <alignment horizontal="center" vertical="top" wrapText="1"/>
    </xf>
    <xf numFmtId="49" fontId="8" fillId="2" borderId="2" xfId="6" applyNumberFormat="1" applyFont="1" applyFill="1" applyBorder="1" applyAlignment="1">
      <alignment horizontal="center" vertical="top" wrapText="1"/>
    </xf>
    <xf numFmtId="49" fontId="8" fillId="2" borderId="3" xfId="6"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0" fontId="8" fillId="2" borderId="1" xfId="3449" applyNumberFormat="1" applyFont="1" applyFill="1" applyBorder="1" applyAlignment="1">
      <alignment horizontal="center" vertical="top" wrapText="1"/>
    </xf>
    <xf numFmtId="49" fontId="8" fillId="2" borderId="4" xfId="6" applyNumberFormat="1" applyFont="1" applyFill="1" applyBorder="1" applyAlignment="1">
      <alignment horizontal="center" vertical="top" wrapText="1"/>
    </xf>
    <xf numFmtId="3" fontId="8" fillId="2" borderId="1" xfId="3449" applyNumberFormat="1" applyFont="1" applyFill="1" applyBorder="1" applyAlignment="1">
      <alignment horizontal="center" vertical="top" wrapText="1"/>
    </xf>
    <xf numFmtId="171" fontId="8" fillId="2" borderId="1" xfId="3449" applyNumberFormat="1" applyFont="1" applyFill="1" applyBorder="1" applyAlignment="1">
      <alignment horizontal="center" vertical="top" wrapText="1"/>
    </xf>
    <xf numFmtId="43" fontId="8" fillId="2" borderId="1" xfId="3449" applyFont="1" applyFill="1" applyBorder="1" applyAlignment="1">
      <alignment horizontal="center" vertical="top"/>
    </xf>
    <xf numFmtId="171" fontId="8" fillId="2" borderId="1" xfId="3449" applyNumberFormat="1" applyFont="1" applyFill="1" applyBorder="1" applyAlignment="1">
      <alignment horizontal="center" vertical="top"/>
    </xf>
    <xf numFmtId="41" fontId="8" fillId="2" borderId="1" xfId="3449" applyNumberFormat="1" applyFont="1" applyFill="1" applyBorder="1" applyAlignment="1">
      <alignment horizontal="center" vertical="top"/>
    </xf>
    <xf numFmtId="0" fontId="8" fillId="2" borderId="1" xfId="3449" applyNumberFormat="1" applyFont="1" applyFill="1" applyBorder="1" applyAlignment="1">
      <alignment horizontal="center" vertical="top"/>
    </xf>
    <xf numFmtId="4" fontId="8" fillId="2" borderId="1" xfId="3449" applyNumberFormat="1" applyFont="1" applyFill="1" applyBorder="1" applyAlignment="1">
      <alignment horizontal="center" vertical="top" wrapText="1"/>
    </xf>
    <xf numFmtId="165" fontId="8" fillId="2" borderId="1" xfId="3449" applyNumberFormat="1" applyFont="1" applyFill="1" applyBorder="1" applyAlignment="1">
      <alignment horizontal="center" vertical="top" wrapText="1"/>
    </xf>
    <xf numFmtId="165" fontId="8" fillId="2" borderId="2" xfId="3449" applyNumberFormat="1" applyFont="1" applyFill="1" applyBorder="1" applyAlignment="1">
      <alignment horizontal="center" vertical="top"/>
    </xf>
    <xf numFmtId="165" fontId="8" fillId="2" borderId="1" xfId="6" applyNumberFormat="1" applyFont="1" applyFill="1" applyBorder="1" applyAlignment="1">
      <alignment horizontal="center" vertical="top" wrapText="1"/>
    </xf>
    <xf numFmtId="164" fontId="8" fillId="2" borderId="1" xfId="3449"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3" fontId="8" fillId="2" borderId="1" xfId="6" applyNumberFormat="1" applyFont="1" applyFill="1" applyBorder="1" applyAlignment="1">
      <alignment horizontal="center" vertical="top" wrapText="1"/>
    </xf>
    <xf numFmtId="0" fontId="8" fillId="2" borderId="4" xfId="0" applyFont="1" applyFill="1" applyBorder="1" applyAlignment="1">
      <alignment horizontal="left" vertical="top" wrapText="1"/>
    </xf>
    <xf numFmtId="165" fontId="8" fillId="2" borderId="2" xfId="6" applyNumberFormat="1" applyFont="1" applyFill="1" applyBorder="1" applyAlignment="1">
      <alignment horizontal="center" vertical="top" wrapText="1"/>
    </xf>
    <xf numFmtId="49" fontId="32" fillId="2" borderId="6" xfId="0" applyNumberFormat="1" applyFont="1" applyFill="1" applyBorder="1" applyAlignment="1">
      <alignment horizontal="center" vertical="top" wrapText="1"/>
    </xf>
    <xf numFmtId="49" fontId="32" fillId="2" borderId="8" xfId="0" applyNumberFormat="1" applyFont="1" applyFill="1" applyBorder="1" applyAlignment="1">
      <alignment horizontal="center" vertical="top" wrapText="1"/>
    </xf>
    <xf numFmtId="49" fontId="32" fillId="2" borderId="7" xfId="0" applyNumberFormat="1" applyFont="1" applyFill="1" applyBorder="1" applyAlignment="1">
      <alignment horizontal="center" vertical="top" wrapText="1"/>
    </xf>
    <xf numFmtId="164" fontId="32" fillId="2" borderId="6" xfId="0" applyNumberFormat="1" applyFont="1" applyFill="1" applyBorder="1" applyAlignment="1">
      <alignment horizontal="center" vertical="top"/>
    </xf>
    <xf numFmtId="164" fontId="32" fillId="2" borderId="8" xfId="0" applyNumberFormat="1" applyFont="1" applyFill="1" applyBorder="1" applyAlignment="1">
      <alignment horizontal="center" vertical="top"/>
    </xf>
    <xf numFmtId="164" fontId="32" fillId="2" borderId="7" xfId="0" applyNumberFormat="1" applyFont="1" applyFill="1" applyBorder="1" applyAlignment="1">
      <alignment horizontal="center" vertical="top"/>
    </xf>
    <xf numFmtId="49" fontId="8" fillId="2" borderId="5" xfId="0" applyNumberFormat="1" applyFont="1" applyFill="1" applyBorder="1" applyAlignment="1">
      <alignment horizontal="center" vertical="top"/>
    </xf>
    <xf numFmtId="165" fontId="8" fillId="2" borderId="1" xfId="3449" applyNumberFormat="1" applyFont="1" applyFill="1" applyBorder="1" applyAlignment="1">
      <alignment horizontal="center" vertical="top"/>
    </xf>
    <xf numFmtId="164" fontId="8" fillId="2" borderId="1" xfId="23" applyNumberFormat="1" applyFont="1" applyFill="1" applyBorder="1" applyAlignment="1">
      <alignment horizontal="center" vertical="top"/>
    </xf>
    <xf numFmtId="2" fontId="8" fillId="2" borderId="2" xfId="0" applyNumberFormat="1" applyFont="1" applyFill="1" applyBorder="1" applyAlignment="1">
      <alignment horizontal="center" vertical="top"/>
    </xf>
    <xf numFmtId="2" fontId="8" fillId="2" borderId="2" xfId="0" applyNumberFormat="1" applyFont="1" applyFill="1" applyBorder="1" applyAlignment="1">
      <alignment horizontal="center" vertical="top"/>
    </xf>
    <xf numFmtId="2" fontId="8" fillId="2" borderId="4" xfId="0" applyNumberFormat="1" applyFont="1" applyFill="1" applyBorder="1" applyAlignment="1">
      <alignment horizontal="center" vertical="top"/>
    </xf>
    <xf numFmtId="1" fontId="8" fillId="2" borderId="1" xfId="23" applyNumberFormat="1" applyFont="1" applyFill="1" applyBorder="1" applyAlignment="1">
      <alignment horizontal="center" vertical="top"/>
    </xf>
  </cellXfs>
  <cellStyles count="3952">
    <cellStyle name="S0" xfId="34"/>
    <cellStyle name="S0 10" xfId="35"/>
    <cellStyle name="S0 100" xfId="36"/>
    <cellStyle name="S0 101" xfId="37"/>
    <cellStyle name="S0 102" xfId="38"/>
    <cellStyle name="S0 103" xfId="39"/>
    <cellStyle name="S0 104" xfId="40"/>
    <cellStyle name="S0 105" xfId="41"/>
    <cellStyle name="S0 106" xfId="42"/>
    <cellStyle name="S0 107" xfId="43"/>
    <cellStyle name="S0 108" xfId="44"/>
    <cellStyle name="S0 109" xfId="45"/>
    <cellStyle name="S0 11" xfId="46"/>
    <cellStyle name="S0 110" xfId="47"/>
    <cellStyle name="S0 111" xfId="48"/>
    <cellStyle name="S0 112" xfId="49"/>
    <cellStyle name="S0 113" xfId="50"/>
    <cellStyle name="S0 114" xfId="51"/>
    <cellStyle name="S0 115" xfId="52"/>
    <cellStyle name="S0 116" xfId="53"/>
    <cellStyle name="S0 117" xfId="54"/>
    <cellStyle name="S0 118" xfId="55"/>
    <cellStyle name="S0 119" xfId="56"/>
    <cellStyle name="S0 12" xfId="57"/>
    <cellStyle name="S0 120" xfId="58"/>
    <cellStyle name="S0 121" xfId="59"/>
    <cellStyle name="S0 122" xfId="60"/>
    <cellStyle name="S0 123" xfId="61"/>
    <cellStyle name="S0 124" xfId="62"/>
    <cellStyle name="S0 125" xfId="63"/>
    <cellStyle name="S0 126" xfId="64"/>
    <cellStyle name="S0 127" xfId="65"/>
    <cellStyle name="S0 128" xfId="66"/>
    <cellStyle name="S0 129" xfId="67"/>
    <cellStyle name="S0 13" xfId="68"/>
    <cellStyle name="S0 130" xfId="69"/>
    <cellStyle name="S0 131" xfId="70"/>
    <cellStyle name="S0 132" xfId="71"/>
    <cellStyle name="S0 133" xfId="72"/>
    <cellStyle name="S0 134" xfId="73"/>
    <cellStyle name="S0 135" xfId="74"/>
    <cellStyle name="S0 136" xfId="75"/>
    <cellStyle name="S0 137" xfId="76"/>
    <cellStyle name="S0 138" xfId="77"/>
    <cellStyle name="S0 139" xfId="78"/>
    <cellStyle name="S0 14" xfId="79"/>
    <cellStyle name="S0 140" xfId="80"/>
    <cellStyle name="S0 141" xfId="81"/>
    <cellStyle name="S0 142" xfId="82"/>
    <cellStyle name="S0 143" xfId="83"/>
    <cellStyle name="S0 144" xfId="84"/>
    <cellStyle name="S0 145" xfId="85"/>
    <cellStyle name="S0 146" xfId="86"/>
    <cellStyle name="S0 147" xfId="87"/>
    <cellStyle name="S0 148" xfId="88"/>
    <cellStyle name="S0 149" xfId="89"/>
    <cellStyle name="S0 15" xfId="90"/>
    <cellStyle name="S0 150" xfId="91"/>
    <cellStyle name="S0 151" xfId="92"/>
    <cellStyle name="S0 152" xfId="93"/>
    <cellStyle name="S0 153" xfId="94"/>
    <cellStyle name="S0 154" xfId="95"/>
    <cellStyle name="S0 155" xfId="96"/>
    <cellStyle name="S0 156" xfId="97"/>
    <cellStyle name="S0 157" xfId="98"/>
    <cellStyle name="S0 158" xfId="99"/>
    <cellStyle name="S0 159" xfId="100"/>
    <cellStyle name="S0 16" xfId="101"/>
    <cellStyle name="S0 160" xfId="102"/>
    <cellStyle name="S0 161" xfId="103"/>
    <cellStyle name="S0 162" xfId="104"/>
    <cellStyle name="S0 17" xfId="105"/>
    <cellStyle name="S0 18" xfId="106"/>
    <cellStyle name="S0 19" xfId="107"/>
    <cellStyle name="S0 2" xfId="108"/>
    <cellStyle name="S0 20" xfId="109"/>
    <cellStyle name="S0 21" xfId="110"/>
    <cellStyle name="S0 22" xfId="111"/>
    <cellStyle name="S0 23" xfId="112"/>
    <cellStyle name="S0 24" xfId="113"/>
    <cellStyle name="S0 25" xfId="114"/>
    <cellStyle name="S0 26" xfId="115"/>
    <cellStyle name="S0 27" xfId="116"/>
    <cellStyle name="S0 28" xfId="117"/>
    <cellStyle name="S0 29" xfId="118"/>
    <cellStyle name="S0 3" xfId="119"/>
    <cellStyle name="S0 30" xfId="120"/>
    <cellStyle name="S0 31" xfId="121"/>
    <cellStyle name="S0 32" xfId="122"/>
    <cellStyle name="S0 33" xfId="123"/>
    <cellStyle name="S0 34" xfId="124"/>
    <cellStyle name="S0 35" xfId="125"/>
    <cellStyle name="S0 36" xfId="126"/>
    <cellStyle name="S0 37" xfId="127"/>
    <cellStyle name="S0 38" xfId="128"/>
    <cellStyle name="S0 39" xfId="129"/>
    <cellStyle name="S0 4" xfId="130"/>
    <cellStyle name="S0 40" xfId="131"/>
    <cellStyle name="S0 41" xfId="132"/>
    <cellStyle name="S0 42" xfId="133"/>
    <cellStyle name="S0 43" xfId="134"/>
    <cellStyle name="S0 44" xfId="135"/>
    <cellStyle name="S0 45" xfId="136"/>
    <cellStyle name="S0 46" xfId="137"/>
    <cellStyle name="S0 47" xfId="138"/>
    <cellStyle name="S0 48" xfId="139"/>
    <cellStyle name="S0 49" xfId="140"/>
    <cellStyle name="S0 5" xfId="141"/>
    <cellStyle name="S0 50" xfId="142"/>
    <cellStyle name="S0 51" xfId="143"/>
    <cellStyle name="S0 52" xfId="144"/>
    <cellStyle name="S0 53" xfId="145"/>
    <cellStyle name="S0 54" xfId="146"/>
    <cellStyle name="S0 55" xfId="147"/>
    <cellStyle name="S0 56" xfId="148"/>
    <cellStyle name="S0 57" xfId="149"/>
    <cellStyle name="S0 58" xfId="150"/>
    <cellStyle name="S0 59" xfId="151"/>
    <cellStyle name="S0 6" xfId="152"/>
    <cellStyle name="S0 60" xfId="153"/>
    <cellStyle name="S0 61" xfId="154"/>
    <cellStyle name="S0 62" xfId="155"/>
    <cellStyle name="S0 63" xfId="156"/>
    <cellStyle name="S0 64" xfId="157"/>
    <cellStyle name="S0 65" xfId="158"/>
    <cellStyle name="S0 66" xfId="159"/>
    <cellStyle name="S0 67" xfId="160"/>
    <cellStyle name="S0 68" xfId="161"/>
    <cellStyle name="S0 69" xfId="162"/>
    <cellStyle name="S0 7" xfId="163"/>
    <cellStyle name="S0 70" xfId="164"/>
    <cellStyle name="S0 71" xfId="165"/>
    <cellStyle name="S0 72" xfId="166"/>
    <cellStyle name="S0 73" xfId="167"/>
    <cellStyle name="S0 74" xfId="168"/>
    <cellStyle name="S0 75" xfId="169"/>
    <cellStyle name="S0 76" xfId="170"/>
    <cellStyle name="S0 77" xfId="171"/>
    <cellStyle name="S0 78" xfId="172"/>
    <cellStyle name="S0 79" xfId="173"/>
    <cellStyle name="S0 8" xfId="174"/>
    <cellStyle name="S0 80" xfId="175"/>
    <cellStyle name="S0 81" xfId="176"/>
    <cellStyle name="S0 82" xfId="177"/>
    <cellStyle name="S0 83" xfId="178"/>
    <cellStyle name="S0 84" xfId="179"/>
    <cellStyle name="S0 85" xfId="180"/>
    <cellStyle name="S0 86" xfId="181"/>
    <cellStyle name="S0 87" xfId="182"/>
    <cellStyle name="S0 88" xfId="183"/>
    <cellStyle name="S0 89" xfId="184"/>
    <cellStyle name="S0 9" xfId="185"/>
    <cellStyle name="S0 90" xfId="186"/>
    <cellStyle name="S0 91" xfId="187"/>
    <cellStyle name="S0 92" xfId="188"/>
    <cellStyle name="S0 93" xfId="189"/>
    <cellStyle name="S0 94" xfId="190"/>
    <cellStyle name="S0 95" xfId="191"/>
    <cellStyle name="S0 96" xfId="192"/>
    <cellStyle name="S0 97" xfId="193"/>
    <cellStyle name="S0 98" xfId="194"/>
    <cellStyle name="S0 99" xfId="195"/>
    <cellStyle name="S1" xfId="196"/>
    <cellStyle name="S1 10" xfId="197"/>
    <cellStyle name="S1 100" xfId="198"/>
    <cellStyle name="S1 101" xfId="199"/>
    <cellStyle name="S1 102" xfId="200"/>
    <cellStyle name="S1 103" xfId="201"/>
    <cellStyle name="S1 104" xfId="202"/>
    <cellStyle name="S1 105" xfId="203"/>
    <cellStyle name="S1 106" xfId="204"/>
    <cellStyle name="S1 107" xfId="205"/>
    <cellStyle name="S1 108" xfId="206"/>
    <cellStyle name="S1 109" xfId="207"/>
    <cellStyle name="S1 11" xfId="208"/>
    <cellStyle name="S1 110" xfId="209"/>
    <cellStyle name="S1 111" xfId="210"/>
    <cellStyle name="S1 112" xfId="211"/>
    <cellStyle name="S1 113" xfId="212"/>
    <cellStyle name="S1 114" xfId="213"/>
    <cellStyle name="S1 115" xfId="214"/>
    <cellStyle name="S1 116" xfId="215"/>
    <cellStyle name="S1 117" xfId="216"/>
    <cellStyle name="S1 118" xfId="217"/>
    <cellStyle name="S1 119" xfId="218"/>
    <cellStyle name="S1 12" xfId="219"/>
    <cellStyle name="S1 120" xfId="220"/>
    <cellStyle name="S1 121" xfId="221"/>
    <cellStyle name="S1 122" xfId="222"/>
    <cellStyle name="S1 123" xfId="223"/>
    <cellStyle name="S1 124" xfId="224"/>
    <cellStyle name="S1 125" xfId="225"/>
    <cellStyle name="S1 126" xfId="226"/>
    <cellStyle name="S1 127" xfId="227"/>
    <cellStyle name="S1 128" xfId="228"/>
    <cellStyle name="S1 129" xfId="229"/>
    <cellStyle name="S1 13" xfId="230"/>
    <cellStyle name="S1 130" xfId="231"/>
    <cellStyle name="S1 131" xfId="232"/>
    <cellStyle name="S1 132" xfId="233"/>
    <cellStyle name="S1 133" xfId="234"/>
    <cellStyle name="S1 134" xfId="235"/>
    <cellStyle name="S1 135" xfId="236"/>
    <cellStyle name="S1 136" xfId="237"/>
    <cellStyle name="S1 137" xfId="238"/>
    <cellStyle name="S1 138" xfId="239"/>
    <cellStyle name="S1 139" xfId="240"/>
    <cellStyle name="S1 14" xfId="241"/>
    <cellStyle name="S1 140" xfId="242"/>
    <cellStyle name="S1 141" xfId="243"/>
    <cellStyle name="S1 142" xfId="244"/>
    <cellStyle name="S1 143" xfId="245"/>
    <cellStyle name="S1 144" xfId="246"/>
    <cellStyle name="S1 145" xfId="247"/>
    <cellStyle name="S1 146" xfId="248"/>
    <cellStyle name="S1 147" xfId="249"/>
    <cellStyle name="S1 148" xfId="250"/>
    <cellStyle name="S1 149" xfId="251"/>
    <cellStyle name="S1 15" xfId="252"/>
    <cellStyle name="S1 150" xfId="253"/>
    <cellStyle name="S1 151" xfId="254"/>
    <cellStyle name="S1 152" xfId="255"/>
    <cellStyle name="S1 153" xfId="256"/>
    <cellStyle name="S1 154" xfId="257"/>
    <cellStyle name="S1 155" xfId="258"/>
    <cellStyle name="S1 156" xfId="259"/>
    <cellStyle name="S1 157" xfId="260"/>
    <cellStyle name="S1 158" xfId="261"/>
    <cellStyle name="S1 159" xfId="262"/>
    <cellStyle name="S1 16" xfId="263"/>
    <cellStyle name="S1 160" xfId="264"/>
    <cellStyle name="S1 161" xfId="265"/>
    <cellStyle name="S1 162" xfId="266"/>
    <cellStyle name="S1 17" xfId="267"/>
    <cellStyle name="S1 18" xfId="268"/>
    <cellStyle name="S1 19" xfId="269"/>
    <cellStyle name="S1 2" xfId="270"/>
    <cellStyle name="S1 20" xfId="271"/>
    <cellStyle name="S1 21" xfId="272"/>
    <cellStyle name="S1 22" xfId="273"/>
    <cellStyle name="S1 23" xfId="274"/>
    <cellStyle name="S1 24" xfId="275"/>
    <cellStyle name="S1 25" xfId="276"/>
    <cellStyle name="S1 26" xfId="277"/>
    <cellStyle name="S1 27" xfId="278"/>
    <cellStyle name="S1 28" xfId="279"/>
    <cellStyle name="S1 29" xfId="280"/>
    <cellStyle name="S1 3" xfId="281"/>
    <cellStyle name="S1 30" xfId="282"/>
    <cellStyle name="S1 31" xfId="283"/>
    <cellStyle name="S1 32" xfId="284"/>
    <cellStyle name="S1 33" xfId="285"/>
    <cellStyle name="S1 34" xfId="286"/>
    <cellStyle name="S1 35" xfId="287"/>
    <cellStyle name="S1 36" xfId="288"/>
    <cellStyle name="S1 37" xfId="289"/>
    <cellStyle name="S1 38" xfId="290"/>
    <cellStyle name="S1 39" xfId="291"/>
    <cellStyle name="S1 4" xfId="292"/>
    <cellStyle name="S1 40" xfId="293"/>
    <cellStyle name="S1 41" xfId="294"/>
    <cellStyle name="S1 42" xfId="295"/>
    <cellStyle name="S1 43" xfId="296"/>
    <cellStyle name="S1 44" xfId="297"/>
    <cellStyle name="S1 45" xfId="298"/>
    <cellStyle name="S1 46" xfId="299"/>
    <cellStyle name="S1 47" xfId="300"/>
    <cellStyle name="S1 48" xfId="301"/>
    <cellStyle name="S1 49" xfId="302"/>
    <cellStyle name="S1 5" xfId="303"/>
    <cellStyle name="S1 50" xfId="304"/>
    <cellStyle name="S1 51" xfId="305"/>
    <cellStyle name="S1 52" xfId="306"/>
    <cellStyle name="S1 53" xfId="307"/>
    <cellStyle name="S1 54" xfId="308"/>
    <cellStyle name="S1 55" xfId="309"/>
    <cellStyle name="S1 56" xfId="310"/>
    <cellStyle name="S1 57" xfId="311"/>
    <cellStyle name="S1 58" xfId="312"/>
    <cellStyle name="S1 59" xfId="313"/>
    <cellStyle name="S1 6" xfId="314"/>
    <cellStyle name="S1 60" xfId="315"/>
    <cellStyle name="S1 61" xfId="316"/>
    <cellStyle name="S1 62" xfId="317"/>
    <cellStyle name="S1 63" xfId="318"/>
    <cellStyle name="S1 64" xfId="319"/>
    <cellStyle name="S1 65" xfId="320"/>
    <cellStyle name="S1 66" xfId="321"/>
    <cellStyle name="S1 67" xfId="322"/>
    <cellStyle name="S1 68" xfId="323"/>
    <cellStyle name="S1 69" xfId="324"/>
    <cellStyle name="S1 7" xfId="325"/>
    <cellStyle name="S1 70" xfId="326"/>
    <cellStyle name="S1 71" xfId="327"/>
    <cellStyle name="S1 72" xfId="328"/>
    <cellStyle name="S1 73" xfId="329"/>
    <cellStyle name="S1 74" xfId="330"/>
    <cellStyle name="S1 75" xfId="331"/>
    <cellStyle name="S1 76" xfId="332"/>
    <cellStyle name="S1 77" xfId="333"/>
    <cellStyle name="S1 78" xfId="334"/>
    <cellStyle name="S1 79" xfId="335"/>
    <cellStyle name="S1 8" xfId="336"/>
    <cellStyle name="S1 80" xfId="337"/>
    <cellStyle name="S1 81" xfId="338"/>
    <cellStyle name="S1 82" xfId="339"/>
    <cellStyle name="S1 83" xfId="340"/>
    <cellStyle name="S1 84" xfId="341"/>
    <cellStyle name="S1 85" xfId="342"/>
    <cellStyle name="S1 86" xfId="343"/>
    <cellStyle name="S1 87" xfId="344"/>
    <cellStyle name="S1 88" xfId="345"/>
    <cellStyle name="S1 89" xfId="346"/>
    <cellStyle name="S1 9" xfId="347"/>
    <cellStyle name="S1 90" xfId="348"/>
    <cellStyle name="S1 91" xfId="349"/>
    <cellStyle name="S1 92" xfId="350"/>
    <cellStyle name="S1 93" xfId="351"/>
    <cellStyle name="S1 94" xfId="352"/>
    <cellStyle name="S1 95" xfId="353"/>
    <cellStyle name="S1 96" xfId="354"/>
    <cellStyle name="S1 97" xfId="355"/>
    <cellStyle name="S1 98" xfId="356"/>
    <cellStyle name="S1 99" xfId="357"/>
    <cellStyle name="S10" xfId="358"/>
    <cellStyle name="S10 10" xfId="359"/>
    <cellStyle name="S10 100" xfId="360"/>
    <cellStyle name="S10 101" xfId="361"/>
    <cellStyle name="S10 102" xfId="362"/>
    <cellStyle name="S10 103" xfId="363"/>
    <cellStyle name="S10 104" xfId="364"/>
    <cellStyle name="S10 105" xfId="365"/>
    <cellStyle name="S10 106" xfId="366"/>
    <cellStyle name="S10 107" xfId="367"/>
    <cellStyle name="S10 108" xfId="368"/>
    <cellStyle name="S10 109" xfId="369"/>
    <cellStyle name="S10 11" xfId="370"/>
    <cellStyle name="S10 110" xfId="371"/>
    <cellStyle name="S10 111" xfId="372"/>
    <cellStyle name="S10 112" xfId="373"/>
    <cellStyle name="S10 113" xfId="374"/>
    <cellStyle name="S10 114" xfId="375"/>
    <cellStyle name="S10 115" xfId="376"/>
    <cellStyle name="S10 116" xfId="377"/>
    <cellStyle name="S10 117" xfId="378"/>
    <cellStyle name="S10 118" xfId="379"/>
    <cellStyle name="S10 119" xfId="380"/>
    <cellStyle name="S10 12" xfId="381"/>
    <cellStyle name="S10 120" xfId="382"/>
    <cellStyle name="S10 121" xfId="383"/>
    <cellStyle name="S10 122" xfId="384"/>
    <cellStyle name="S10 123" xfId="385"/>
    <cellStyle name="S10 124" xfId="386"/>
    <cellStyle name="S10 125" xfId="387"/>
    <cellStyle name="S10 126" xfId="388"/>
    <cellStyle name="S10 127" xfId="389"/>
    <cellStyle name="S10 128" xfId="390"/>
    <cellStyle name="S10 129" xfId="391"/>
    <cellStyle name="S10 13" xfId="392"/>
    <cellStyle name="S10 130" xfId="393"/>
    <cellStyle name="S10 131" xfId="394"/>
    <cellStyle name="S10 132" xfId="395"/>
    <cellStyle name="S10 133" xfId="396"/>
    <cellStyle name="S10 134" xfId="397"/>
    <cellStyle name="S10 135" xfId="398"/>
    <cellStyle name="S10 136" xfId="399"/>
    <cellStyle name="S10 137" xfId="400"/>
    <cellStyle name="S10 138" xfId="401"/>
    <cellStyle name="S10 139" xfId="402"/>
    <cellStyle name="S10 14" xfId="403"/>
    <cellStyle name="S10 140" xfId="404"/>
    <cellStyle name="S10 141" xfId="405"/>
    <cellStyle name="S10 142" xfId="406"/>
    <cellStyle name="S10 143" xfId="407"/>
    <cellStyle name="S10 144" xfId="408"/>
    <cellStyle name="S10 145" xfId="409"/>
    <cellStyle name="S10 146" xfId="410"/>
    <cellStyle name="S10 147" xfId="411"/>
    <cellStyle name="S10 148" xfId="412"/>
    <cellStyle name="S10 149" xfId="413"/>
    <cellStyle name="S10 15" xfId="414"/>
    <cellStyle name="S10 150" xfId="415"/>
    <cellStyle name="S10 151" xfId="416"/>
    <cellStyle name="S10 152" xfId="417"/>
    <cellStyle name="S10 153" xfId="418"/>
    <cellStyle name="S10 154" xfId="419"/>
    <cellStyle name="S10 155" xfId="420"/>
    <cellStyle name="S10 156" xfId="421"/>
    <cellStyle name="S10 157" xfId="422"/>
    <cellStyle name="S10 158" xfId="423"/>
    <cellStyle name="S10 159" xfId="424"/>
    <cellStyle name="S10 16" xfId="425"/>
    <cellStyle name="S10 160" xfId="426"/>
    <cellStyle name="S10 161" xfId="427"/>
    <cellStyle name="S10 162" xfId="428"/>
    <cellStyle name="S10 17" xfId="429"/>
    <cellStyle name="S10 18" xfId="430"/>
    <cellStyle name="S10 19" xfId="431"/>
    <cellStyle name="S10 2" xfId="432"/>
    <cellStyle name="S10 20" xfId="433"/>
    <cellStyle name="S10 21" xfId="434"/>
    <cellStyle name="S10 22" xfId="435"/>
    <cellStyle name="S10 23" xfId="436"/>
    <cellStyle name="S10 24" xfId="437"/>
    <cellStyle name="S10 25" xfId="438"/>
    <cellStyle name="S10 26" xfId="439"/>
    <cellStyle name="S10 27" xfId="440"/>
    <cellStyle name="S10 28" xfId="441"/>
    <cellStyle name="S10 29" xfId="442"/>
    <cellStyle name="S10 3" xfId="443"/>
    <cellStyle name="S10 30" xfId="444"/>
    <cellStyle name="S10 31" xfId="445"/>
    <cellStyle name="S10 32" xfId="446"/>
    <cellStyle name="S10 33" xfId="447"/>
    <cellStyle name="S10 34" xfId="448"/>
    <cellStyle name="S10 35" xfId="449"/>
    <cellStyle name="S10 36" xfId="450"/>
    <cellStyle name="S10 37" xfId="451"/>
    <cellStyle name="S10 38" xfId="452"/>
    <cellStyle name="S10 39" xfId="453"/>
    <cellStyle name="S10 4" xfId="454"/>
    <cellStyle name="S10 40" xfId="455"/>
    <cellStyle name="S10 41" xfId="456"/>
    <cellStyle name="S10 42" xfId="457"/>
    <cellStyle name="S10 43" xfId="458"/>
    <cellStyle name="S10 44" xfId="459"/>
    <cellStyle name="S10 45" xfId="460"/>
    <cellStyle name="S10 46" xfId="461"/>
    <cellStyle name="S10 47" xfId="462"/>
    <cellStyle name="S10 48" xfId="463"/>
    <cellStyle name="S10 49" xfId="464"/>
    <cellStyle name="S10 5" xfId="465"/>
    <cellStyle name="S10 50" xfId="466"/>
    <cellStyle name="S10 51" xfId="467"/>
    <cellStyle name="S10 52" xfId="468"/>
    <cellStyle name="S10 53" xfId="469"/>
    <cellStyle name="S10 54" xfId="470"/>
    <cellStyle name="S10 55" xfId="471"/>
    <cellStyle name="S10 56" xfId="472"/>
    <cellStyle name="S10 57" xfId="473"/>
    <cellStyle name="S10 58" xfId="474"/>
    <cellStyle name="S10 59" xfId="475"/>
    <cellStyle name="S10 6" xfId="476"/>
    <cellStyle name="S10 60" xfId="477"/>
    <cellStyle name="S10 61" xfId="478"/>
    <cellStyle name="S10 62" xfId="479"/>
    <cellStyle name="S10 63" xfId="480"/>
    <cellStyle name="S10 64" xfId="481"/>
    <cellStyle name="S10 65" xfId="482"/>
    <cellStyle name="S10 66" xfId="483"/>
    <cellStyle name="S10 67" xfId="484"/>
    <cellStyle name="S10 68" xfId="485"/>
    <cellStyle name="S10 69" xfId="486"/>
    <cellStyle name="S10 7" xfId="487"/>
    <cellStyle name="S10 70" xfId="488"/>
    <cellStyle name="S10 71" xfId="489"/>
    <cellStyle name="S10 72" xfId="490"/>
    <cellStyle name="S10 73" xfId="491"/>
    <cellStyle name="S10 74" xfId="492"/>
    <cellStyle name="S10 75" xfId="493"/>
    <cellStyle name="S10 76" xfId="494"/>
    <cellStyle name="S10 77" xfId="495"/>
    <cellStyle name="S10 78" xfId="496"/>
    <cellStyle name="S10 79" xfId="497"/>
    <cellStyle name="S10 8" xfId="498"/>
    <cellStyle name="S10 80" xfId="499"/>
    <cellStyle name="S10 81" xfId="500"/>
    <cellStyle name="S10 82" xfId="501"/>
    <cellStyle name="S10 83" xfId="502"/>
    <cellStyle name="S10 84" xfId="503"/>
    <cellStyle name="S10 85" xfId="504"/>
    <cellStyle name="S10 86" xfId="505"/>
    <cellStyle name="S10 87" xfId="506"/>
    <cellStyle name="S10 88" xfId="507"/>
    <cellStyle name="S10 89" xfId="508"/>
    <cellStyle name="S10 9" xfId="509"/>
    <cellStyle name="S10 90" xfId="510"/>
    <cellStyle name="S10 91" xfId="511"/>
    <cellStyle name="S10 92" xfId="512"/>
    <cellStyle name="S10 93" xfId="513"/>
    <cellStyle name="S10 94" xfId="514"/>
    <cellStyle name="S10 95" xfId="515"/>
    <cellStyle name="S10 96" xfId="516"/>
    <cellStyle name="S10 97" xfId="517"/>
    <cellStyle name="S10 98" xfId="518"/>
    <cellStyle name="S10 99" xfId="519"/>
    <cellStyle name="S11" xfId="520"/>
    <cellStyle name="S11 10" xfId="521"/>
    <cellStyle name="S11 100" xfId="522"/>
    <cellStyle name="S11 101" xfId="523"/>
    <cellStyle name="S11 102" xfId="524"/>
    <cellStyle name="S11 103" xfId="525"/>
    <cellStyle name="S11 104" xfId="526"/>
    <cellStyle name="S11 105" xfId="527"/>
    <cellStyle name="S11 106" xfId="528"/>
    <cellStyle name="S11 107" xfId="529"/>
    <cellStyle name="S11 108" xfId="530"/>
    <cellStyle name="S11 109" xfId="531"/>
    <cellStyle name="S11 11" xfId="532"/>
    <cellStyle name="S11 110" xfId="533"/>
    <cellStyle name="S11 111" xfId="534"/>
    <cellStyle name="S11 112" xfId="535"/>
    <cellStyle name="S11 113" xfId="536"/>
    <cellStyle name="S11 114" xfId="537"/>
    <cellStyle name="S11 115" xfId="538"/>
    <cellStyle name="S11 116" xfId="539"/>
    <cellStyle name="S11 117" xfId="540"/>
    <cellStyle name="S11 118" xfId="541"/>
    <cellStyle name="S11 119" xfId="542"/>
    <cellStyle name="S11 12" xfId="543"/>
    <cellStyle name="S11 120" xfId="544"/>
    <cellStyle name="S11 121" xfId="545"/>
    <cellStyle name="S11 122" xfId="546"/>
    <cellStyle name="S11 123" xfId="547"/>
    <cellStyle name="S11 124" xfId="548"/>
    <cellStyle name="S11 125" xfId="549"/>
    <cellStyle name="S11 126" xfId="550"/>
    <cellStyle name="S11 127" xfId="551"/>
    <cellStyle name="S11 128" xfId="552"/>
    <cellStyle name="S11 129" xfId="553"/>
    <cellStyle name="S11 13" xfId="554"/>
    <cellStyle name="S11 130" xfId="555"/>
    <cellStyle name="S11 131" xfId="556"/>
    <cellStyle name="S11 132" xfId="557"/>
    <cellStyle name="S11 133" xfId="558"/>
    <cellStyle name="S11 134" xfId="559"/>
    <cellStyle name="S11 135" xfId="560"/>
    <cellStyle name="S11 136" xfId="561"/>
    <cellStyle name="S11 137" xfId="562"/>
    <cellStyle name="S11 138" xfId="563"/>
    <cellStyle name="S11 139" xfId="564"/>
    <cellStyle name="S11 14" xfId="565"/>
    <cellStyle name="S11 140" xfId="566"/>
    <cellStyle name="S11 141" xfId="567"/>
    <cellStyle name="S11 142" xfId="568"/>
    <cellStyle name="S11 143" xfId="569"/>
    <cellStyle name="S11 144" xfId="570"/>
    <cellStyle name="S11 145" xfId="571"/>
    <cellStyle name="S11 146" xfId="572"/>
    <cellStyle name="S11 147" xfId="573"/>
    <cellStyle name="S11 148" xfId="574"/>
    <cellStyle name="S11 149" xfId="575"/>
    <cellStyle name="S11 15" xfId="576"/>
    <cellStyle name="S11 150" xfId="577"/>
    <cellStyle name="S11 151" xfId="578"/>
    <cellStyle name="S11 152" xfId="579"/>
    <cellStyle name="S11 153" xfId="580"/>
    <cellStyle name="S11 154" xfId="581"/>
    <cellStyle name="S11 155" xfId="582"/>
    <cellStyle name="S11 156" xfId="583"/>
    <cellStyle name="S11 157" xfId="584"/>
    <cellStyle name="S11 158" xfId="585"/>
    <cellStyle name="S11 159" xfId="586"/>
    <cellStyle name="S11 16" xfId="587"/>
    <cellStyle name="S11 160" xfId="588"/>
    <cellStyle name="S11 161" xfId="589"/>
    <cellStyle name="S11 162" xfId="590"/>
    <cellStyle name="S11 17" xfId="591"/>
    <cellStyle name="S11 18" xfId="592"/>
    <cellStyle name="S11 19" xfId="593"/>
    <cellStyle name="S11 2" xfId="594"/>
    <cellStyle name="S11 20" xfId="595"/>
    <cellStyle name="S11 21" xfId="596"/>
    <cellStyle name="S11 22" xfId="597"/>
    <cellStyle name="S11 23" xfId="598"/>
    <cellStyle name="S11 24" xfId="599"/>
    <cellStyle name="S11 25" xfId="600"/>
    <cellStyle name="S11 26" xfId="601"/>
    <cellStyle name="S11 27" xfId="602"/>
    <cellStyle name="S11 28" xfId="603"/>
    <cellStyle name="S11 29" xfId="604"/>
    <cellStyle name="S11 3" xfId="605"/>
    <cellStyle name="S11 30" xfId="606"/>
    <cellStyle name="S11 31" xfId="607"/>
    <cellStyle name="S11 32" xfId="608"/>
    <cellStyle name="S11 33" xfId="609"/>
    <cellStyle name="S11 34" xfId="610"/>
    <cellStyle name="S11 35" xfId="611"/>
    <cellStyle name="S11 36" xfId="612"/>
    <cellStyle name="S11 37" xfId="613"/>
    <cellStyle name="S11 38" xfId="614"/>
    <cellStyle name="S11 39" xfId="615"/>
    <cellStyle name="S11 4" xfId="616"/>
    <cellStyle name="S11 40" xfId="617"/>
    <cellStyle name="S11 41" xfId="618"/>
    <cellStyle name="S11 42" xfId="619"/>
    <cellStyle name="S11 43" xfId="620"/>
    <cellStyle name="S11 44" xfId="621"/>
    <cellStyle name="S11 45" xfId="622"/>
    <cellStyle name="S11 46" xfId="623"/>
    <cellStyle name="S11 47" xfId="624"/>
    <cellStyle name="S11 48" xfId="625"/>
    <cellStyle name="S11 49" xfId="626"/>
    <cellStyle name="S11 5" xfId="627"/>
    <cellStyle name="S11 50" xfId="628"/>
    <cellStyle name="S11 51" xfId="629"/>
    <cellStyle name="S11 52" xfId="630"/>
    <cellStyle name="S11 53" xfId="631"/>
    <cellStyle name="S11 54" xfId="632"/>
    <cellStyle name="S11 55" xfId="633"/>
    <cellStyle name="S11 56" xfId="634"/>
    <cellStyle name="S11 57" xfId="635"/>
    <cellStyle name="S11 58" xfId="636"/>
    <cellStyle name="S11 59" xfId="637"/>
    <cellStyle name="S11 6" xfId="638"/>
    <cellStyle name="S11 60" xfId="639"/>
    <cellStyle name="S11 61" xfId="640"/>
    <cellStyle name="S11 62" xfId="641"/>
    <cellStyle name="S11 63" xfId="642"/>
    <cellStyle name="S11 64" xfId="643"/>
    <cellStyle name="S11 65" xfId="644"/>
    <cellStyle name="S11 66" xfId="645"/>
    <cellStyle name="S11 67" xfId="646"/>
    <cellStyle name="S11 68" xfId="647"/>
    <cellStyle name="S11 69" xfId="648"/>
    <cellStyle name="S11 7" xfId="649"/>
    <cellStyle name="S11 70" xfId="650"/>
    <cellStyle name="S11 71" xfId="651"/>
    <cellStyle name="S11 72" xfId="652"/>
    <cellStyle name="S11 73" xfId="653"/>
    <cellStyle name="S11 74" xfId="654"/>
    <cellStyle name="S11 75" xfId="655"/>
    <cellStyle name="S11 76" xfId="656"/>
    <cellStyle name="S11 77" xfId="657"/>
    <cellStyle name="S11 78" xfId="658"/>
    <cellStyle name="S11 79" xfId="659"/>
    <cellStyle name="S11 8" xfId="660"/>
    <cellStyle name="S11 80" xfId="661"/>
    <cellStyle name="S11 81" xfId="662"/>
    <cellStyle name="S11 82" xfId="663"/>
    <cellStyle name="S11 83" xfId="664"/>
    <cellStyle name="S11 84" xfId="665"/>
    <cellStyle name="S11 85" xfId="666"/>
    <cellStyle name="S11 86" xfId="667"/>
    <cellStyle name="S11 87" xfId="668"/>
    <cellStyle name="S11 88" xfId="669"/>
    <cellStyle name="S11 89" xfId="670"/>
    <cellStyle name="S11 9" xfId="671"/>
    <cellStyle name="S11 90" xfId="672"/>
    <cellStyle name="S11 91" xfId="673"/>
    <cellStyle name="S11 92" xfId="674"/>
    <cellStyle name="S11 93" xfId="675"/>
    <cellStyle name="S11 94" xfId="676"/>
    <cellStyle name="S11 95" xfId="677"/>
    <cellStyle name="S11 96" xfId="678"/>
    <cellStyle name="S11 97" xfId="679"/>
    <cellStyle name="S11 98" xfId="680"/>
    <cellStyle name="S11 99" xfId="681"/>
    <cellStyle name="S12" xfId="682"/>
    <cellStyle name="S12 10" xfId="683"/>
    <cellStyle name="S12 100" xfId="684"/>
    <cellStyle name="S12 101" xfId="685"/>
    <cellStyle name="S12 102" xfId="686"/>
    <cellStyle name="S12 103" xfId="687"/>
    <cellStyle name="S12 104" xfId="688"/>
    <cellStyle name="S12 105" xfId="689"/>
    <cellStyle name="S12 106" xfId="690"/>
    <cellStyle name="S12 107" xfId="691"/>
    <cellStyle name="S12 108" xfId="692"/>
    <cellStyle name="S12 109" xfId="693"/>
    <cellStyle name="S12 11" xfId="694"/>
    <cellStyle name="S12 110" xfId="695"/>
    <cellStyle name="S12 111" xfId="696"/>
    <cellStyle name="S12 112" xfId="697"/>
    <cellStyle name="S12 113" xfId="698"/>
    <cellStyle name="S12 114" xfId="699"/>
    <cellStyle name="S12 115" xfId="700"/>
    <cellStyle name="S12 116" xfId="701"/>
    <cellStyle name="S12 117" xfId="702"/>
    <cellStyle name="S12 118" xfId="703"/>
    <cellStyle name="S12 119" xfId="704"/>
    <cellStyle name="S12 12" xfId="705"/>
    <cellStyle name="S12 120" xfId="706"/>
    <cellStyle name="S12 121" xfId="707"/>
    <cellStyle name="S12 122" xfId="708"/>
    <cellStyle name="S12 123" xfId="709"/>
    <cellStyle name="S12 124" xfId="710"/>
    <cellStyle name="S12 125" xfId="711"/>
    <cellStyle name="S12 126" xfId="712"/>
    <cellStyle name="S12 127" xfId="713"/>
    <cellStyle name="S12 128" xfId="714"/>
    <cellStyle name="S12 129" xfId="715"/>
    <cellStyle name="S12 13" xfId="716"/>
    <cellStyle name="S12 130" xfId="717"/>
    <cellStyle name="S12 131" xfId="718"/>
    <cellStyle name="S12 132" xfId="719"/>
    <cellStyle name="S12 133" xfId="720"/>
    <cellStyle name="S12 134" xfId="721"/>
    <cellStyle name="S12 135" xfId="722"/>
    <cellStyle name="S12 136" xfId="723"/>
    <cellStyle name="S12 137" xfId="724"/>
    <cellStyle name="S12 138" xfId="725"/>
    <cellStyle name="S12 139" xfId="726"/>
    <cellStyle name="S12 14" xfId="727"/>
    <cellStyle name="S12 140" xfId="728"/>
    <cellStyle name="S12 141" xfId="729"/>
    <cellStyle name="S12 142" xfId="730"/>
    <cellStyle name="S12 143" xfId="731"/>
    <cellStyle name="S12 144" xfId="732"/>
    <cellStyle name="S12 145" xfId="733"/>
    <cellStyle name="S12 146" xfId="734"/>
    <cellStyle name="S12 147" xfId="735"/>
    <cellStyle name="S12 148" xfId="736"/>
    <cellStyle name="S12 149" xfId="737"/>
    <cellStyle name="S12 15" xfId="738"/>
    <cellStyle name="S12 150" xfId="739"/>
    <cellStyle name="S12 151" xfId="740"/>
    <cellStyle name="S12 152" xfId="741"/>
    <cellStyle name="S12 153" xfId="742"/>
    <cellStyle name="S12 154" xfId="743"/>
    <cellStyle name="S12 155" xfId="744"/>
    <cellStyle name="S12 156" xfId="745"/>
    <cellStyle name="S12 157" xfId="746"/>
    <cellStyle name="S12 158" xfId="747"/>
    <cellStyle name="S12 159" xfId="748"/>
    <cellStyle name="S12 16" xfId="749"/>
    <cellStyle name="S12 160" xfId="750"/>
    <cellStyle name="S12 161" xfId="751"/>
    <cellStyle name="S12 162" xfId="752"/>
    <cellStyle name="S12 17" xfId="753"/>
    <cellStyle name="S12 18" xfId="754"/>
    <cellStyle name="S12 19" xfId="755"/>
    <cellStyle name="S12 2" xfId="756"/>
    <cellStyle name="S12 20" xfId="757"/>
    <cellStyle name="S12 21" xfId="758"/>
    <cellStyle name="S12 22" xfId="759"/>
    <cellStyle name="S12 23" xfId="760"/>
    <cellStyle name="S12 24" xfId="761"/>
    <cellStyle name="S12 25" xfId="762"/>
    <cellStyle name="S12 26" xfId="763"/>
    <cellStyle name="S12 27" xfId="764"/>
    <cellStyle name="S12 28" xfId="765"/>
    <cellStyle name="S12 29" xfId="766"/>
    <cellStyle name="S12 3" xfId="767"/>
    <cellStyle name="S12 30" xfId="768"/>
    <cellStyle name="S12 31" xfId="769"/>
    <cellStyle name="S12 32" xfId="770"/>
    <cellStyle name="S12 33" xfId="771"/>
    <cellStyle name="S12 34" xfId="772"/>
    <cellStyle name="S12 35" xfId="773"/>
    <cellStyle name="S12 36" xfId="774"/>
    <cellStyle name="S12 37" xfId="775"/>
    <cellStyle name="S12 38" xfId="776"/>
    <cellStyle name="S12 39" xfId="777"/>
    <cellStyle name="S12 4" xfId="778"/>
    <cellStyle name="S12 40" xfId="779"/>
    <cellStyle name="S12 41" xfId="780"/>
    <cellStyle name="S12 42" xfId="781"/>
    <cellStyle name="S12 43" xfId="782"/>
    <cellStyle name="S12 44" xfId="783"/>
    <cellStyle name="S12 45" xfId="784"/>
    <cellStyle name="S12 46" xfId="785"/>
    <cellStyle name="S12 47" xfId="786"/>
    <cellStyle name="S12 48" xfId="787"/>
    <cellStyle name="S12 49" xfId="788"/>
    <cellStyle name="S12 5" xfId="789"/>
    <cellStyle name="S12 50" xfId="790"/>
    <cellStyle name="S12 51" xfId="791"/>
    <cellStyle name="S12 52" xfId="792"/>
    <cellStyle name="S12 53" xfId="793"/>
    <cellStyle name="S12 54" xfId="794"/>
    <cellStyle name="S12 55" xfId="795"/>
    <cellStyle name="S12 56" xfId="796"/>
    <cellStyle name="S12 57" xfId="797"/>
    <cellStyle name="S12 58" xfId="798"/>
    <cellStyle name="S12 59" xfId="799"/>
    <cellStyle name="S12 6" xfId="800"/>
    <cellStyle name="S12 60" xfId="801"/>
    <cellStyle name="S12 61" xfId="802"/>
    <cellStyle name="S12 62" xfId="803"/>
    <cellStyle name="S12 63" xfId="804"/>
    <cellStyle name="S12 64" xfId="805"/>
    <cellStyle name="S12 65" xfId="806"/>
    <cellStyle name="S12 66" xfId="807"/>
    <cellStyle name="S12 67" xfId="808"/>
    <cellStyle name="S12 68" xfId="809"/>
    <cellStyle name="S12 69" xfId="810"/>
    <cellStyle name="S12 7" xfId="811"/>
    <cellStyle name="S12 70" xfId="812"/>
    <cellStyle name="S12 71" xfId="813"/>
    <cellStyle name="S12 72" xfId="814"/>
    <cellStyle name="S12 73" xfId="815"/>
    <cellStyle name="S12 74" xfId="816"/>
    <cellStyle name="S12 75" xfId="817"/>
    <cellStyle name="S12 76" xfId="818"/>
    <cellStyle name="S12 77" xfId="819"/>
    <cellStyle name="S12 78" xfId="820"/>
    <cellStyle name="S12 79" xfId="821"/>
    <cellStyle name="S12 8" xfId="822"/>
    <cellStyle name="S12 80" xfId="823"/>
    <cellStyle name="S12 81" xfId="824"/>
    <cellStyle name="S12 82" xfId="825"/>
    <cellStyle name="S12 83" xfId="826"/>
    <cellStyle name="S12 84" xfId="827"/>
    <cellStyle name="S12 85" xfId="828"/>
    <cellStyle name="S12 86" xfId="829"/>
    <cellStyle name="S12 87" xfId="830"/>
    <cellStyle name="S12 88" xfId="831"/>
    <cellStyle name="S12 89" xfId="832"/>
    <cellStyle name="S12 9" xfId="833"/>
    <cellStyle name="S12 90" xfId="834"/>
    <cellStyle name="S12 91" xfId="835"/>
    <cellStyle name="S12 92" xfId="836"/>
    <cellStyle name="S12 93" xfId="837"/>
    <cellStyle name="S12 94" xfId="838"/>
    <cellStyle name="S12 95" xfId="839"/>
    <cellStyle name="S12 96" xfId="840"/>
    <cellStyle name="S12 97" xfId="841"/>
    <cellStyle name="S12 98" xfId="842"/>
    <cellStyle name="S12 99" xfId="843"/>
    <cellStyle name="S13" xfId="844"/>
    <cellStyle name="S13 10" xfId="845"/>
    <cellStyle name="S13 100" xfId="846"/>
    <cellStyle name="S13 101" xfId="847"/>
    <cellStyle name="S13 102" xfId="848"/>
    <cellStyle name="S13 103" xfId="849"/>
    <cellStyle name="S13 104" xfId="850"/>
    <cellStyle name="S13 105" xfId="851"/>
    <cellStyle name="S13 106" xfId="852"/>
    <cellStyle name="S13 107" xfId="853"/>
    <cellStyle name="S13 108" xfId="854"/>
    <cellStyle name="S13 109" xfId="855"/>
    <cellStyle name="S13 11" xfId="856"/>
    <cellStyle name="S13 110" xfId="857"/>
    <cellStyle name="S13 111" xfId="858"/>
    <cellStyle name="S13 112" xfId="859"/>
    <cellStyle name="S13 113" xfId="860"/>
    <cellStyle name="S13 114" xfId="861"/>
    <cellStyle name="S13 115" xfId="862"/>
    <cellStyle name="S13 116" xfId="863"/>
    <cellStyle name="S13 117" xfId="864"/>
    <cellStyle name="S13 118" xfId="865"/>
    <cellStyle name="S13 119" xfId="866"/>
    <cellStyle name="S13 12" xfId="867"/>
    <cellStyle name="S13 120" xfId="868"/>
    <cellStyle name="S13 121" xfId="869"/>
    <cellStyle name="S13 122" xfId="870"/>
    <cellStyle name="S13 123" xfId="871"/>
    <cellStyle name="S13 124" xfId="872"/>
    <cellStyle name="S13 125" xfId="873"/>
    <cellStyle name="S13 126" xfId="874"/>
    <cellStyle name="S13 127" xfId="875"/>
    <cellStyle name="S13 128" xfId="876"/>
    <cellStyle name="S13 129" xfId="877"/>
    <cellStyle name="S13 13" xfId="878"/>
    <cellStyle name="S13 130" xfId="879"/>
    <cellStyle name="S13 131" xfId="880"/>
    <cellStyle name="S13 132" xfId="881"/>
    <cellStyle name="S13 133" xfId="882"/>
    <cellStyle name="S13 134" xfId="883"/>
    <cellStyle name="S13 135" xfId="884"/>
    <cellStyle name="S13 136" xfId="885"/>
    <cellStyle name="S13 137" xfId="886"/>
    <cellStyle name="S13 138" xfId="887"/>
    <cellStyle name="S13 139" xfId="888"/>
    <cellStyle name="S13 14" xfId="889"/>
    <cellStyle name="S13 140" xfId="890"/>
    <cellStyle name="S13 141" xfId="891"/>
    <cellStyle name="S13 142" xfId="892"/>
    <cellStyle name="S13 143" xfId="893"/>
    <cellStyle name="S13 144" xfId="894"/>
    <cellStyle name="S13 145" xfId="895"/>
    <cellStyle name="S13 146" xfId="896"/>
    <cellStyle name="S13 147" xfId="897"/>
    <cellStyle name="S13 148" xfId="898"/>
    <cellStyle name="S13 149" xfId="899"/>
    <cellStyle name="S13 15" xfId="900"/>
    <cellStyle name="S13 150" xfId="901"/>
    <cellStyle name="S13 151" xfId="902"/>
    <cellStyle name="S13 152" xfId="903"/>
    <cellStyle name="S13 153" xfId="904"/>
    <cellStyle name="S13 154" xfId="905"/>
    <cellStyle name="S13 155" xfId="906"/>
    <cellStyle name="S13 156" xfId="907"/>
    <cellStyle name="S13 157" xfId="908"/>
    <cellStyle name="S13 158" xfId="909"/>
    <cellStyle name="S13 159" xfId="910"/>
    <cellStyle name="S13 16" xfId="911"/>
    <cellStyle name="S13 160" xfId="912"/>
    <cellStyle name="S13 161" xfId="913"/>
    <cellStyle name="S13 162" xfId="914"/>
    <cellStyle name="S13 17" xfId="915"/>
    <cellStyle name="S13 18" xfId="916"/>
    <cellStyle name="S13 19" xfId="917"/>
    <cellStyle name="S13 2" xfId="918"/>
    <cellStyle name="S13 20" xfId="919"/>
    <cellStyle name="S13 21" xfId="920"/>
    <cellStyle name="S13 22" xfId="921"/>
    <cellStyle name="S13 23" xfId="922"/>
    <cellStyle name="S13 24" xfId="923"/>
    <cellStyle name="S13 25" xfId="924"/>
    <cellStyle name="S13 26" xfId="925"/>
    <cellStyle name="S13 27" xfId="926"/>
    <cellStyle name="S13 28" xfId="927"/>
    <cellStyle name="S13 29" xfId="928"/>
    <cellStyle name="S13 3" xfId="929"/>
    <cellStyle name="S13 30" xfId="930"/>
    <cellStyle name="S13 31" xfId="931"/>
    <cellStyle name="S13 32" xfId="932"/>
    <cellStyle name="S13 33" xfId="933"/>
    <cellStyle name="S13 34" xfId="934"/>
    <cellStyle name="S13 35" xfId="935"/>
    <cellStyle name="S13 36" xfId="936"/>
    <cellStyle name="S13 37" xfId="937"/>
    <cellStyle name="S13 38" xfId="938"/>
    <cellStyle name="S13 39" xfId="939"/>
    <cellStyle name="S13 4" xfId="940"/>
    <cellStyle name="S13 40" xfId="941"/>
    <cellStyle name="S13 41" xfId="942"/>
    <cellStyle name="S13 42" xfId="943"/>
    <cellStyle name="S13 43" xfId="944"/>
    <cellStyle name="S13 44" xfId="945"/>
    <cellStyle name="S13 45" xfId="946"/>
    <cellStyle name="S13 46" xfId="947"/>
    <cellStyle name="S13 47" xfId="948"/>
    <cellStyle name="S13 48" xfId="949"/>
    <cellStyle name="S13 49" xfId="950"/>
    <cellStyle name="S13 5" xfId="951"/>
    <cellStyle name="S13 50" xfId="952"/>
    <cellStyle name="S13 51" xfId="953"/>
    <cellStyle name="S13 52" xfId="954"/>
    <cellStyle name="S13 53" xfId="955"/>
    <cellStyle name="S13 54" xfId="956"/>
    <cellStyle name="S13 55" xfId="957"/>
    <cellStyle name="S13 56" xfId="958"/>
    <cellStyle name="S13 57" xfId="959"/>
    <cellStyle name="S13 58" xfId="960"/>
    <cellStyle name="S13 59" xfId="961"/>
    <cellStyle name="S13 6" xfId="962"/>
    <cellStyle name="S13 60" xfId="963"/>
    <cellStyle name="S13 61" xfId="964"/>
    <cellStyle name="S13 62" xfId="965"/>
    <cellStyle name="S13 63" xfId="966"/>
    <cellStyle name="S13 64" xfId="967"/>
    <cellStyle name="S13 65" xfId="968"/>
    <cellStyle name="S13 66" xfId="969"/>
    <cellStyle name="S13 67" xfId="970"/>
    <cellStyle name="S13 68" xfId="971"/>
    <cellStyle name="S13 69" xfId="972"/>
    <cellStyle name="S13 7" xfId="973"/>
    <cellStyle name="S13 70" xfId="974"/>
    <cellStyle name="S13 71" xfId="975"/>
    <cellStyle name="S13 72" xfId="976"/>
    <cellStyle name="S13 73" xfId="977"/>
    <cellStyle name="S13 74" xfId="978"/>
    <cellStyle name="S13 75" xfId="979"/>
    <cellStyle name="S13 76" xfId="980"/>
    <cellStyle name="S13 77" xfId="981"/>
    <cellStyle name="S13 78" xfId="982"/>
    <cellStyle name="S13 79" xfId="983"/>
    <cellStyle name="S13 8" xfId="984"/>
    <cellStyle name="S13 80" xfId="985"/>
    <cellStyle name="S13 81" xfId="986"/>
    <cellStyle name="S13 82" xfId="987"/>
    <cellStyle name="S13 83" xfId="988"/>
    <cellStyle name="S13 84" xfId="989"/>
    <cellStyle name="S13 85" xfId="990"/>
    <cellStyle name="S13 86" xfId="991"/>
    <cellStyle name="S13 87" xfId="992"/>
    <cellStyle name="S13 88" xfId="993"/>
    <cellStyle name="S13 89" xfId="994"/>
    <cellStyle name="S13 9" xfId="995"/>
    <cellStyle name="S13 90" xfId="996"/>
    <cellStyle name="S13 91" xfId="997"/>
    <cellStyle name="S13 92" xfId="998"/>
    <cellStyle name="S13 93" xfId="999"/>
    <cellStyle name="S13 94" xfId="1000"/>
    <cellStyle name="S13 95" xfId="1001"/>
    <cellStyle name="S13 96" xfId="1002"/>
    <cellStyle name="S13 97" xfId="1003"/>
    <cellStyle name="S13 98" xfId="1004"/>
    <cellStyle name="S13 99" xfId="1005"/>
    <cellStyle name="S14" xfId="1006"/>
    <cellStyle name="S14 10" xfId="1007"/>
    <cellStyle name="S14 100" xfId="1008"/>
    <cellStyle name="S14 101" xfId="1009"/>
    <cellStyle name="S14 102" xfId="1010"/>
    <cellStyle name="S14 103" xfId="1011"/>
    <cellStyle name="S14 104" xfId="1012"/>
    <cellStyle name="S14 105" xfId="1013"/>
    <cellStyle name="S14 106" xfId="1014"/>
    <cellStyle name="S14 107" xfId="1015"/>
    <cellStyle name="S14 108" xfId="1016"/>
    <cellStyle name="S14 109" xfId="1017"/>
    <cellStyle name="S14 11" xfId="1018"/>
    <cellStyle name="S14 110" xfId="1019"/>
    <cellStyle name="S14 111" xfId="1020"/>
    <cellStyle name="S14 112" xfId="1021"/>
    <cellStyle name="S14 113" xfId="1022"/>
    <cellStyle name="S14 114" xfId="1023"/>
    <cellStyle name="S14 115" xfId="1024"/>
    <cellStyle name="S14 116" xfId="1025"/>
    <cellStyle name="S14 117" xfId="1026"/>
    <cellStyle name="S14 118" xfId="1027"/>
    <cellStyle name="S14 119" xfId="1028"/>
    <cellStyle name="S14 12" xfId="1029"/>
    <cellStyle name="S14 120" xfId="1030"/>
    <cellStyle name="S14 121" xfId="1031"/>
    <cellStyle name="S14 122" xfId="1032"/>
    <cellStyle name="S14 123" xfId="1033"/>
    <cellStyle name="S14 124" xfId="1034"/>
    <cellStyle name="S14 125" xfId="1035"/>
    <cellStyle name="S14 126" xfId="1036"/>
    <cellStyle name="S14 127" xfId="1037"/>
    <cellStyle name="S14 128" xfId="1038"/>
    <cellStyle name="S14 129" xfId="1039"/>
    <cellStyle name="S14 13" xfId="1040"/>
    <cellStyle name="S14 130" xfId="1041"/>
    <cellStyle name="S14 131" xfId="1042"/>
    <cellStyle name="S14 132" xfId="1043"/>
    <cellStyle name="S14 133" xfId="1044"/>
    <cellStyle name="S14 134" xfId="1045"/>
    <cellStyle name="S14 135" xfId="1046"/>
    <cellStyle name="S14 136" xfId="1047"/>
    <cellStyle name="S14 137" xfId="1048"/>
    <cellStyle name="S14 138" xfId="1049"/>
    <cellStyle name="S14 139" xfId="1050"/>
    <cellStyle name="S14 14" xfId="1051"/>
    <cellStyle name="S14 140" xfId="1052"/>
    <cellStyle name="S14 141" xfId="1053"/>
    <cellStyle name="S14 142" xfId="1054"/>
    <cellStyle name="S14 143" xfId="1055"/>
    <cellStyle name="S14 144" xfId="1056"/>
    <cellStyle name="S14 145" xfId="1057"/>
    <cellStyle name="S14 146" xfId="1058"/>
    <cellStyle name="S14 147" xfId="1059"/>
    <cellStyle name="S14 148" xfId="1060"/>
    <cellStyle name="S14 149" xfId="1061"/>
    <cellStyle name="S14 15" xfId="1062"/>
    <cellStyle name="S14 150" xfId="1063"/>
    <cellStyle name="S14 151" xfId="1064"/>
    <cellStyle name="S14 152" xfId="1065"/>
    <cellStyle name="S14 153" xfId="1066"/>
    <cellStyle name="S14 154" xfId="1067"/>
    <cellStyle name="S14 155" xfId="1068"/>
    <cellStyle name="S14 156" xfId="1069"/>
    <cellStyle name="S14 157" xfId="1070"/>
    <cellStyle name="S14 158" xfId="1071"/>
    <cellStyle name="S14 159" xfId="1072"/>
    <cellStyle name="S14 16" xfId="1073"/>
    <cellStyle name="S14 160" xfId="1074"/>
    <cellStyle name="S14 161" xfId="1075"/>
    <cellStyle name="S14 162" xfId="1076"/>
    <cellStyle name="S14 17" xfId="1077"/>
    <cellStyle name="S14 18" xfId="1078"/>
    <cellStyle name="S14 19" xfId="1079"/>
    <cellStyle name="S14 2" xfId="1080"/>
    <cellStyle name="S14 20" xfId="1081"/>
    <cellStyle name="S14 21" xfId="1082"/>
    <cellStyle name="S14 22" xfId="1083"/>
    <cellStyle name="S14 23" xfId="1084"/>
    <cellStyle name="S14 24" xfId="1085"/>
    <cellStyle name="S14 25" xfId="1086"/>
    <cellStyle name="S14 26" xfId="1087"/>
    <cellStyle name="S14 27" xfId="1088"/>
    <cellStyle name="S14 28" xfId="1089"/>
    <cellStyle name="S14 29" xfId="1090"/>
    <cellStyle name="S14 3" xfId="1091"/>
    <cellStyle name="S14 30" xfId="1092"/>
    <cellStyle name="S14 31" xfId="1093"/>
    <cellStyle name="S14 32" xfId="1094"/>
    <cellStyle name="S14 33" xfId="1095"/>
    <cellStyle name="S14 34" xfId="1096"/>
    <cellStyle name="S14 35" xfId="1097"/>
    <cellStyle name="S14 36" xfId="1098"/>
    <cellStyle name="S14 37" xfId="1099"/>
    <cellStyle name="S14 38" xfId="1100"/>
    <cellStyle name="S14 39" xfId="1101"/>
    <cellStyle name="S14 4" xfId="1102"/>
    <cellStyle name="S14 40" xfId="1103"/>
    <cellStyle name="S14 41" xfId="1104"/>
    <cellStyle name="S14 42" xfId="1105"/>
    <cellStyle name="S14 43" xfId="1106"/>
    <cellStyle name="S14 44" xfId="1107"/>
    <cellStyle name="S14 45" xfId="1108"/>
    <cellStyle name="S14 46" xfId="1109"/>
    <cellStyle name="S14 47" xfId="1110"/>
    <cellStyle name="S14 48" xfId="1111"/>
    <cellStyle name="S14 49" xfId="1112"/>
    <cellStyle name="S14 5" xfId="1113"/>
    <cellStyle name="S14 50" xfId="1114"/>
    <cellStyle name="S14 51" xfId="1115"/>
    <cellStyle name="S14 52" xfId="1116"/>
    <cellStyle name="S14 53" xfId="1117"/>
    <cellStyle name="S14 54" xfId="1118"/>
    <cellStyle name="S14 55" xfId="1119"/>
    <cellStyle name="S14 56" xfId="1120"/>
    <cellStyle name="S14 57" xfId="1121"/>
    <cellStyle name="S14 58" xfId="1122"/>
    <cellStyle name="S14 59" xfId="1123"/>
    <cellStyle name="S14 6" xfId="1124"/>
    <cellStyle name="S14 60" xfId="1125"/>
    <cellStyle name="S14 61" xfId="1126"/>
    <cellStyle name="S14 62" xfId="1127"/>
    <cellStyle name="S14 63" xfId="1128"/>
    <cellStyle name="S14 64" xfId="1129"/>
    <cellStyle name="S14 65" xfId="1130"/>
    <cellStyle name="S14 66" xfId="1131"/>
    <cellStyle name="S14 67" xfId="1132"/>
    <cellStyle name="S14 68" xfId="1133"/>
    <cellStyle name="S14 69" xfId="1134"/>
    <cellStyle name="S14 7" xfId="1135"/>
    <cellStyle name="S14 70" xfId="1136"/>
    <cellStyle name="S14 71" xfId="1137"/>
    <cellStyle name="S14 72" xfId="1138"/>
    <cellStyle name="S14 73" xfId="1139"/>
    <cellStyle name="S14 74" xfId="1140"/>
    <cellStyle name="S14 75" xfId="1141"/>
    <cellStyle name="S14 76" xfId="1142"/>
    <cellStyle name="S14 77" xfId="1143"/>
    <cellStyle name="S14 78" xfId="1144"/>
    <cellStyle name="S14 79" xfId="1145"/>
    <cellStyle name="S14 8" xfId="1146"/>
    <cellStyle name="S14 80" xfId="1147"/>
    <cellStyle name="S14 81" xfId="1148"/>
    <cellStyle name="S14 82" xfId="1149"/>
    <cellStyle name="S14 83" xfId="1150"/>
    <cellStyle name="S14 84" xfId="1151"/>
    <cellStyle name="S14 85" xfId="1152"/>
    <cellStyle name="S14 86" xfId="1153"/>
    <cellStyle name="S14 87" xfId="1154"/>
    <cellStyle name="S14 88" xfId="1155"/>
    <cellStyle name="S14 89" xfId="1156"/>
    <cellStyle name="S14 9" xfId="1157"/>
    <cellStyle name="S14 90" xfId="1158"/>
    <cellStyle name="S14 91" xfId="1159"/>
    <cellStyle name="S14 92" xfId="1160"/>
    <cellStyle name="S14 93" xfId="1161"/>
    <cellStyle name="S14 94" xfId="1162"/>
    <cellStyle name="S14 95" xfId="1163"/>
    <cellStyle name="S14 96" xfId="1164"/>
    <cellStyle name="S14 97" xfId="1165"/>
    <cellStyle name="S14 98" xfId="1166"/>
    <cellStyle name="S14 99" xfId="1167"/>
    <cellStyle name="S15" xfId="1168"/>
    <cellStyle name="S15 10" xfId="1169"/>
    <cellStyle name="S15 100" xfId="1170"/>
    <cellStyle name="S15 101" xfId="1171"/>
    <cellStyle name="S15 102" xfId="1172"/>
    <cellStyle name="S15 103" xfId="1173"/>
    <cellStyle name="S15 104" xfId="1174"/>
    <cellStyle name="S15 105" xfId="1175"/>
    <cellStyle name="S15 106" xfId="1176"/>
    <cellStyle name="S15 107" xfId="1177"/>
    <cellStyle name="S15 108" xfId="1178"/>
    <cellStyle name="S15 109" xfId="1179"/>
    <cellStyle name="S15 11" xfId="1180"/>
    <cellStyle name="S15 110" xfId="1181"/>
    <cellStyle name="S15 111" xfId="1182"/>
    <cellStyle name="S15 112" xfId="1183"/>
    <cellStyle name="S15 113" xfId="1184"/>
    <cellStyle name="S15 114" xfId="1185"/>
    <cellStyle name="S15 115" xfId="1186"/>
    <cellStyle name="S15 116" xfId="1187"/>
    <cellStyle name="S15 117" xfId="1188"/>
    <cellStyle name="S15 118" xfId="1189"/>
    <cellStyle name="S15 119" xfId="1190"/>
    <cellStyle name="S15 12" xfId="1191"/>
    <cellStyle name="S15 120" xfId="1192"/>
    <cellStyle name="S15 121" xfId="1193"/>
    <cellStyle name="S15 122" xfId="1194"/>
    <cellStyle name="S15 123" xfId="1195"/>
    <cellStyle name="S15 124" xfId="1196"/>
    <cellStyle name="S15 125" xfId="1197"/>
    <cellStyle name="S15 126" xfId="1198"/>
    <cellStyle name="S15 127" xfId="1199"/>
    <cellStyle name="S15 128" xfId="1200"/>
    <cellStyle name="S15 129" xfId="1201"/>
    <cellStyle name="S15 13" xfId="1202"/>
    <cellStyle name="S15 130" xfId="1203"/>
    <cellStyle name="S15 131" xfId="1204"/>
    <cellStyle name="S15 132" xfId="1205"/>
    <cellStyle name="S15 133" xfId="1206"/>
    <cellStyle name="S15 134" xfId="1207"/>
    <cellStyle name="S15 135" xfId="1208"/>
    <cellStyle name="S15 136" xfId="1209"/>
    <cellStyle name="S15 137" xfId="1210"/>
    <cellStyle name="S15 138" xfId="1211"/>
    <cellStyle name="S15 139" xfId="1212"/>
    <cellStyle name="S15 14" xfId="1213"/>
    <cellStyle name="S15 140" xfId="1214"/>
    <cellStyle name="S15 141" xfId="1215"/>
    <cellStyle name="S15 142" xfId="1216"/>
    <cellStyle name="S15 143" xfId="1217"/>
    <cellStyle name="S15 144" xfId="1218"/>
    <cellStyle name="S15 145" xfId="1219"/>
    <cellStyle name="S15 146" xfId="1220"/>
    <cellStyle name="S15 147" xfId="1221"/>
    <cellStyle name="S15 148" xfId="1222"/>
    <cellStyle name="S15 149" xfId="1223"/>
    <cellStyle name="S15 15" xfId="1224"/>
    <cellStyle name="S15 150" xfId="1225"/>
    <cellStyle name="S15 151" xfId="1226"/>
    <cellStyle name="S15 152" xfId="1227"/>
    <cellStyle name="S15 153" xfId="1228"/>
    <cellStyle name="S15 154" xfId="1229"/>
    <cellStyle name="S15 155" xfId="1230"/>
    <cellStyle name="S15 156" xfId="1231"/>
    <cellStyle name="S15 157" xfId="1232"/>
    <cellStyle name="S15 158" xfId="1233"/>
    <cellStyle name="S15 159" xfId="1234"/>
    <cellStyle name="S15 16" xfId="1235"/>
    <cellStyle name="S15 160" xfId="1236"/>
    <cellStyle name="S15 161" xfId="1237"/>
    <cellStyle name="S15 162" xfId="1238"/>
    <cellStyle name="S15 17" xfId="1239"/>
    <cellStyle name="S15 18" xfId="1240"/>
    <cellStyle name="S15 19" xfId="1241"/>
    <cellStyle name="S15 2" xfId="1242"/>
    <cellStyle name="S15 20" xfId="1243"/>
    <cellStyle name="S15 21" xfId="1244"/>
    <cellStyle name="S15 22" xfId="1245"/>
    <cellStyle name="S15 23" xfId="1246"/>
    <cellStyle name="S15 24" xfId="1247"/>
    <cellStyle name="S15 25" xfId="1248"/>
    <cellStyle name="S15 26" xfId="1249"/>
    <cellStyle name="S15 27" xfId="1250"/>
    <cellStyle name="S15 28" xfId="1251"/>
    <cellStyle name="S15 29" xfId="1252"/>
    <cellStyle name="S15 3" xfId="1253"/>
    <cellStyle name="S15 30" xfId="1254"/>
    <cellStyle name="S15 31" xfId="1255"/>
    <cellStyle name="S15 32" xfId="1256"/>
    <cellStyle name="S15 33" xfId="1257"/>
    <cellStyle name="S15 34" xfId="1258"/>
    <cellStyle name="S15 35" xfId="1259"/>
    <cellStyle name="S15 36" xfId="1260"/>
    <cellStyle name="S15 37" xfId="1261"/>
    <cellStyle name="S15 38" xfId="1262"/>
    <cellStyle name="S15 39" xfId="1263"/>
    <cellStyle name="S15 4" xfId="1264"/>
    <cellStyle name="S15 40" xfId="1265"/>
    <cellStyle name="S15 41" xfId="1266"/>
    <cellStyle name="S15 42" xfId="1267"/>
    <cellStyle name="S15 43" xfId="1268"/>
    <cellStyle name="S15 44" xfId="1269"/>
    <cellStyle name="S15 45" xfId="1270"/>
    <cellStyle name="S15 46" xfId="1271"/>
    <cellStyle name="S15 47" xfId="1272"/>
    <cellStyle name="S15 48" xfId="1273"/>
    <cellStyle name="S15 49" xfId="1274"/>
    <cellStyle name="S15 5" xfId="1275"/>
    <cellStyle name="S15 50" xfId="1276"/>
    <cellStyle name="S15 51" xfId="1277"/>
    <cellStyle name="S15 52" xfId="1278"/>
    <cellStyle name="S15 53" xfId="1279"/>
    <cellStyle name="S15 54" xfId="1280"/>
    <cellStyle name="S15 55" xfId="1281"/>
    <cellStyle name="S15 56" xfId="1282"/>
    <cellStyle name="S15 57" xfId="1283"/>
    <cellStyle name="S15 58" xfId="1284"/>
    <cellStyle name="S15 59" xfId="1285"/>
    <cellStyle name="S15 6" xfId="1286"/>
    <cellStyle name="S15 60" xfId="1287"/>
    <cellStyle name="S15 61" xfId="1288"/>
    <cellStyle name="S15 62" xfId="1289"/>
    <cellStyle name="S15 63" xfId="1290"/>
    <cellStyle name="S15 64" xfId="1291"/>
    <cellStyle name="S15 65" xfId="1292"/>
    <cellStyle name="S15 66" xfId="1293"/>
    <cellStyle name="S15 67" xfId="1294"/>
    <cellStyle name="S15 68" xfId="1295"/>
    <cellStyle name="S15 69" xfId="1296"/>
    <cellStyle name="S15 7" xfId="1297"/>
    <cellStyle name="S15 70" xfId="1298"/>
    <cellStyle name="S15 71" xfId="1299"/>
    <cellStyle name="S15 72" xfId="1300"/>
    <cellStyle name="S15 73" xfId="1301"/>
    <cellStyle name="S15 74" xfId="1302"/>
    <cellStyle name="S15 75" xfId="1303"/>
    <cellStyle name="S15 76" xfId="1304"/>
    <cellStyle name="S15 77" xfId="1305"/>
    <cellStyle name="S15 78" xfId="1306"/>
    <cellStyle name="S15 79" xfId="1307"/>
    <cellStyle name="S15 8" xfId="1308"/>
    <cellStyle name="S15 80" xfId="1309"/>
    <cellStyle name="S15 81" xfId="1310"/>
    <cellStyle name="S15 82" xfId="1311"/>
    <cellStyle name="S15 83" xfId="1312"/>
    <cellStyle name="S15 84" xfId="1313"/>
    <cellStyle name="S15 85" xfId="1314"/>
    <cellStyle name="S15 86" xfId="1315"/>
    <cellStyle name="S15 87" xfId="1316"/>
    <cellStyle name="S15 88" xfId="1317"/>
    <cellStyle name="S15 89" xfId="1318"/>
    <cellStyle name="S15 9" xfId="1319"/>
    <cellStyle name="S15 90" xfId="1320"/>
    <cellStyle name="S15 91" xfId="1321"/>
    <cellStyle name="S15 92" xfId="1322"/>
    <cellStyle name="S15 93" xfId="1323"/>
    <cellStyle name="S15 94" xfId="1324"/>
    <cellStyle name="S15 95" xfId="1325"/>
    <cellStyle name="S15 96" xfId="1326"/>
    <cellStyle name="S15 97" xfId="1327"/>
    <cellStyle name="S15 98" xfId="1328"/>
    <cellStyle name="S15 99" xfId="1329"/>
    <cellStyle name="S16" xfId="1330"/>
    <cellStyle name="S16 10" xfId="1331"/>
    <cellStyle name="S16 100" xfId="1332"/>
    <cellStyle name="S16 101" xfId="1333"/>
    <cellStyle name="S16 102" xfId="1334"/>
    <cellStyle name="S16 103" xfId="1335"/>
    <cellStyle name="S16 104" xfId="1336"/>
    <cellStyle name="S16 105" xfId="1337"/>
    <cellStyle name="S16 106" xfId="1338"/>
    <cellStyle name="S16 107" xfId="1339"/>
    <cellStyle name="S16 108" xfId="1340"/>
    <cellStyle name="S16 109" xfId="1341"/>
    <cellStyle name="S16 11" xfId="1342"/>
    <cellStyle name="S16 110" xfId="1343"/>
    <cellStyle name="S16 111" xfId="1344"/>
    <cellStyle name="S16 112" xfId="1345"/>
    <cellStyle name="S16 113" xfId="1346"/>
    <cellStyle name="S16 114" xfId="1347"/>
    <cellStyle name="S16 115" xfId="1348"/>
    <cellStyle name="S16 116" xfId="1349"/>
    <cellStyle name="S16 117" xfId="1350"/>
    <cellStyle name="S16 118" xfId="1351"/>
    <cellStyle name="S16 119" xfId="1352"/>
    <cellStyle name="S16 12" xfId="1353"/>
    <cellStyle name="S16 120" xfId="1354"/>
    <cellStyle name="S16 121" xfId="1355"/>
    <cellStyle name="S16 122" xfId="1356"/>
    <cellStyle name="S16 123" xfId="1357"/>
    <cellStyle name="S16 124" xfId="1358"/>
    <cellStyle name="S16 125" xfId="1359"/>
    <cellStyle name="S16 126" xfId="1360"/>
    <cellStyle name="S16 127" xfId="1361"/>
    <cellStyle name="S16 128" xfId="1362"/>
    <cellStyle name="S16 129" xfId="1363"/>
    <cellStyle name="S16 13" xfId="1364"/>
    <cellStyle name="S16 130" xfId="1365"/>
    <cellStyle name="S16 131" xfId="1366"/>
    <cellStyle name="S16 132" xfId="1367"/>
    <cellStyle name="S16 133" xfId="1368"/>
    <cellStyle name="S16 134" xfId="1369"/>
    <cellStyle name="S16 135" xfId="1370"/>
    <cellStyle name="S16 136" xfId="1371"/>
    <cellStyle name="S16 137" xfId="1372"/>
    <cellStyle name="S16 138" xfId="1373"/>
    <cellStyle name="S16 139" xfId="1374"/>
    <cellStyle name="S16 14" xfId="1375"/>
    <cellStyle name="S16 140" xfId="1376"/>
    <cellStyle name="S16 141" xfId="1377"/>
    <cellStyle name="S16 142" xfId="1378"/>
    <cellStyle name="S16 143" xfId="1379"/>
    <cellStyle name="S16 144" xfId="1380"/>
    <cellStyle name="S16 145" xfId="1381"/>
    <cellStyle name="S16 146" xfId="1382"/>
    <cellStyle name="S16 147" xfId="1383"/>
    <cellStyle name="S16 148" xfId="1384"/>
    <cellStyle name="S16 149" xfId="1385"/>
    <cellStyle name="S16 15" xfId="1386"/>
    <cellStyle name="S16 150" xfId="1387"/>
    <cellStyle name="S16 151" xfId="1388"/>
    <cellStyle name="S16 152" xfId="1389"/>
    <cellStyle name="S16 153" xfId="1390"/>
    <cellStyle name="S16 154" xfId="1391"/>
    <cellStyle name="S16 155" xfId="1392"/>
    <cellStyle name="S16 156" xfId="1393"/>
    <cellStyle name="S16 157" xfId="1394"/>
    <cellStyle name="S16 158" xfId="1395"/>
    <cellStyle name="S16 159" xfId="1396"/>
    <cellStyle name="S16 16" xfId="1397"/>
    <cellStyle name="S16 160" xfId="1398"/>
    <cellStyle name="S16 161" xfId="1399"/>
    <cellStyle name="S16 162" xfId="1400"/>
    <cellStyle name="S16 17" xfId="1401"/>
    <cellStyle name="S16 18" xfId="1402"/>
    <cellStyle name="S16 19" xfId="1403"/>
    <cellStyle name="S16 2" xfId="1404"/>
    <cellStyle name="S16 20" xfId="1405"/>
    <cellStyle name="S16 21" xfId="1406"/>
    <cellStyle name="S16 22" xfId="1407"/>
    <cellStyle name="S16 23" xfId="1408"/>
    <cellStyle name="S16 24" xfId="1409"/>
    <cellStyle name="S16 25" xfId="1410"/>
    <cellStyle name="S16 26" xfId="1411"/>
    <cellStyle name="S16 27" xfId="1412"/>
    <cellStyle name="S16 28" xfId="1413"/>
    <cellStyle name="S16 29" xfId="1414"/>
    <cellStyle name="S16 3" xfId="1415"/>
    <cellStyle name="S16 30" xfId="1416"/>
    <cellStyle name="S16 31" xfId="1417"/>
    <cellStyle name="S16 32" xfId="1418"/>
    <cellStyle name="S16 33" xfId="1419"/>
    <cellStyle name="S16 34" xfId="1420"/>
    <cellStyle name="S16 35" xfId="1421"/>
    <cellStyle name="S16 36" xfId="1422"/>
    <cellStyle name="S16 37" xfId="1423"/>
    <cellStyle name="S16 38" xfId="1424"/>
    <cellStyle name="S16 39" xfId="1425"/>
    <cellStyle name="S16 4" xfId="1426"/>
    <cellStyle name="S16 40" xfId="1427"/>
    <cellStyle name="S16 41" xfId="1428"/>
    <cellStyle name="S16 42" xfId="1429"/>
    <cellStyle name="S16 43" xfId="1430"/>
    <cellStyle name="S16 44" xfId="1431"/>
    <cellStyle name="S16 45" xfId="1432"/>
    <cellStyle name="S16 46" xfId="1433"/>
    <cellStyle name="S16 47" xfId="1434"/>
    <cellStyle name="S16 48" xfId="1435"/>
    <cellStyle name="S16 49" xfId="1436"/>
    <cellStyle name="S16 5" xfId="1437"/>
    <cellStyle name="S16 50" xfId="1438"/>
    <cellStyle name="S16 51" xfId="1439"/>
    <cellStyle name="S16 52" xfId="1440"/>
    <cellStyle name="S16 53" xfId="1441"/>
    <cellStyle name="S16 54" xfId="1442"/>
    <cellStyle name="S16 55" xfId="1443"/>
    <cellStyle name="S16 56" xfId="1444"/>
    <cellStyle name="S16 57" xfId="1445"/>
    <cellStyle name="S16 58" xfId="1446"/>
    <cellStyle name="S16 59" xfId="1447"/>
    <cellStyle name="S16 6" xfId="1448"/>
    <cellStyle name="S16 60" xfId="1449"/>
    <cellStyle name="S16 61" xfId="1450"/>
    <cellStyle name="S16 62" xfId="1451"/>
    <cellStyle name="S16 63" xfId="1452"/>
    <cellStyle name="S16 64" xfId="1453"/>
    <cellStyle name="S16 65" xfId="1454"/>
    <cellStyle name="S16 66" xfId="1455"/>
    <cellStyle name="S16 67" xfId="1456"/>
    <cellStyle name="S16 68" xfId="1457"/>
    <cellStyle name="S16 69" xfId="1458"/>
    <cellStyle name="S16 7" xfId="1459"/>
    <cellStyle name="S16 70" xfId="1460"/>
    <cellStyle name="S16 71" xfId="1461"/>
    <cellStyle name="S16 72" xfId="1462"/>
    <cellStyle name="S16 73" xfId="1463"/>
    <cellStyle name="S16 74" xfId="1464"/>
    <cellStyle name="S16 75" xfId="1465"/>
    <cellStyle name="S16 76" xfId="1466"/>
    <cellStyle name="S16 77" xfId="1467"/>
    <cellStyle name="S16 78" xfId="1468"/>
    <cellStyle name="S16 79" xfId="1469"/>
    <cellStyle name="S16 8" xfId="1470"/>
    <cellStyle name="S16 80" xfId="1471"/>
    <cellStyle name="S16 81" xfId="1472"/>
    <cellStyle name="S16 82" xfId="1473"/>
    <cellStyle name="S16 83" xfId="1474"/>
    <cellStyle name="S16 84" xfId="1475"/>
    <cellStyle name="S16 85" xfId="1476"/>
    <cellStyle name="S16 86" xfId="1477"/>
    <cellStyle name="S16 87" xfId="1478"/>
    <cellStyle name="S16 88" xfId="1479"/>
    <cellStyle name="S16 89" xfId="1480"/>
    <cellStyle name="S16 9" xfId="1481"/>
    <cellStyle name="S16 90" xfId="1482"/>
    <cellStyle name="S16 91" xfId="1483"/>
    <cellStyle name="S16 92" xfId="1484"/>
    <cellStyle name="S16 93" xfId="1485"/>
    <cellStyle name="S16 94" xfId="1486"/>
    <cellStyle name="S16 95" xfId="1487"/>
    <cellStyle name="S16 96" xfId="1488"/>
    <cellStyle name="S16 97" xfId="1489"/>
    <cellStyle name="S16 98" xfId="1490"/>
    <cellStyle name="S16 99" xfId="1491"/>
    <cellStyle name="S17" xfId="1492"/>
    <cellStyle name="S17 10" xfId="1493"/>
    <cellStyle name="S17 100" xfId="1494"/>
    <cellStyle name="S17 101" xfId="1495"/>
    <cellStyle name="S17 102" xfId="1496"/>
    <cellStyle name="S17 103" xfId="1497"/>
    <cellStyle name="S17 104" xfId="1498"/>
    <cellStyle name="S17 105" xfId="1499"/>
    <cellStyle name="S17 106" xfId="1500"/>
    <cellStyle name="S17 107" xfId="1501"/>
    <cellStyle name="S17 108" xfId="1502"/>
    <cellStyle name="S17 109" xfId="1503"/>
    <cellStyle name="S17 11" xfId="1504"/>
    <cellStyle name="S17 110" xfId="1505"/>
    <cellStyle name="S17 111" xfId="1506"/>
    <cellStyle name="S17 112" xfId="1507"/>
    <cellStyle name="S17 113" xfId="1508"/>
    <cellStyle name="S17 114" xfId="1509"/>
    <cellStyle name="S17 115" xfId="1510"/>
    <cellStyle name="S17 116" xfId="1511"/>
    <cellStyle name="S17 117" xfId="1512"/>
    <cellStyle name="S17 118" xfId="1513"/>
    <cellStyle name="S17 119" xfId="1514"/>
    <cellStyle name="S17 12" xfId="1515"/>
    <cellStyle name="S17 120" xfId="1516"/>
    <cellStyle name="S17 121" xfId="1517"/>
    <cellStyle name="S17 122" xfId="1518"/>
    <cellStyle name="S17 123" xfId="1519"/>
    <cellStyle name="S17 124" xfId="1520"/>
    <cellStyle name="S17 125" xfId="1521"/>
    <cellStyle name="S17 126" xfId="1522"/>
    <cellStyle name="S17 127" xfId="1523"/>
    <cellStyle name="S17 128" xfId="1524"/>
    <cellStyle name="S17 129" xfId="1525"/>
    <cellStyle name="S17 13" xfId="1526"/>
    <cellStyle name="S17 130" xfId="1527"/>
    <cellStyle name="S17 131" xfId="1528"/>
    <cellStyle name="S17 132" xfId="1529"/>
    <cellStyle name="S17 133" xfId="1530"/>
    <cellStyle name="S17 134" xfId="1531"/>
    <cellStyle name="S17 135" xfId="1532"/>
    <cellStyle name="S17 136" xfId="1533"/>
    <cellStyle name="S17 137" xfId="1534"/>
    <cellStyle name="S17 138" xfId="1535"/>
    <cellStyle name="S17 139" xfId="1536"/>
    <cellStyle name="S17 14" xfId="1537"/>
    <cellStyle name="S17 140" xfId="1538"/>
    <cellStyle name="S17 141" xfId="1539"/>
    <cellStyle name="S17 142" xfId="1540"/>
    <cellStyle name="S17 143" xfId="1541"/>
    <cellStyle name="S17 144" xfId="1542"/>
    <cellStyle name="S17 145" xfId="1543"/>
    <cellStyle name="S17 146" xfId="1544"/>
    <cellStyle name="S17 147" xfId="1545"/>
    <cellStyle name="S17 148" xfId="1546"/>
    <cellStyle name="S17 149" xfId="1547"/>
    <cellStyle name="S17 15" xfId="1548"/>
    <cellStyle name="S17 150" xfId="1549"/>
    <cellStyle name="S17 151" xfId="1550"/>
    <cellStyle name="S17 152" xfId="1551"/>
    <cellStyle name="S17 153" xfId="1552"/>
    <cellStyle name="S17 154" xfId="1553"/>
    <cellStyle name="S17 155" xfId="1554"/>
    <cellStyle name="S17 156" xfId="1555"/>
    <cellStyle name="S17 157" xfId="1556"/>
    <cellStyle name="S17 158" xfId="1557"/>
    <cellStyle name="S17 159" xfId="1558"/>
    <cellStyle name="S17 16" xfId="1559"/>
    <cellStyle name="S17 160" xfId="1560"/>
    <cellStyle name="S17 161" xfId="1561"/>
    <cellStyle name="S17 162" xfId="1562"/>
    <cellStyle name="S17 17" xfId="1563"/>
    <cellStyle name="S17 18" xfId="1564"/>
    <cellStyle name="S17 19" xfId="1565"/>
    <cellStyle name="S17 2" xfId="1566"/>
    <cellStyle name="S17 20" xfId="1567"/>
    <cellStyle name="S17 21" xfId="1568"/>
    <cellStyle name="S17 22" xfId="1569"/>
    <cellStyle name="S17 23" xfId="1570"/>
    <cellStyle name="S17 24" xfId="1571"/>
    <cellStyle name="S17 25" xfId="1572"/>
    <cellStyle name="S17 26" xfId="1573"/>
    <cellStyle name="S17 27" xfId="1574"/>
    <cellStyle name="S17 28" xfId="1575"/>
    <cellStyle name="S17 29" xfId="1576"/>
    <cellStyle name="S17 3" xfId="1577"/>
    <cellStyle name="S17 30" xfId="1578"/>
    <cellStyle name="S17 31" xfId="1579"/>
    <cellStyle name="S17 32" xfId="1580"/>
    <cellStyle name="S17 33" xfId="1581"/>
    <cellStyle name="S17 34" xfId="1582"/>
    <cellStyle name="S17 35" xfId="1583"/>
    <cellStyle name="S17 36" xfId="1584"/>
    <cellStyle name="S17 37" xfId="1585"/>
    <cellStyle name="S17 38" xfId="1586"/>
    <cellStyle name="S17 39" xfId="1587"/>
    <cellStyle name="S17 4" xfId="1588"/>
    <cellStyle name="S17 40" xfId="1589"/>
    <cellStyle name="S17 41" xfId="1590"/>
    <cellStyle name="S17 42" xfId="1591"/>
    <cellStyle name="S17 43" xfId="1592"/>
    <cellStyle name="S17 44" xfId="1593"/>
    <cellStyle name="S17 45" xfId="1594"/>
    <cellStyle name="S17 46" xfId="1595"/>
    <cellStyle name="S17 47" xfId="1596"/>
    <cellStyle name="S17 48" xfId="1597"/>
    <cellStyle name="S17 49" xfId="1598"/>
    <cellStyle name="S17 5" xfId="1599"/>
    <cellStyle name="S17 50" xfId="1600"/>
    <cellStyle name="S17 51" xfId="1601"/>
    <cellStyle name="S17 52" xfId="1602"/>
    <cellStyle name="S17 53" xfId="1603"/>
    <cellStyle name="S17 54" xfId="1604"/>
    <cellStyle name="S17 55" xfId="1605"/>
    <cellStyle name="S17 56" xfId="1606"/>
    <cellStyle name="S17 57" xfId="1607"/>
    <cellStyle name="S17 58" xfId="1608"/>
    <cellStyle name="S17 59" xfId="1609"/>
    <cellStyle name="S17 6" xfId="1610"/>
    <cellStyle name="S17 60" xfId="1611"/>
    <cellStyle name="S17 61" xfId="1612"/>
    <cellStyle name="S17 62" xfId="1613"/>
    <cellStyle name="S17 63" xfId="1614"/>
    <cellStyle name="S17 64" xfId="1615"/>
    <cellStyle name="S17 65" xfId="1616"/>
    <cellStyle name="S17 66" xfId="1617"/>
    <cellStyle name="S17 67" xfId="1618"/>
    <cellStyle name="S17 68" xfId="1619"/>
    <cellStyle name="S17 69" xfId="1620"/>
    <cellStyle name="S17 7" xfId="1621"/>
    <cellStyle name="S17 70" xfId="1622"/>
    <cellStyle name="S17 71" xfId="1623"/>
    <cellStyle name="S17 72" xfId="1624"/>
    <cellStyle name="S17 73" xfId="1625"/>
    <cellStyle name="S17 74" xfId="1626"/>
    <cellStyle name="S17 75" xfId="1627"/>
    <cellStyle name="S17 76" xfId="1628"/>
    <cellStyle name="S17 77" xfId="1629"/>
    <cellStyle name="S17 78" xfId="1630"/>
    <cellStyle name="S17 79" xfId="1631"/>
    <cellStyle name="S17 8" xfId="1632"/>
    <cellStyle name="S17 80" xfId="1633"/>
    <cellStyle name="S17 81" xfId="1634"/>
    <cellStyle name="S17 82" xfId="1635"/>
    <cellStyle name="S17 83" xfId="1636"/>
    <cellStyle name="S17 84" xfId="1637"/>
    <cellStyle name="S17 85" xfId="1638"/>
    <cellStyle name="S17 86" xfId="1639"/>
    <cellStyle name="S17 87" xfId="1640"/>
    <cellStyle name="S17 88" xfId="1641"/>
    <cellStyle name="S17 89" xfId="1642"/>
    <cellStyle name="S17 9" xfId="1643"/>
    <cellStyle name="S17 90" xfId="1644"/>
    <cellStyle name="S17 91" xfId="1645"/>
    <cellStyle name="S17 92" xfId="1646"/>
    <cellStyle name="S17 93" xfId="1647"/>
    <cellStyle name="S17 94" xfId="1648"/>
    <cellStyle name="S17 95" xfId="1649"/>
    <cellStyle name="S17 96" xfId="1650"/>
    <cellStyle name="S17 97" xfId="1651"/>
    <cellStyle name="S17 98" xfId="1652"/>
    <cellStyle name="S17 99" xfId="1653"/>
    <cellStyle name="S18" xfId="1654"/>
    <cellStyle name="S18 10" xfId="1655"/>
    <cellStyle name="S18 100" xfId="1656"/>
    <cellStyle name="S18 101" xfId="1657"/>
    <cellStyle name="S18 102" xfId="1658"/>
    <cellStyle name="S18 103" xfId="1659"/>
    <cellStyle name="S18 104" xfId="1660"/>
    <cellStyle name="S18 105" xfId="1661"/>
    <cellStyle name="S18 106" xfId="1662"/>
    <cellStyle name="S18 107" xfId="1663"/>
    <cellStyle name="S18 108" xfId="1664"/>
    <cellStyle name="S18 109" xfId="1665"/>
    <cellStyle name="S18 11" xfId="1666"/>
    <cellStyle name="S18 110" xfId="1667"/>
    <cellStyle name="S18 111" xfId="1668"/>
    <cellStyle name="S18 112" xfId="1669"/>
    <cellStyle name="S18 113" xfId="1670"/>
    <cellStyle name="S18 114" xfId="1671"/>
    <cellStyle name="S18 115" xfId="1672"/>
    <cellStyle name="S18 116" xfId="1673"/>
    <cellStyle name="S18 117" xfId="1674"/>
    <cellStyle name="S18 118" xfId="1675"/>
    <cellStyle name="S18 119" xfId="1676"/>
    <cellStyle name="S18 12" xfId="1677"/>
    <cellStyle name="S18 120" xfId="1678"/>
    <cellStyle name="S18 121" xfId="1679"/>
    <cellStyle name="S18 122" xfId="1680"/>
    <cellStyle name="S18 123" xfId="1681"/>
    <cellStyle name="S18 124" xfId="1682"/>
    <cellStyle name="S18 125" xfId="1683"/>
    <cellStyle name="S18 126" xfId="1684"/>
    <cellStyle name="S18 127" xfId="1685"/>
    <cellStyle name="S18 128" xfId="1686"/>
    <cellStyle name="S18 129" xfId="1687"/>
    <cellStyle name="S18 13" xfId="1688"/>
    <cellStyle name="S18 130" xfId="1689"/>
    <cellStyle name="S18 131" xfId="1690"/>
    <cellStyle name="S18 132" xfId="1691"/>
    <cellStyle name="S18 133" xfId="1692"/>
    <cellStyle name="S18 134" xfId="1693"/>
    <cellStyle name="S18 135" xfId="1694"/>
    <cellStyle name="S18 136" xfId="1695"/>
    <cellStyle name="S18 137" xfId="1696"/>
    <cellStyle name="S18 138" xfId="1697"/>
    <cellStyle name="S18 139" xfId="1698"/>
    <cellStyle name="S18 14" xfId="1699"/>
    <cellStyle name="S18 140" xfId="1700"/>
    <cellStyle name="S18 141" xfId="1701"/>
    <cellStyle name="S18 142" xfId="1702"/>
    <cellStyle name="S18 143" xfId="1703"/>
    <cellStyle name="S18 144" xfId="1704"/>
    <cellStyle name="S18 145" xfId="1705"/>
    <cellStyle name="S18 146" xfId="1706"/>
    <cellStyle name="S18 147" xfId="1707"/>
    <cellStyle name="S18 148" xfId="1708"/>
    <cellStyle name="S18 149" xfId="1709"/>
    <cellStyle name="S18 15" xfId="1710"/>
    <cellStyle name="S18 150" xfId="1711"/>
    <cellStyle name="S18 151" xfId="1712"/>
    <cellStyle name="S18 152" xfId="1713"/>
    <cellStyle name="S18 153" xfId="1714"/>
    <cellStyle name="S18 154" xfId="1715"/>
    <cellStyle name="S18 155" xfId="1716"/>
    <cellStyle name="S18 156" xfId="1717"/>
    <cellStyle name="S18 157" xfId="1718"/>
    <cellStyle name="S18 158" xfId="1719"/>
    <cellStyle name="S18 159" xfId="1720"/>
    <cellStyle name="S18 16" xfId="1721"/>
    <cellStyle name="S18 160" xfId="1722"/>
    <cellStyle name="S18 161" xfId="1723"/>
    <cellStyle name="S18 162" xfId="1724"/>
    <cellStyle name="S18 17" xfId="1725"/>
    <cellStyle name="S18 18" xfId="1726"/>
    <cellStyle name="S18 19" xfId="1727"/>
    <cellStyle name="S18 2" xfId="1728"/>
    <cellStyle name="S18 20" xfId="1729"/>
    <cellStyle name="S18 21" xfId="1730"/>
    <cellStyle name="S18 22" xfId="1731"/>
    <cellStyle name="S18 23" xfId="1732"/>
    <cellStyle name="S18 24" xfId="1733"/>
    <cellStyle name="S18 25" xfId="1734"/>
    <cellStyle name="S18 26" xfId="1735"/>
    <cellStyle name="S18 27" xfId="1736"/>
    <cellStyle name="S18 28" xfId="1737"/>
    <cellStyle name="S18 29" xfId="1738"/>
    <cellStyle name="S18 3" xfId="1739"/>
    <cellStyle name="S18 30" xfId="1740"/>
    <cellStyle name="S18 31" xfId="1741"/>
    <cellStyle name="S18 32" xfId="1742"/>
    <cellStyle name="S18 33" xfId="1743"/>
    <cellStyle name="S18 34" xfId="1744"/>
    <cellStyle name="S18 35" xfId="1745"/>
    <cellStyle name="S18 36" xfId="1746"/>
    <cellStyle name="S18 37" xfId="1747"/>
    <cellStyle name="S18 38" xfId="1748"/>
    <cellStyle name="S18 39" xfId="1749"/>
    <cellStyle name="S18 4" xfId="1750"/>
    <cellStyle name="S18 40" xfId="1751"/>
    <cellStyle name="S18 41" xfId="1752"/>
    <cellStyle name="S18 42" xfId="1753"/>
    <cellStyle name="S18 43" xfId="1754"/>
    <cellStyle name="S18 44" xfId="1755"/>
    <cellStyle name="S18 45" xfId="1756"/>
    <cellStyle name="S18 46" xfId="1757"/>
    <cellStyle name="S18 47" xfId="1758"/>
    <cellStyle name="S18 48" xfId="1759"/>
    <cellStyle name="S18 49" xfId="1760"/>
    <cellStyle name="S18 5" xfId="1761"/>
    <cellStyle name="S18 50" xfId="1762"/>
    <cellStyle name="S18 51" xfId="1763"/>
    <cellStyle name="S18 52" xfId="1764"/>
    <cellStyle name="S18 53" xfId="1765"/>
    <cellStyle name="S18 54" xfId="1766"/>
    <cellStyle name="S18 55" xfId="1767"/>
    <cellStyle name="S18 56" xfId="1768"/>
    <cellStyle name="S18 57" xfId="1769"/>
    <cellStyle name="S18 58" xfId="1770"/>
    <cellStyle name="S18 59" xfId="1771"/>
    <cellStyle name="S18 6" xfId="1772"/>
    <cellStyle name="S18 60" xfId="1773"/>
    <cellStyle name="S18 61" xfId="1774"/>
    <cellStyle name="S18 62" xfId="1775"/>
    <cellStyle name="S18 63" xfId="1776"/>
    <cellStyle name="S18 64" xfId="1777"/>
    <cellStyle name="S18 65" xfId="1778"/>
    <cellStyle name="S18 66" xfId="1779"/>
    <cellStyle name="S18 67" xfId="1780"/>
    <cellStyle name="S18 68" xfId="1781"/>
    <cellStyle name="S18 69" xfId="1782"/>
    <cellStyle name="S18 7" xfId="1783"/>
    <cellStyle name="S18 70" xfId="1784"/>
    <cellStyle name="S18 71" xfId="1785"/>
    <cellStyle name="S18 72" xfId="1786"/>
    <cellStyle name="S18 73" xfId="1787"/>
    <cellStyle name="S18 74" xfId="1788"/>
    <cellStyle name="S18 75" xfId="1789"/>
    <cellStyle name="S18 76" xfId="1790"/>
    <cellStyle name="S18 77" xfId="1791"/>
    <cellStyle name="S18 78" xfId="1792"/>
    <cellStyle name="S18 79" xfId="1793"/>
    <cellStyle name="S18 8" xfId="1794"/>
    <cellStyle name="S18 80" xfId="1795"/>
    <cellStyle name="S18 81" xfId="1796"/>
    <cellStyle name="S18 82" xfId="1797"/>
    <cellStyle name="S18 83" xfId="1798"/>
    <cellStyle name="S18 84" xfId="1799"/>
    <cellStyle name="S18 85" xfId="1800"/>
    <cellStyle name="S18 86" xfId="1801"/>
    <cellStyle name="S18 87" xfId="1802"/>
    <cellStyle name="S18 88" xfId="1803"/>
    <cellStyle name="S18 89" xfId="1804"/>
    <cellStyle name="S18 9" xfId="1805"/>
    <cellStyle name="S18 90" xfId="1806"/>
    <cellStyle name="S18 91" xfId="1807"/>
    <cellStyle name="S18 92" xfId="1808"/>
    <cellStyle name="S18 93" xfId="1809"/>
    <cellStyle name="S18 94" xfId="1810"/>
    <cellStyle name="S18 95" xfId="1811"/>
    <cellStyle name="S18 96" xfId="1812"/>
    <cellStyle name="S18 97" xfId="1813"/>
    <cellStyle name="S18 98" xfId="1814"/>
    <cellStyle name="S18 99" xfId="1815"/>
    <cellStyle name="S19" xfId="1816"/>
    <cellStyle name="S19 10" xfId="1817"/>
    <cellStyle name="S19 100" xfId="1818"/>
    <cellStyle name="S19 101" xfId="1819"/>
    <cellStyle name="S19 102" xfId="1820"/>
    <cellStyle name="S19 103" xfId="1821"/>
    <cellStyle name="S19 104" xfId="1822"/>
    <cellStyle name="S19 105" xfId="1823"/>
    <cellStyle name="S19 106" xfId="1824"/>
    <cellStyle name="S19 107" xfId="1825"/>
    <cellStyle name="S19 108" xfId="1826"/>
    <cellStyle name="S19 109" xfId="1827"/>
    <cellStyle name="S19 11" xfId="1828"/>
    <cellStyle name="S19 110" xfId="1829"/>
    <cellStyle name="S19 111" xfId="1830"/>
    <cellStyle name="S19 112" xfId="1831"/>
    <cellStyle name="S19 113" xfId="1832"/>
    <cellStyle name="S19 114" xfId="1833"/>
    <cellStyle name="S19 115" xfId="1834"/>
    <cellStyle name="S19 116" xfId="1835"/>
    <cellStyle name="S19 117" xfId="1836"/>
    <cellStyle name="S19 118" xfId="1837"/>
    <cellStyle name="S19 119" xfId="1838"/>
    <cellStyle name="S19 12" xfId="1839"/>
    <cellStyle name="S19 120" xfId="1840"/>
    <cellStyle name="S19 121" xfId="1841"/>
    <cellStyle name="S19 122" xfId="1842"/>
    <cellStyle name="S19 123" xfId="1843"/>
    <cellStyle name="S19 124" xfId="1844"/>
    <cellStyle name="S19 125" xfId="1845"/>
    <cellStyle name="S19 126" xfId="1846"/>
    <cellStyle name="S19 127" xfId="1847"/>
    <cellStyle name="S19 128" xfId="1848"/>
    <cellStyle name="S19 129" xfId="1849"/>
    <cellStyle name="S19 13" xfId="1850"/>
    <cellStyle name="S19 130" xfId="1851"/>
    <cellStyle name="S19 131" xfId="1852"/>
    <cellStyle name="S19 132" xfId="1853"/>
    <cellStyle name="S19 133" xfId="1854"/>
    <cellStyle name="S19 134" xfId="1855"/>
    <cellStyle name="S19 135" xfId="1856"/>
    <cellStyle name="S19 136" xfId="1857"/>
    <cellStyle name="S19 137" xfId="1858"/>
    <cellStyle name="S19 138" xfId="1859"/>
    <cellStyle name="S19 139" xfId="1860"/>
    <cellStyle name="S19 14" xfId="1861"/>
    <cellStyle name="S19 140" xfId="1862"/>
    <cellStyle name="S19 141" xfId="1863"/>
    <cellStyle name="S19 142" xfId="1864"/>
    <cellStyle name="S19 143" xfId="1865"/>
    <cellStyle name="S19 144" xfId="1866"/>
    <cellStyle name="S19 145" xfId="1867"/>
    <cellStyle name="S19 146" xfId="1868"/>
    <cellStyle name="S19 147" xfId="1869"/>
    <cellStyle name="S19 148" xfId="1870"/>
    <cellStyle name="S19 149" xfId="1871"/>
    <cellStyle name="S19 15" xfId="1872"/>
    <cellStyle name="S19 150" xfId="1873"/>
    <cellStyle name="S19 151" xfId="1874"/>
    <cellStyle name="S19 152" xfId="1875"/>
    <cellStyle name="S19 153" xfId="1876"/>
    <cellStyle name="S19 154" xfId="1877"/>
    <cellStyle name="S19 155" xfId="1878"/>
    <cellStyle name="S19 156" xfId="1879"/>
    <cellStyle name="S19 157" xfId="1880"/>
    <cellStyle name="S19 158" xfId="1881"/>
    <cellStyle name="S19 159" xfId="1882"/>
    <cellStyle name="S19 16" xfId="1883"/>
    <cellStyle name="S19 160" xfId="1884"/>
    <cellStyle name="S19 161" xfId="1885"/>
    <cellStyle name="S19 162" xfId="1886"/>
    <cellStyle name="S19 17" xfId="1887"/>
    <cellStyle name="S19 18" xfId="1888"/>
    <cellStyle name="S19 19" xfId="1889"/>
    <cellStyle name="S19 2" xfId="1890"/>
    <cellStyle name="S19 20" xfId="1891"/>
    <cellStyle name="S19 21" xfId="1892"/>
    <cellStyle name="S19 22" xfId="1893"/>
    <cellStyle name="S19 23" xfId="1894"/>
    <cellStyle name="S19 24" xfId="1895"/>
    <cellStyle name="S19 25" xfId="1896"/>
    <cellStyle name="S19 26" xfId="1897"/>
    <cellStyle name="S19 27" xfId="1898"/>
    <cellStyle name="S19 28" xfId="1899"/>
    <cellStyle name="S19 29" xfId="1900"/>
    <cellStyle name="S19 3" xfId="1901"/>
    <cellStyle name="S19 30" xfId="1902"/>
    <cellStyle name="S19 31" xfId="1903"/>
    <cellStyle name="S19 32" xfId="1904"/>
    <cellStyle name="S19 33" xfId="1905"/>
    <cellStyle name="S19 34" xfId="1906"/>
    <cellStyle name="S19 35" xfId="1907"/>
    <cellStyle name="S19 36" xfId="1908"/>
    <cellStyle name="S19 37" xfId="1909"/>
    <cellStyle name="S19 38" xfId="1910"/>
    <cellStyle name="S19 39" xfId="1911"/>
    <cellStyle name="S19 4" xfId="1912"/>
    <cellStyle name="S19 40" xfId="1913"/>
    <cellStyle name="S19 41" xfId="1914"/>
    <cellStyle name="S19 42" xfId="1915"/>
    <cellStyle name="S19 43" xfId="1916"/>
    <cellStyle name="S19 44" xfId="1917"/>
    <cellStyle name="S19 45" xfId="1918"/>
    <cellStyle name="S19 46" xfId="1919"/>
    <cellStyle name="S19 47" xfId="1920"/>
    <cellStyle name="S19 48" xfId="1921"/>
    <cellStyle name="S19 49" xfId="1922"/>
    <cellStyle name="S19 5" xfId="1923"/>
    <cellStyle name="S19 50" xfId="1924"/>
    <cellStyle name="S19 51" xfId="1925"/>
    <cellStyle name="S19 52" xfId="1926"/>
    <cellStyle name="S19 53" xfId="1927"/>
    <cellStyle name="S19 54" xfId="1928"/>
    <cellStyle name="S19 55" xfId="1929"/>
    <cellStyle name="S19 56" xfId="1930"/>
    <cellStyle name="S19 57" xfId="1931"/>
    <cellStyle name="S19 58" xfId="1932"/>
    <cellStyle name="S19 59" xfId="1933"/>
    <cellStyle name="S19 6" xfId="1934"/>
    <cellStyle name="S19 60" xfId="1935"/>
    <cellStyle name="S19 61" xfId="1936"/>
    <cellStyle name="S19 62" xfId="1937"/>
    <cellStyle name="S19 63" xfId="1938"/>
    <cellStyle name="S19 64" xfId="1939"/>
    <cellStyle name="S19 65" xfId="1940"/>
    <cellStyle name="S19 66" xfId="1941"/>
    <cellStyle name="S19 67" xfId="1942"/>
    <cellStyle name="S19 68" xfId="1943"/>
    <cellStyle name="S19 69" xfId="1944"/>
    <cellStyle name="S19 7" xfId="1945"/>
    <cellStyle name="S19 70" xfId="1946"/>
    <cellStyle name="S19 71" xfId="1947"/>
    <cellStyle name="S19 72" xfId="1948"/>
    <cellStyle name="S19 73" xfId="1949"/>
    <cellStyle name="S19 74" xfId="1950"/>
    <cellStyle name="S19 75" xfId="1951"/>
    <cellStyle name="S19 76" xfId="1952"/>
    <cellStyle name="S19 77" xfId="1953"/>
    <cellStyle name="S19 78" xfId="1954"/>
    <cellStyle name="S19 79" xfId="1955"/>
    <cellStyle name="S19 8" xfId="1956"/>
    <cellStyle name="S19 80" xfId="1957"/>
    <cellStyle name="S19 81" xfId="1958"/>
    <cellStyle name="S19 82" xfId="1959"/>
    <cellStyle name="S19 83" xfId="1960"/>
    <cellStyle name="S19 84" xfId="1961"/>
    <cellStyle name="S19 85" xfId="1962"/>
    <cellStyle name="S19 86" xfId="1963"/>
    <cellStyle name="S19 87" xfId="1964"/>
    <cellStyle name="S19 88" xfId="1965"/>
    <cellStyle name="S19 89" xfId="1966"/>
    <cellStyle name="S19 9" xfId="1967"/>
    <cellStyle name="S19 90" xfId="1968"/>
    <cellStyle name="S19 91" xfId="1969"/>
    <cellStyle name="S19 92" xfId="1970"/>
    <cellStyle name="S19 93" xfId="1971"/>
    <cellStyle name="S19 94" xfId="1972"/>
    <cellStyle name="S19 95" xfId="1973"/>
    <cellStyle name="S19 96" xfId="1974"/>
    <cellStyle name="S19 97" xfId="1975"/>
    <cellStyle name="S19 98" xfId="1976"/>
    <cellStyle name="S19 99" xfId="1977"/>
    <cellStyle name="S19_Отчет АИП  2011" xfId="1978"/>
    <cellStyle name="S2" xfId="1979"/>
    <cellStyle name="S2 10" xfId="1980"/>
    <cellStyle name="S2 100" xfId="1981"/>
    <cellStyle name="S2 101" xfId="1982"/>
    <cellStyle name="S2 102" xfId="1983"/>
    <cellStyle name="S2 103" xfId="1984"/>
    <cellStyle name="S2 104" xfId="1985"/>
    <cellStyle name="S2 105" xfId="1986"/>
    <cellStyle name="S2 106" xfId="1987"/>
    <cellStyle name="S2 107" xfId="1988"/>
    <cellStyle name="S2 108" xfId="1989"/>
    <cellStyle name="S2 109" xfId="1990"/>
    <cellStyle name="S2 11" xfId="1991"/>
    <cellStyle name="S2 110" xfId="1992"/>
    <cellStyle name="S2 111" xfId="1993"/>
    <cellStyle name="S2 112" xfId="1994"/>
    <cellStyle name="S2 113" xfId="1995"/>
    <cellStyle name="S2 114" xfId="1996"/>
    <cellStyle name="S2 115" xfId="1997"/>
    <cellStyle name="S2 116" xfId="1998"/>
    <cellStyle name="S2 117" xfId="1999"/>
    <cellStyle name="S2 118" xfId="2000"/>
    <cellStyle name="S2 119" xfId="2001"/>
    <cellStyle name="S2 12" xfId="2002"/>
    <cellStyle name="S2 120" xfId="2003"/>
    <cellStyle name="S2 121" xfId="2004"/>
    <cellStyle name="S2 122" xfId="2005"/>
    <cellStyle name="S2 123" xfId="2006"/>
    <cellStyle name="S2 124" xfId="2007"/>
    <cellStyle name="S2 125" xfId="2008"/>
    <cellStyle name="S2 126" xfId="2009"/>
    <cellStyle name="S2 127" xfId="2010"/>
    <cellStyle name="S2 128" xfId="2011"/>
    <cellStyle name="S2 129" xfId="2012"/>
    <cellStyle name="S2 13" xfId="2013"/>
    <cellStyle name="S2 130" xfId="2014"/>
    <cellStyle name="S2 131" xfId="2015"/>
    <cellStyle name="S2 132" xfId="2016"/>
    <cellStyle name="S2 133" xfId="2017"/>
    <cellStyle name="S2 134" xfId="2018"/>
    <cellStyle name="S2 135" xfId="2019"/>
    <cellStyle name="S2 136" xfId="2020"/>
    <cellStyle name="S2 137" xfId="2021"/>
    <cellStyle name="S2 138" xfId="2022"/>
    <cellStyle name="S2 139" xfId="2023"/>
    <cellStyle name="S2 14" xfId="2024"/>
    <cellStyle name="S2 140" xfId="2025"/>
    <cellStyle name="S2 141" xfId="2026"/>
    <cellStyle name="S2 142" xfId="2027"/>
    <cellStyle name="S2 143" xfId="2028"/>
    <cellStyle name="S2 144" xfId="2029"/>
    <cellStyle name="S2 145" xfId="2030"/>
    <cellStyle name="S2 146" xfId="2031"/>
    <cellStyle name="S2 147" xfId="2032"/>
    <cellStyle name="S2 148" xfId="2033"/>
    <cellStyle name="S2 149" xfId="2034"/>
    <cellStyle name="S2 15" xfId="2035"/>
    <cellStyle name="S2 150" xfId="2036"/>
    <cellStyle name="S2 151" xfId="2037"/>
    <cellStyle name="S2 152" xfId="2038"/>
    <cellStyle name="S2 153" xfId="2039"/>
    <cellStyle name="S2 154" xfId="2040"/>
    <cellStyle name="S2 155" xfId="2041"/>
    <cellStyle name="S2 156" xfId="2042"/>
    <cellStyle name="S2 157" xfId="2043"/>
    <cellStyle name="S2 158" xfId="2044"/>
    <cellStyle name="S2 159" xfId="2045"/>
    <cellStyle name="S2 16" xfId="2046"/>
    <cellStyle name="S2 160" xfId="2047"/>
    <cellStyle name="S2 161" xfId="2048"/>
    <cellStyle name="S2 162" xfId="2049"/>
    <cellStyle name="S2 17" xfId="2050"/>
    <cellStyle name="S2 18" xfId="2051"/>
    <cellStyle name="S2 19" xfId="2052"/>
    <cellStyle name="S2 2" xfId="2053"/>
    <cellStyle name="S2 20" xfId="2054"/>
    <cellStyle name="S2 21" xfId="2055"/>
    <cellStyle name="S2 22" xfId="2056"/>
    <cellStyle name="S2 23" xfId="2057"/>
    <cellStyle name="S2 24" xfId="2058"/>
    <cellStyle name="S2 25" xfId="2059"/>
    <cellStyle name="S2 26" xfId="2060"/>
    <cellStyle name="S2 27" xfId="2061"/>
    <cellStyle name="S2 28" xfId="2062"/>
    <cellStyle name="S2 29" xfId="2063"/>
    <cellStyle name="S2 3" xfId="2064"/>
    <cellStyle name="S2 30" xfId="2065"/>
    <cellStyle name="S2 31" xfId="2066"/>
    <cellStyle name="S2 32" xfId="2067"/>
    <cellStyle name="S2 33" xfId="2068"/>
    <cellStyle name="S2 34" xfId="2069"/>
    <cellStyle name="S2 35" xfId="2070"/>
    <cellStyle name="S2 36" xfId="2071"/>
    <cellStyle name="S2 37" xfId="2072"/>
    <cellStyle name="S2 38" xfId="2073"/>
    <cellStyle name="S2 39" xfId="2074"/>
    <cellStyle name="S2 4" xfId="2075"/>
    <cellStyle name="S2 40" xfId="2076"/>
    <cellStyle name="S2 41" xfId="2077"/>
    <cellStyle name="S2 42" xfId="2078"/>
    <cellStyle name="S2 43" xfId="2079"/>
    <cellStyle name="S2 44" xfId="2080"/>
    <cellStyle name="S2 45" xfId="2081"/>
    <cellStyle name="S2 46" xfId="2082"/>
    <cellStyle name="S2 47" xfId="2083"/>
    <cellStyle name="S2 48" xfId="2084"/>
    <cellStyle name="S2 49" xfId="2085"/>
    <cellStyle name="S2 5" xfId="2086"/>
    <cellStyle name="S2 50" xfId="2087"/>
    <cellStyle name="S2 51" xfId="2088"/>
    <cellStyle name="S2 52" xfId="2089"/>
    <cellStyle name="S2 53" xfId="2090"/>
    <cellStyle name="S2 54" xfId="2091"/>
    <cellStyle name="S2 55" xfId="2092"/>
    <cellStyle name="S2 56" xfId="2093"/>
    <cellStyle name="S2 57" xfId="2094"/>
    <cellStyle name="S2 58" xfId="2095"/>
    <cellStyle name="S2 59" xfId="2096"/>
    <cellStyle name="S2 6" xfId="2097"/>
    <cellStyle name="S2 60" xfId="2098"/>
    <cellStyle name="S2 61" xfId="2099"/>
    <cellStyle name="S2 62" xfId="2100"/>
    <cellStyle name="S2 63" xfId="2101"/>
    <cellStyle name="S2 64" xfId="2102"/>
    <cellStyle name="S2 65" xfId="2103"/>
    <cellStyle name="S2 66" xfId="2104"/>
    <cellStyle name="S2 67" xfId="2105"/>
    <cellStyle name="S2 68" xfId="2106"/>
    <cellStyle name="S2 69" xfId="2107"/>
    <cellStyle name="S2 7" xfId="2108"/>
    <cellStyle name="S2 70" xfId="2109"/>
    <cellStyle name="S2 71" xfId="2110"/>
    <cellStyle name="S2 72" xfId="2111"/>
    <cellStyle name="S2 73" xfId="2112"/>
    <cellStyle name="S2 74" xfId="2113"/>
    <cellStyle name="S2 75" xfId="2114"/>
    <cellStyle name="S2 76" xfId="2115"/>
    <cellStyle name="S2 77" xfId="2116"/>
    <cellStyle name="S2 78" xfId="2117"/>
    <cellStyle name="S2 79" xfId="2118"/>
    <cellStyle name="S2 8" xfId="2119"/>
    <cellStyle name="S2 80" xfId="2120"/>
    <cellStyle name="S2 81" xfId="2121"/>
    <cellStyle name="S2 82" xfId="2122"/>
    <cellStyle name="S2 83" xfId="2123"/>
    <cellStyle name="S2 84" xfId="2124"/>
    <cellStyle name="S2 85" xfId="2125"/>
    <cellStyle name="S2 86" xfId="2126"/>
    <cellStyle name="S2 87" xfId="2127"/>
    <cellStyle name="S2 88" xfId="2128"/>
    <cellStyle name="S2 89" xfId="2129"/>
    <cellStyle name="S2 9" xfId="2130"/>
    <cellStyle name="S2 90" xfId="2131"/>
    <cellStyle name="S2 91" xfId="2132"/>
    <cellStyle name="S2 92" xfId="2133"/>
    <cellStyle name="S2 93" xfId="2134"/>
    <cellStyle name="S2 94" xfId="2135"/>
    <cellStyle name="S2 95" xfId="2136"/>
    <cellStyle name="S2 96" xfId="2137"/>
    <cellStyle name="S2 97" xfId="2138"/>
    <cellStyle name="S2 98" xfId="2139"/>
    <cellStyle name="S2 99" xfId="2140"/>
    <cellStyle name="S20" xfId="2141"/>
    <cellStyle name="S20 10" xfId="2142"/>
    <cellStyle name="S20 100" xfId="2143"/>
    <cellStyle name="S20 101" xfId="2144"/>
    <cellStyle name="S20 102" xfId="2145"/>
    <cellStyle name="S20 103" xfId="2146"/>
    <cellStyle name="S20 104" xfId="2147"/>
    <cellStyle name="S20 105" xfId="2148"/>
    <cellStyle name="S20 106" xfId="2149"/>
    <cellStyle name="S20 107" xfId="2150"/>
    <cellStyle name="S20 108" xfId="2151"/>
    <cellStyle name="S20 109" xfId="2152"/>
    <cellStyle name="S20 11" xfId="2153"/>
    <cellStyle name="S20 110" xfId="2154"/>
    <cellStyle name="S20 111" xfId="2155"/>
    <cellStyle name="S20 112" xfId="2156"/>
    <cellStyle name="S20 113" xfId="2157"/>
    <cellStyle name="S20 114" xfId="2158"/>
    <cellStyle name="S20 115" xfId="2159"/>
    <cellStyle name="S20 116" xfId="2160"/>
    <cellStyle name="S20 117" xfId="2161"/>
    <cellStyle name="S20 118" xfId="2162"/>
    <cellStyle name="S20 119" xfId="2163"/>
    <cellStyle name="S20 12" xfId="2164"/>
    <cellStyle name="S20 120" xfId="2165"/>
    <cellStyle name="S20 121" xfId="2166"/>
    <cellStyle name="S20 122" xfId="2167"/>
    <cellStyle name="S20 123" xfId="2168"/>
    <cellStyle name="S20 124" xfId="2169"/>
    <cellStyle name="S20 125" xfId="2170"/>
    <cellStyle name="S20 126" xfId="2171"/>
    <cellStyle name="S20 127" xfId="2172"/>
    <cellStyle name="S20 128" xfId="2173"/>
    <cellStyle name="S20 129" xfId="2174"/>
    <cellStyle name="S20 13" xfId="2175"/>
    <cellStyle name="S20 130" xfId="2176"/>
    <cellStyle name="S20 131" xfId="2177"/>
    <cellStyle name="S20 132" xfId="2178"/>
    <cellStyle name="S20 133" xfId="2179"/>
    <cellStyle name="S20 134" xfId="2180"/>
    <cellStyle name="S20 135" xfId="2181"/>
    <cellStyle name="S20 136" xfId="2182"/>
    <cellStyle name="S20 137" xfId="2183"/>
    <cellStyle name="S20 138" xfId="2184"/>
    <cellStyle name="S20 139" xfId="2185"/>
    <cellStyle name="S20 14" xfId="2186"/>
    <cellStyle name="S20 140" xfId="2187"/>
    <cellStyle name="S20 141" xfId="2188"/>
    <cellStyle name="S20 142" xfId="2189"/>
    <cellStyle name="S20 143" xfId="2190"/>
    <cellStyle name="S20 144" xfId="2191"/>
    <cellStyle name="S20 145" xfId="2192"/>
    <cellStyle name="S20 146" xfId="2193"/>
    <cellStyle name="S20 147" xfId="2194"/>
    <cellStyle name="S20 148" xfId="2195"/>
    <cellStyle name="S20 149" xfId="2196"/>
    <cellStyle name="S20 15" xfId="2197"/>
    <cellStyle name="S20 150" xfId="2198"/>
    <cellStyle name="S20 151" xfId="2199"/>
    <cellStyle name="S20 152" xfId="2200"/>
    <cellStyle name="S20 153" xfId="2201"/>
    <cellStyle name="S20 154" xfId="2202"/>
    <cellStyle name="S20 155" xfId="2203"/>
    <cellStyle name="S20 156" xfId="2204"/>
    <cellStyle name="S20 157" xfId="2205"/>
    <cellStyle name="S20 158" xfId="2206"/>
    <cellStyle name="S20 159" xfId="2207"/>
    <cellStyle name="S20 16" xfId="2208"/>
    <cellStyle name="S20 160" xfId="2209"/>
    <cellStyle name="S20 161" xfId="2210"/>
    <cellStyle name="S20 162" xfId="2211"/>
    <cellStyle name="S20 17" xfId="2212"/>
    <cellStyle name="S20 18" xfId="2213"/>
    <cellStyle name="S20 19" xfId="2214"/>
    <cellStyle name="S20 2" xfId="2215"/>
    <cellStyle name="S20 20" xfId="2216"/>
    <cellStyle name="S20 21" xfId="2217"/>
    <cellStyle name="S20 22" xfId="2218"/>
    <cellStyle name="S20 23" xfId="2219"/>
    <cellStyle name="S20 24" xfId="2220"/>
    <cellStyle name="S20 25" xfId="2221"/>
    <cellStyle name="S20 26" xfId="2222"/>
    <cellStyle name="S20 27" xfId="2223"/>
    <cellStyle name="S20 28" xfId="2224"/>
    <cellStyle name="S20 29" xfId="2225"/>
    <cellStyle name="S20 3" xfId="2226"/>
    <cellStyle name="S20 30" xfId="2227"/>
    <cellStyle name="S20 31" xfId="2228"/>
    <cellStyle name="S20 32" xfId="2229"/>
    <cellStyle name="S20 33" xfId="2230"/>
    <cellStyle name="S20 34" xfId="2231"/>
    <cellStyle name="S20 35" xfId="2232"/>
    <cellStyle name="S20 36" xfId="2233"/>
    <cellStyle name="S20 37" xfId="2234"/>
    <cellStyle name="S20 38" xfId="2235"/>
    <cellStyle name="S20 39" xfId="2236"/>
    <cellStyle name="S20 4" xfId="2237"/>
    <cellStyle name="S20 40" xfId="2238"/>
    <cellStyle name="S20 41" xfId="2239"/>
    <cellStyle name="S20 42" xfId="2240"/>
    <cellStyle name="S20 43" xfId="2241"/>
    <cellStyle name="S20 44" xfId="2242"/>
    <cellStyle name="S20 45" xfId="2243"/>
    <cellStyle name="S20 46" xfId="2244"/>
    <cellStyle name="S20 47" xfId="2245"/>
    <cellStyle name="S20 48" xfId="2246"/>
    <cellStyle name="S20 49" xfId="2247"/>
    <cellStyle name="S20 5" xfId="2248"/>
    <cellStyle name="S20 50" xfId="2249"/>
    <cellStyle name="S20 51" xfId="2250"/>
    <cellStyle name="S20 52" xfId="2251"/>
    <cellStyle name="S20 53" xfId="2252"/>
    <cellStyle name="S20 54" xfId="2253"/>
    <cellStyle name="S20 55" xfId="2254"/>
    <cellStyle name="S20 56" xfId="2255"/>
    <cellStyle name="S20 57" xfId="2256"/>
    <cellStyle name="S20 58" xfId="2257"/>
    <cellStyle name="S20 59" xfId="2258"/>
    <cellStyle name="S20 6" xfId="2259"/>
    <cellStyle name="S20 60" xfId="2260"/>
    <cellStyle name="S20 61" xfId="2261"/>
    <cellStyle name="S20 62" xfId="2262"/>
    <cellStyle name="S20 63" xfId="2263"/>
    <cellStyle name="S20 64" xfId="2264"/>
    <cellStyle name="S20 65" xfId="2265"/>
    <cellStyle name="S20 66" xfId="2266"/>
    <cellStyle name="S20 67" xfId="2267"/>
    <cellStyle name="S20 68" xfId="2268"/>
    <cellStyle name="S20 69" xfId="2269"/>
    <cellStyle name="S20 7" xfId="2270"/>
    <cellStyle name="S20 70" xfId="2271"/>
    <cellStyle name="S20 71" xfId="2272"/>
    <cellStyle name="S20 72" xfId="2273"/>
    <cellStyle name="S20 73" xfId="2274"/>
    <cellStyle name="S20 74" xfId="2275"/>
    <cellStyle name="S20 75" xfId="2276"/>
    <cellStyle name="S20 76" xfId="2277"/>
    <cellStyle name="S20 77" xfId="2278"/>
    <cellStyle name="S20 78" xfId="2279"/>
    <cellStyle name="S20 79" xfId="2280"/>
    <cellStyle name="S20 8" xfId="2281"/>
    <cellStyle name="S20 80" xfId="2282"/>
    <cellStyle name="S20 81" xfId="2283"/>
    <cellStyle name="S20 82" xfId="2284"/>
    <cellStyle name="S20 83" xfId="2285"/>
    <cellStyle name="S20 84" xfId="2286"/>
    <cellStyle name="S20 85" xfId="2287"/>
    <cellStyle name="S20 86" xfId="2288"/>
    <cellStyle name="S20 87" xfId="2289"/>
    <cellStyle name="S20 88" xfId="2290"/>
    <cellStyle name="S20 89" xfId="2291"/>
    <cellStyle name="S20 9" xfId="2292"/>
    <cellStyle name="S20 90" xfId="2293"/>
    <cellStyle name="S20 91" xfId="2294"/>
    <cellStyle name="S20 92" xfId="2295"/>
    <cellStyle name="S20 93" xfId="2296"/>
    <cellStyle name="S20 94" xfId="2297"/>
    <cellStyle name="S20 95" xfId="2298"/>
    <cellStyle name="S20 96" xfId="2299"/>
    <cellStyle name="S20 97" xfId="2300"/>
    <cellStyle name="S20 98" xfId="2301"/>
    <cellStyle name="S20 99" xfId="2302"/>
    <cellStyle name="S21" xfId="2303"/>
    <cellStyle name="S22" xfId="2304"/>
    <cellStyle name="S23" xfId="2305"/>
    <cellStyle name="S24" xfId="2306"/>
    <cellStyle name="S25" xfId="2307"/>
    <cellStyle name="S26" xfId="2308"/>
    <cellStyle name="S3" xfId="2309"/>
    <cellStyle name="S3 10" xfId="2310"/>
    <cellStyle name="S3 100" xfId="2311"/>
    <cellStyle name="S3 101" xfId="2312"/>
    <cellStyle name="S3 102" xfId="2313"/>
    <cellStyle name="S3 103" xfId="2314"/>
    <cellStyle name="S3 104" xfId="2315"/>
    <cellStyle name="S3 105" xfId="2316"/>
    <cellStyle name="S3 106" xfId="2317"/>
    <cellStyle name="S3 107" xfId="2318"/>
    <cellStyle name="S3 108" xfId="2319"/>
    <cellStyle name="S3 109" xfId="2320"/>
    <cellStyle name="S3 11" xfId="2321"/>
    <cellStyle name="S3 110" xfId="2322"/>
    <cellStyle name="S3 111" xfId="2323"/>
    <cellStyle name="S3 112" xfId="2324"/>
    <cellStyle name="S3 113" xfId="2325"/>
    <cellStyle name="S3 114" xfId="2326"/>
    <cellStyle name="S3 115" xfId="2327"/>
    <cellStyle name="S3 116" xfId="2328"/>
    <cellStyle name="S3 117" xfId="2329"/>
    <cellStyle name="S3 118" xfId="2330"/>
    <cellStyle name="S3 119" xfId="2331"/>
    <cellStyle name="S3 12" xfId="2332"/>
    <cellStyle name="S3 120" xfId="2333"/>
    <cellStyle name="S3 121" xfId="2334"/>
    <cellStyle name="S3 122" xfId="2335"/>
    <cellStyle name="S3 123" xfId="2336"/>
    <cellStyle name="S3 124" xfId="2337"/>
    <cellStyle name="S3 125" xfId="2338"/>
    <cellStyle name="S3 126" xfId="2339"/>
    <cellStyle name="S3 127" xfId="2340"/>
    <cellStyle name="S3 128" xfId="2341"/>
    <cellStyle name="S3 129" xfId="2342"/>
    <cellStyle name="S3 13" xfId="2343"/>
    <cellStyle name="S3 130" xfId="2344"/>
    <cellStyle name="S3 131" xfId="2345"/>
    <cellStyle name="S3 132" xfId="2346"/>
    <cellStyle name="S3 133" xfId="2347"/>
    <cellStyle name="S3 134" xfId="2348"/>
    <cellStyle name="S3 135" xfId="2349"/>
    <cellStyle name="S3 136" xfId="2350"/>
    <cellStyle name="S3 137" xfId="2351"/>
    <cellStyle name="S3 138" xfId="2352"/>
    <cellStyle name="S3 139" xfId="2353"/>
    <cellStyle name="S3 14" xfId="2354"/>
    <cellStyle name="S3 140" xfId="2355"/>
    <cellStyle name="S3 141" xfId="2356"/>
    <cellStyle name="S3 142" xfId="2357"/>
    <cellStyle name="S3 143" xfId="2358"/>
    <cellStyle name="S3 144" xfId="2359"/>
    <cellStyle name="S3 145" xfId="2360"/>
    <cellStyle name="S3 146" xfId="2361"/>
    <cellStyle name="S3 147" xfId="2362"/>
    <cellStyle name="S3 148" xfId="2363"/>
    <cellStyle name="S3 149" xfId="2364"/>
    <cellStyle name="S3 15" xfId="2365"/>
    <cellStyle name="S3 150" xfId="2366"/>
    <cellStyle name="S3 151" xfId="2367"/>
    <cellStyle name="S3 152" xfId="2368"/>
    <cellStyle name="S3 153" xfId="2369"/>
    <cellStyle name="S3 154" xfId="2370"/>
    <cellStyle name="S3 155" xfId="2371"/>
    <cellStyle name="S3 156" xfId="2372"/>
    <cellStyle name="S3 157" xfId="2373"/>
    <cellStyle name="S3 158" xfId="2374"/>
    <cellStyle name="S3 159" xfId="2375"/>
    <cellStyle name="S3 16" xfId="2376"/>
    <cellStyle name="S3 160" xfId="2377"/>
    <cellStyle name="S3 161" xfId="2378"/>
    <cellStyle name="S3 162" xfId="2379"/>
    <cellStyle name="S3 17" xfId="2380"/>
    <cellStyle name="S3 18" xfId="2381"/>
    <cellStyle name="S3 19" xfId="2382"/>
    <cellStyle name="S3 2" xfId="2383"/>
    <cellStyle name="S3 20" xfId="2384"/>
    <cellStyle name="S3 21" xfId="2385"/>
    <cellStyle name="S3 22" xfId="2386"/>
    <cellStyle name="S3 23" xfId="2387"/>
    <cellStyle name="S3 24" xfId="2388"/>
    <cellStyle name="S3 25" xfId="2389"/>
    <cellStyle name="S3 26" xfId="2390"/>
    <cellStyle name="S3 27" xfId="2391"/>
    <cellStyle name="S3 28" xfId="2392"/>
    <cellStyle name="S3 29" xfId="2393"/>
    <cellStyle name="S3 3" xfId="2394"/>
    <cellStyle name="S3 30" xfId="2395"/>
    <cellStyle name="S3 31" xfId="2396"/>
    <cellStyle name="S3 32" xfId="2397"/>
    <cellStyle name="S3 33" xfId="2398"/>
    <cellStyle name="S3 34" xfId="2399"/>
    <cellStyle name="S3 35" xfId="2400"/>
    <cellStyle name="S3 36" xfId="2401"/>
    <cellStyle name="S3 37" xfId="2402"/>
    <cellStyle name="S3 38" xfId="2403"/>
    <cellStyle name="S3 39" xfId="2404"/>
    <cellStyle name="S3 4" xfId="2405"/>
    <cellStyle name="S3 40" xfId="2406"/>
    <cellStyle name="S3 41" xfId="2407"/>
    <cellStyle name="S3 42" xfId="2408"/>
    <cellStyle name="S3 43" xfId="2409"/>
    <cellStyle name="S3 44" xfId="2410"/>
    <cellStyle name="S3 45" xfId="2411"/>
    <cellStyle name="S3 46" xfId="2412"/>
    <cellStyle name="S3 47" xfId="2413"/>
    <cellStyle name="S3 48" xfId="2414"/>
    <cellStyle name="S3 49" xfId="2415"/>
    <cellStyle name="S3 5" xfId="2416"/>
    <cellStyle name="S3 50" xfId="2417"/>
    <cellStyle name="S3 51" xfId="2418"/>
    <cellStyle name="S3 52" xfId="2419"/>
    <cellStyle name="S3 53" xfId="2420"/>
    <cellStyle name="S3 54" xfId="2421"/>
    <cellStyle name="S3 55" xfId="2422"/>
    <cellStyle name="S3 56" xfId="2423"/>
    <cellStyle name="S3 57" xfId="2424"/>
    <cellStyle name="S3 58" xfId="2425"/>
    <cellStyle name="S3 59" xfId="2426"/>
    <cellStyle name="S3 6" xfId="2427"/>
    <cellStyle name="S3 60" xfId="2428"/>
    <cellStyle name="S3 61" xfId="2429"/>
    <cellStyle name="S3 62" xfId="2430"/>
    <cellStyle name="S3 63" xfId="2431"/>
    <cellStyle name="S3 64" xfId="2432"/>
    <cellStyle name="S3 65" xfId="2433"/>
    <cellStyle name="S3 66" xfId="2434"/>
    <cellStyle name="S3 67" xfId="2435"/>
    <cellStyle name="S3 68" xfId="2436"/>
    <cellStyle name="S3 69" xfId="2437"/>
    <cellStyle name="S3 7" xfId="2438"/>
    <cellStyle name="S3 70" xfId="2439"/>
    <cellStyle name="S3 71" xfId="2440"/>
    <cellStyle name="S3 72" xfId="2441"/>
    <cellStyle name="S3 73" xfId="2442"/>
    <cellStyle name="S3 74" xfId="2443"/>
    <cellStyle name="S3 75" xfId="2444"/>
    <cellStyle name="S3 76" xfId="2445"/>
    <cellStyle name="S3 77" xfId="2446"/>
    <cellStyle name="S3 78" xfId="2447"/>
    <cellStyle name="S3 79" xfId="2448"/>
    <cellStyle name="S3 8" xfId="2449"/>
    <cellStyle name="S3 80" xfId="2450"/>
    <cellStyle name="S3 81" xfId="2451"/>
    <cellStyle name="S3 82" xfId="2452"/>
    <cellStyle name="S3 83" xfId="2453"/>
    <cellStyle name="S3 84" xfId="2454"/>
    <cellStyle name="S3 85" xfId="2455"/>
    <cellStyle name="S3 86" xfId="2456"/>
    <cellStyle name="S3 87" xfId="2457"/>
    <cellStyle name="S3 88" xfId="2458"/>
    <cellStyle name="S3 89" xfId="2459"/>
    <cellStyle name="S3 9" xfId="2460"/>
    <cellStyle name="S3 90" xfId="2461"/>
    <cellStyle name="S3 91" xfId="2462"/>
    <cellStyle name="S3 92" xfId="2463"/>
    <cellStyle name="S3 93" xfId="2464"/>
    <cellStyle name="S3 94" xfId="2465"/>
    <cellStyle name="S3 95" xfId="2466"/>
    <cellStyle name="S3 96" xfId="2467"/>
    <cellStyle name="S3 97" xfId="2468"/>
    <cellStyle name="S3 98" xfId="2469"/>
    <cellStyle name="S3 99" xfId="2470"/>
    <cellStyle name="S4" xfId="2471"/>
    <cellStyle name="S4 10" xfId="2472"/>
    <cellStyle name="S4 100" xfId="2473"/>
    <cellStyle name="S4 101" xfId="2474"/>
    <cellStyle name="S4 102" xfId="2475"/>
    <cellStyle name="S4 103" xfId="2476"/>
    <cellStyle name="S4 104" xfId="2477"/>
    <cellStyle name="S4 105" xfId="2478"/>
    <cellStyle name="S4 106" xfId="2479"/>
    <cellStyle name="S4 107" xfId="2480"/>
    <cellStyle name="S4 108" xfId="2481"/>
    <cellStyle name="S4 109" xfId="2482"/>
    <cellStyle name="S4 11" xfId="2483"/>
    <cellStyle name="S4 110" xfId="2484"/>
    <cellStyle name="S4 111" xfId="2485"/>
    <cellStyle name="S4 112" xfId="2486"/>
    <cellStyle name="S4 113" xfId="2487"/>
    <cellStyle name="S4 114" xfId="2488"/>
    <cellStyle name="S4 115" xfId="2489"/>
    <cellStyle name="S4 116" xfId="2490"/>
    <cellStyle name="S4 117" xfId="2491"/>
    <cellStyle name="S4 118" xfId="2492"/>
    <cellStyle name="S4 119" xfId="2493"/>
    <cellStyle name="S4 12" xfId="2494"/>
    <cellStyle name="S4 120" xfId="2495"/>
    <cellStyle name="S4 121" xfId="2496"/>
    <cellStyle name="S4 122" xfId="2497"/>
    <cellStyle name="S4 123" xfId="2498"/>
    <cellStyle name="S4 124" xfId="2499"/>
    <cellStyle name="S4 125" xfId="2500"/>
    <cellStyle name="S4 126" xfId="2501"/>
    <cellStyle name="S4 127" xfId="2502"/>
    <cellStyle name="S4 128" xfId="2503"/>
    <cellStyle name="S4 129" xfId="2504"/>
    <cellStyle name="S4 13" xfId="2505"/>
    <cellStyle name="S4 130" xfId="2506"/>
    <cellStyle name="S4 131" xfId="2507"/>
    <cellStyle name="S4 132" xfId="2508"/>
    <cellStyle name="S4 133" xfId="2509"/>
    <cellStyle name="S4 134" xfId="2510"/>
    <cellStyle name="S4 135" xfId="2511"/>
    <cellStyle name="S4 136" xfId="2512"/>
    <cellStyle name="S4 137" xfId="2513"/>
    <cellStyle name="S4 138" xfId="2514"/>
    <cellStyle name="S4 139" xfId="2515"/>
    <cellStyle name="S4 14" xfId="2516"/>
    <cellStyle name="S4 140" xfId="2517"/>
    <cellStyle name="S4 141" xfId="2518"/>
    <cellStyle name="S4 142" xfId="2519"/>
    <cellStyle name="S4 143" xfId="2520"/>
    <cellStyle name="S4 144" xfId="2521"/>
    <cellStyle name="S4 145" xfId="2522"/>
    <cellStyle name="S4 146" xfId="2523"/>
    <cellStyle name="S4 147" xfId="2524"/>
    <cellStyle name="S4 148" xfId="2525"/>
    <cellStyle name="S4 149" xfId="2526"/>
    <cellStyle name="S4 15" xfId="2527"/>
    <cellStyle name="S4 150" xfId="2528"/>
    <cellStyle name="S4 151" xfId="2529"/>
    <cellStyle name="S4 152" xfId="2530"/>
    <cellStyle name="S4 153" xfId="2531"/>
    <cellStyle name="S4 154" xfId="2532"/>
    <cellStyle name="S4 155" xfId="2533"/>
    <cellStyle name="S4 156" xfId="2534"/>
    <cellStyle name="S4 157" xfId="2535"/>
    <cellStyle name="S4 158" xfId="2536"/>
    <cellStyle name="S4 159" xfId="2537"/>
    <cellStyle name="S4 16" xfId="2538"/>
    <cellStyle name="S4 160" xfId="2539"/>
    <cellStyle name="S4 161" xfId="2540"/>
    <cellStyle name="S4 162" xfId="2541"/>
    <cellStyle name="S4 17" xfId="2542"/>
    <cellStyle name="S4 18" xfId="2543"/>
    <cellStyle name="S4 19" xfId="2544"/>
    <cellStyle name="S4 2" xfId="2545"/>
    <cellStyle name="S4 20" xfId="2546"/>
    <cellStyle name="S4 21" xfId="2547"/>
    <cellStyle name="S4 22" xfId="2548"/>
    <cellStyle name="S4 23" xfId="2549"/>
    <cellStyle name="S4 24" xfId="2550"/>
    <cellStyle name="S4 25" xfId="2551"/>
    <cellStyle name="S4 26" xfId="2552"/>
    <cellStyle name="S4 27" xfId="2553"/>
    <cellStyle name="S4 28" xfId="2554"/>
    <cellStyle name="S4 29" xfId="2555"/>
    <cellStyle name="S4 3" xfId="2556"/>
    <cellStyle name="S4 30" xfId="2557"/>
    <cellStyle name="S4 31" xfId="2558"/>
    <cellStyle name="S4 32" xfId="2559"/>
    <cellStyle name="S4 33" xfId="2560"/>
    <cellStyle name="S4 34" xfId="2561"/>
    <cellStyle name="S4 35" xfId="2562"/>
    <cellStyle name="S4 36" xfId="2563"/>
    <cellStyle name="S4 37" xfId="2564"/>
    <cellStyle name="S4 38" xfId="2565"/>
    <cellStyle name="S4 39" xfId="2566"/>
    <cellStyle name="S4 4" xfId="2567"/>
    <cellStyle name="S4 40" xfId="2568"/>
    <cellStyle name="S4 41" xfId="2569"/>
    <cellStyle name="S4 42" xfId="2570"/>
    <cellStyle name="S4 43" xfId="2571"/>
    <cellStyle name="S4 44" xfId="2572"/>
    <cellStyle name="S4 45" xfId="2573"/>
    <cellStyle name="S4 46" xfId="2574"/>
    <cellStyle name="S4 47" xfId="2575"/>
    <cellStyle name="S4 48" xfId="2576"/>
    <cellStyle name="S4 49" xfId="2577"/>
    <cellStyle name="S4 5" xfId="2578"/>
    <cellStyle name="S4 50" xfId="2579"/>
    <cellStyle name="S4 51" xfId="2580"/>
    <cellStyle name="S4 52" xfId="2581"/>
    <cellStyle name="S4 53" xfId="2582"/>
    <cellStyle name="S4 54" xfId="2583"/>
    <cellStyle name="S4 55" xfId="2584"/>
    <cellStyle name="S4 56" xfId="2585"/>
    <cellStyle name="S4 57" xfId="2586"/>
    <cellStyle name="S4 58" xfId="2587"/>
    <cellStyle name="S4 59" xfId="2588"/>
    <cellStyle name="S4 6" xfId="2589"/>
    <cellStyle name="S4 60" xfId="2590"/>
    <cellStyle name="S4 61" xfId="2591"/>
    <cellStyle name="S4 62" xfId="2592"/>
    <cellStyle name="S4 63" xfId="2593"/>
    <cellStyle name="S4 64" xfId="2594"/>
    <cellStyle name="S4 65" xfId="2595"/>
    <cellStyle name="S4 66" xfId="2596"/>
    <cellStyle name="S4 67" xfId="2597"/>
    <cellStyle name="S4 68" xfId="2598"/>
    <cellStyle name="S4 69" xfId="2599"/>
    <cellStyle name="S4 7" xfId="2600"/>
    <cellStyle name="S4 70" xfId="2601"/>
    <cellStyle name="S4 71" xfId="2602"/>
    <cellStyle name="S4 72" xfId="2603"/>
    <cellStyle name="S4 73" xfId="2604"/>
    <cellStyle name="S4 74" xfId="2605"/>
    <cellStyle name="S4 75" xfId="2606"/>
    <cellStyle name="S4 76" xfId="2607"/>
    <cellStyle name="S4 77" xfId="2608"/>
    <cellStyle name="S4 78" xfId="2609"/>
    <cellStyle name="S4 79" xfId="2610"/>
    <cellStyle name="S4 8" xfId="2611"/>
    <cellStyle name="S4 80" xfId="2612"/>
    <cellStyle name="S4 81" xfId="2613"/>
    <cellStyle name="S4 82" xfId="2614"/>
    <cellStyle name="S4 83" xfId="2615"/>
    <cellStyle name="S4 84" xfId="2616"/>
    <cellStyle name="S4 85" xfId="2617"/>
    <cellStyle name="S4 86" xfId="2618"/>
    <cellStyle name="S4 87" xfId="2619"/>
    <cellStyle name="S4 88" xfId="2620"/>
    <cellStyle name="S4 89" xfId="2621"/>
    <cellStyle name="S4 9" xfId="2622"/>
    <cellStyle name="S4 90" xfId="2623"/>
    <cellStyle name="S4 91" xfId="2624"/>
    <cellStyle name="S4 92" xfId="2625"/>
    <cellStyle name="S4 93" xfId="2626"/>
    <cellStyle name="S4 94" xfId="2627"/>
    <cellStyle name="S4 95" xfId="2628"/>
    <cellStyle name="S4 96" xfId="2629"/>
    <cellStyle name="S4 97" xfId="2630"/>
    <cellStyle name="S4 98" xfId="2631"/>
    <cellStyle name="S4 99" xfId="2632"/>
    <cellStyle name="S5" xfId="2633"/>
    <cellStyle name="S5 10" xfId="2634"/>
    <cellStyle name="S5 100" xfId="2635"/>
    <cellStyle name="S5 101" xfId="2636"/>
    <cellStyle name="S5 102" xfId="2637"/>
    <cellStyle name="S5 103" xfId="2638"/>
    <cellStyle name="S5 104" xfId="2639"/>
    <cellStyle name="S5 105" xfId="2640"/>
    <cellStyle name="S5 106" xfId="2641"/>
    <cellStyle name="S5 107" xfId="2642"/>
    <cellStyle name="S5 108" xfId="2643"/>
    <cellStyle name="S5 109" xfId="2644"/>
    <cellStyle name="S5 11" xfId="2645"/>
    <cellStyle name="S5 110" xfId="2646"/>
    <cellStyle name="S5 111" xfId="2647"/>
    <cellStyle name="S5 112" xfId="2648"/>
    <cellStyle name="S5 113" xfId="2649"/>
    <cellStyle name="S5 114" xfId="2650"/>
    <cellStyle name="S5 115" xfId="2651"/>
    <cellStyle name="S5 116" xfId="2652"/>
    <cellStyle name="S5 117" xfId="2653"/>
    <cellStyle name="S5 118" xfId="2654"/>
    <cellStyle name="S5 119" xfId="2655"/>
    <cellStyle name="S5 12" xfId="2656"/>
    <cellStyle name="S5 120" xfId="2657"/>
    <cellStyle name="S5 121" xfId="2658"/>
    <cellStyle name="S5 122" xfId="2659"/>
    <cellStyle name="S5 123" xfId="2660"/>
    <cellStyle name="S5 124" xfId="2661"/>
    <cellStyle name="S5 125" xfId="2662"/>
    <cellStyle name="S5 126" xfId="2663"/>
    <cellStyle name="S5 127" xfId="2664"/>
    <cellStyle name="S5 128" xfId="2665"/>
    <cellStyle name="S5 129" xfId="2666"/>
    <cellStyle name="S5 13" xfId="2667"/>
    <cellStyle name="S5 130" xfId="2668"/>
    <cellStyle name="S5 131" xfId="2669"/>
    <cellStyle name="S5 132" xfId="2670"/>
    <cellStyle name="S5 133" xfId="2671"/>
    <cellStyle name="S5 134" xfId="2672"/>
    <cellStyle name="S5 135" xfId="2673"/>
    <cellStyle name="S5 136" xfId="2674"/>
    <cellStyle name="S5 137" xfId="2675"/>
    <cellStyle name="S5 138" xfId="2676"/>
    <cellStyle name="S5 139" xfId="2677"/>
    <cellStyle name="S5 14" xfId="2678"/>
    <cellStyle name="S5 140" xfId="2679"/>
    <cellStyle name="S5 141" xfId="2680"/>
    <cellStyle name="S5 142" xfId="2681"/>
    <cellStyle name="S5 143" xfId="2682"/>
    <cellStyle name="S5 144" xfId="2683"/>
    <cellStyle name="S5 145" xfId="2684"/>
    <cellStyle name="S5 146" xfId="2685"/>
    <cellStyle name="S5 147" xfId="2686"/>
    <cellStyle name="S5 148" xfId="2687"/>
    <cellStyle name="S5 149" xfId="2688"/>
    <cellStyle name="S5 15" xfId="2689"/>
    <cellStyle name="S5 150" xfId="2690"/>
    <cellStyle name="S5 151" xfId="2691"/>
    <cellStyle name="S5 152" xfId="2692"/>
    <cellStyle name="S5 153" xfId="2693"/>
    <cellStyle name="S5 154" xfId="2694"/>
    <cellStyle name="S5 155" xfId="2695"/>
    <cellStyle name="S5 156" xfId="2696"/>
    <cellStyle name="S5 157" xfId="2697"/>
    <cellStyle name="S5 158" xfId="2698"/>
    <cellStyle name="S5 159" xfId="2699"/>
    <cellStyle name="S5 16" xfId="2700"/>
    <cellStyle name="S5 160" xfId="2701"/>
    <cellStyle name="S5 161" xfId="2702"/>
    <cellStyle name="S5 162" xfId="2703"/>
    <cellStyle name="S5 17" xfId="2704"/>
    <cellStyle name="S5 18" xfId="2705"/>
    <cellStyle name="S5 19" xfId="2706"/>
    <cellStyle name="S5 2" xfId="2707"/>
    <cellStyle name="S5 20" xfId="2708"/>
    <cellStyle name="S5 21" xfId="2709"/>
    <cellStyle name="S5 22" xfId="2710"/>
    <cellStyle name="S5 23" xfId="2711"/>
    <cellStyle name="S5 24" xfId="2712"/>
    <cellStyle name="S5 25" xfId="2713"/>
    <cellStyle name="S5 26" xfId="2714"/>
    <cellStyle name="S5 27" xfId="2715"/>
    <cellStyle name="S5 28" xfId="2716"/>
    <cellStyle name="S5 29" xfId="2717"/>
    <cellStyle name="S5 3" xfId="2718"/>
    <cellStyle name="S5 30" xfId="2719"/>
    <cellStyle name="S5 31" xfId="2720"/>
    <cellStyle name="S5 32" xfId="2721"/>
    <cellStyle name="S5 33" xfId="2722"/>
    <cellStyle name="S5 34" xfId="2723"/>
    <cellStyle name="S5 35" xfId="2724"/>
    <cellStyle name="S5 36" xfId="2725"/>
    <cellStyle name="S5 37" xfId="2726"/>
    <cellStyle name="S5 38" xfId="2727"/>
    <cellStyle name="S5 39" xfId="2728"/>
    <cellStyle name="S5 4" xfId="2729"/>
    <cellStyle name="S5 40" xfId="2730"/>
    <cellStyle name="S5 41" xfId="2731"/>
    <cellStyle name="S5 42" xfId="2732"/>
    <cellStyle name="S5 43" xfId="2733"/>
    <cellStyle name="S5 44" xfId="2734"/>
    <cellStyle name="S5 45" xfId="2735"/>
    <cellStyle name="S5 46" xfId="2736"/>
    <cellStyle name="S5 47" xfId="2737"/>
    <cellStyle name="S5 48" xfId="2738"/>
    <cellStyle name="S5 49" xfId="2739"/>
    <cellStyle name="S5 5" xfId="2740"/>
    <cellStyle name="S5 50" xfId="2741"/>
    <cellStyle name="S5 51" xfId="2742"/>
    <cellStyle name="S5 52" xfId="2743"/>
    <cellStyle name="S5 53" xfId="2744"/>
    <cellStyle name="S5 54" xfId="2745"/>
    <cellStyle name="S5 55" xfId="2746"/>
    <cellStyle name="S5 56" xfId="2747"/>
    <cellStyle name="S5 57" xfId="2748"/>
    <cellStyle name="S5 58" xfId="2749"/>
    <cellStyle name="S5 59" xfId="2750"/>
    <cellStyle name="S5 6" xfId="2751"/>
    <cellStyle name="S5 60" xfId="2752"/>
    <cellStyle name="S5 61" xfId="2753"/>
    <cellStyle name="S5 62" xfId="2754"/>
    <cellStyle name="S5 63" xfId="2755"/>
    <cellStyle name="S5 64" xfId="2756"/>
    <cellStyle name="S5 65" xfId="2757"/>
    <cellStyle name="S5 66" xfId="2758"/>
    <cellStyle name="S5 67" xfId="2759"/>
    <cellStyle name="S5 68" xfId="2760"/>
    <cellStyle name="S5 69" xfId="2761"/>
    <cellStyle name="S5 7" xfId="2762"/>
    <cellStyle name="S5 70" xfId="2763"/>
    <cellStyle name="S5 71" xfId="2764"/>
    <cellStyle name="S5 72" xfId="2765"/>
    <cellStyle name="S5 73" xfId="2766"/>
    <cellStyle name="S5 74" xfId="2767"/>
    <cellStyle name="S5 75" xfId="2768"/>
    <cellStyle name="S5 76" xfId="2769"/>
    <cellStyle name="S5 77" xfId="2770"/>
    <cellStyle name="S5 78" xfId="2771"/>
    <cellStyle name="S5 79" xfId="2772"/>
    <cellStyle name="S5 8" xfId="2773"/>
    <cellStyle name="S5 80" xfId="2774"/>
    <cellStyle name="S5 81" xfId="2775"/>
    <cellStyle name="S5 82" xfId="2776"/>
    <cellStyle name="S5 83" xfId="2777"/>
    <cellStyle name="S5 84" xfId="2778"/>
    <cellStyle name="S5 85" xfId="2779"/>
    <cellStyle name="S5 86" xfId="2780"/>
    <cellStyle name="S5 87" xfId="2781"/>
    <cellStyle name="S5 88" xfId="2782"/>
    <cellStyle name="S5 89" xfId="2783"/>
    <cellStyle name="S5 9" xfId="2784"/>
    <cellStyle name="S5 90" xfId="2785"/>
    <cellStyle name="S5 91" xfId="2786"/>
    <cellStyle name="S5 92" xfId="2787"/>
    <cellStyle name="S5 93" xfId="2788"/>
    <cellStyle name="S5 94" xfId="2789"/>
    <cellStyle name="S5 95" xfId="2790"/>
    <cellStyle name="S5 96" xfId="2791"/>
    <cellStyle name="S5 97" xfId="2792"/>
    <cellStyle name="S5 98" xfId="2793"/>
    <cellStyle name="S5 99" xfId="2794"/>
    <cellStyle name="S6" xfId="2795"/>
    <cellStyle name="S6 10" xfId="2796"/>
    <cellStyle name="S6 100" xfId="2797"/>
    <cellStyle name="S6 101" xfId="2798"/>
    <cellStyle name="S6 102" xfId="2799"/>
    <cellStyle name="S6 103" xfId="2800"/>
    <cellStyle name="S6 104" xfId="2801"/>
    <cellStyle name="S6 105" xfId="2802"/>
    <cellStyle name="S6 106" xfId="2803"/>
    <cellStyle name="S6 107" xfId="2804"/>
    <cellStyle name="S6 108" xfId="2805"/>
    <cellStyle name="S6 109" xfId="2806"/>
    <cellStyle name="S6 11" xfId="2807"/>
    <cellStyle name="S6 110" xfId="2808"/>
    <cellStyle name="S6 111" xfId="2809"/>
    <cellStyle name="S6 112" xfId="2810"/>
    <cellStyle name="S6 113" xfId="2811"/>
    <cellStyle name="S6 114" xfId="2812"/>
    <cellStyle name="S6 115" xfId="2813"/>
    <cellStyle name="S6 116" xfId="2814"/>
    <cellStyle name="S6 117" xfId="2815"/>
    <cellStyle name="S6 118" xfId="2816"/>
    <cellStyle name="S6 119" xfId="2817"/>
    <cellStyle name="S6 12" xfId="2818"/>
    <cellStyle name="S6 120" xfId="2819"/>
    <cellStyle name="S6 121" xfId="2820"/>
    <cellStyle name="S6 122" xfId="2821"/>
    <cellStyle name="S6 123" xfId="2822"/>
    <cellStyle name="S6 124" xfId="2823"/>
    <cellStyle name="S6 125" xfId="2824"/>
    <cellStyle name="S6 126" xfId="2825"/>
    <cellStyle name="S6 127" xfId="2826"/>
    <cellStyle name="S6 128" xfId="2827"/>
    <cellStyle name="S6 129" xfId="2828"/>
    <cellStyle name="S6 13" xfId="2829"/>
    <cellStyle name="S6 130" xfId="2830"/>
    <cellStyle name="S6 131" xfId="2831"/>
    <cellStyle name="S6 132" xfId="2832"/>
    <cellStyle name="S6 133" xfId="2833"/>
    <cellStyle name="S6 134" xfId="2834"/>
    <cellStyle name="S6 135" xfId="2835"/>
    <cellStyle name="S6 136" xfId="2836"/>
    <cellStyle name="S6 137" xfId="2837"/>
    <cellStyle name="S6 138" xfId="2838"/>
    <cellStyle name="S6 139" xfId="2839"/>
    <cellStyle name="S6 14" xfId="2840"/>
    <cellStyle name="S6 140" xfId="2841"/>
    <cellStyle name="S6 141" xfId="2842"/>
    <cellStyle name="S6 142" xfId="2843"/>
    <cellStyle name="S6 143" xfId="2844"/>
    <cellStyle name="S6 144" xfId="2845"/>
    <cellStyle name="S6 145" xfId="2846"/>
    <cellStyle name="S6 146" xfId="2847"/>
    <cellStyle name="S6 147" xfId="2848"/>
    <cellStyle name="S6 148" xfId="2849"/>
    <cellStyle name="S6 149" xfId="2850"/>
    <cellStyle name="S6 15" xfId="2851"/>
    <cellStyle name="S6 150" xfId="2852"/>
    <cellStyle name="S6 151" xfId="2853"/>
    <cellStyle name="S6 152" xfId="2854"/>
    <cellStyle name="S6 153" xfId="2855"/>
    <cellStyle name="S6 154" xfId="2856"/>
    <cellStyle name="S6 155" xfId="2857"/>
    <cellStyle name="S6 156" xfId="2858"/>
    <cellStyle name="S6 157" xfId="2859"/>
    <cellStyle name="S6 158" xfId="2860"/>
    <cellStyle name="S6 159" xfId="2861"/>
    <cellStyle name="S6 16" xfId="2862"/>
    <cellStyle name="S6 160" xfId="2863"/>
    <cellStyle name="S6 161" xfId="2864"/>
    <cellStyle name="S6 162" xfId="2865"/>
    <cellStyle name="S6 17" xfId="2866"/>
    <cellStyle name="S6 18" xfId="2867"/>
    <cellStyle name="S6 19" xfId="2868"/>
    <cellStyle name="S6 2" xfId="2869"/>
    <cellStyle name="S6 20" xfId="2870"/>
    <cellStyle name="S6 21" xfId="2871"/>
    <cellStyle name="S6 22" xfId="2872"/>
    <cellStyle name="S6 23" xfId="2873"/>
    <cellStyle name="S6 24" xfId="2874"/>
    <cellStyle name="S6 25" xfId="2875"/>
    <cellStyle name="S6 26" xfId="2876"/>
    <cellStyle name="S6 27" xfId="2877"/>
    <cellStyle name="S6 28" xfId="2878"/>
    <cellStyle name="S6 29" xfId="2879"/>
    <cellStyle name="S6 3" xfId="2880"/>
    <cellStyle name="S6 30" xfId="2881"/>
    <cellStyle name="S6 31" xfId="2882"/>
    <cellStyle name="S6 32" xfId="2883"/>
    <cellStyle name="S6 33" xfId="2884"/>
    <cellStyle name="S6 34" xfId="2885"/>
    <cellStyle name="S6 35" xfId="2886"/>
    <cellStyle name="S6 36" xfId="2887"/>
    <cellStyle name="S6 37" xfId="2888"/>
    <cellStyle name="S6 38" xfId="2889"/>
    <cellStyle name="S6 39" xfId="2890"/>
    <cellStyle name="S6 4" xfId="2891"/>
    <cellStyle name="S6 40" xfId="2892"/>
    <cellStyle name="S6 41" xfId="2893"/>
    <cellStyle name="S6 42" xfId="2894"/>
    <cellStyle name="S6 43" xfId="2895"/>
    <cellStyle name="S6 44" xfId="2896"/>
    <cellStyle name="S6 45" xfId="2897"/>
    <cellStyle name="S6 46" xfId="2898"/>
    <cellStyle name="S6 47" xfId="2899"/>
    <cellStyle name="S6 48" xfId="2900"/>
    <cellStyle name="S6 49" xfId="2901"/>
    <cellStyle name="S6 5" xfId="2902"/>
    <cellStyle name="S6 50" xfId="2903"/>
    <cellStyle name="S6 51" xfId="2904"/>
    <cellStyle name="S6 52" xfId="2905"/>
    <cellStyle name="S6 53" xfId="2906"/>
    <cellStyle name="S6 54" xfId="2907"/>
    <cellStyle name="S6 55" xfId="2908"/>
    <cellStyle name="S6 56" xfId="2909"/>
    <cellStyle name="S6 57" xfId="2910"/>
    <cellStyle name="S6 58" xfId="2911"/>
    <cellStyle name="S6 59" xfId="2912"/>
    <cellStyle name="S6 6" xfId="2913"/>
    <cellStyle name="S6 60" xfId="2914"/>
    <cellStyle name="S6 61" xfId="2915"/>
    <cellStyle name="S6 62" xfId="2916"/>
    <cellStyle name="S6 63" xfId="2917"/>
    <cellStyle name="S6 64" xfId="2918"/>
    <cellStyle name="S6 65" xfId="2919"/>
    <cellStyle name="S6 66" xfId="2920"/>
    <cellStyle name="S6 67" xfId="2921"/>
    <cellStyle name="S6 68" xfId="2922"/>
    <cellStyle name="S6 69" xfId="2923"/>
    <cellStyle name="S6 7" xfId="2924"/>
    <cellStyle name="S6 70" xfId="2925"/>
    <cellStyle name="S6 71" xfId="2926"/>
    <cellStyle name="S6 72" xfId="2927"/>
    <cellStyle name="S6 73" xfId="2928"/>
    <cellStyle name="S6 74" xfId="2929"/>
    <cellStyle name="S6 75" xfId="2930"/>
    <cellStyle name="S6 76" xfId="2931"/>
    <cellStyle name="S6 77" xfId="2932"/>
    <cellStyle name="S6 78" xfId="2933"/>
    <cellStyle name="S6 79" xfId="2934"/>
    <cellStyle name="S6 8" xfId="2935"/>
    <cellStyle name="S6 80" xfId="2936"/>
    <cellStyle name="S6 81" xfId="2937"/>
    <cellStyle name="S6 82" xfId="2938"/>
    <cellStyle name="S6 83" xfId="2939"/>
    <cellStyle name="S6 84" xfId="2940"/>
    <cellStyle name="S6 85" xfId="2941"/>
    <cellStyle name="S6 86" xfId="2942"/>
    <cellStyle name="S6 87" xfId="2943"/>
    <cellStyle name="S6 88" xfId="2944"/>
    <cellStyle name="S6 89" xfId="2945"/>
    <cellStyle name="S6 9" xfId="2946"/>
    <cellStyle name="S6 90" xfId="2947"/>
    <cellStyle name="S6 91" xfId="2948"/>
    <cellStyle name="S6 92" xfId="2949"/>
    <cellStyle name="S6 93" xfId="2950"/>
    <cellStyle name="S6 94" xfId="2951"/>
    <cellStyle name="S6 95" xfId="2952"/>
    <cellStyle name="S6 96" xfId="2953"/>
    <cellStyle name="S6 97" xfId="2954"/>
    <cellStyle name="S6 98" xfId="2955"/>
    <cellStyle name="S6 99" xfId="2956"/>
    <cellStyle name="S7" xfId="2957"/>
    <cellStyle name="S7 10" xfId="2958"/>
    <cellStyle name="S7 100" xfId="2959"/>
    <cellStyle name="S7 101" xfId="2960"/>
    <cellStyle name="S7 102" xfId="2961"/>
    <cellStyle name="S7 103" xfId="2962"/>
    <cellStyle name="S7 104" xfId="2963"/>
    <cellStyle name="S7 105" xfId="2964"/>
    <cellStyle name="S7 106" xfId="2965"/>
    <cellStyle name="S7 107" xfId="2966"/>
    <cellStyle name="S7 108" xfId="2967"/>
    <cellStyle name="S7 109" xfId="2968"/>
    <cellStyle name="S7 11" xfId="2969"/>
    <cellStyle name="S7 110" xfId="2970"/>
    <cellStyle name="S7 111" xfId="2971"/>
    <cellStyle name="S7 112" xfId="2972"/>
    <cellStyle name="S7 113" xfId="2973"/>
    <cellStyle name="S7 114" xfId="2974"/>
    <cellStyle name="S7 115" xfId="2975"/>
    <cellStyle name="S7 116" xfId="2976"/>
    <cellStyle name="S7 117" xfId="2977"/>
    <cellStyle name="S7 118" xfId="2978"/>
    <cellStyle name="S7 119" xfId="2979"/>
    <cellStyle name="S7 12" xfId="2980"/>
    <cellStyle name="S7 120" xfId="2981"/>
    <cellStyle name="S7 121" xfId="2982"/>
    <cellStyle name="S7 122" xfId="2983"/>
    <cellStyle name="S7 123" xfId="2984"/>
    <cellStyle name="S7 124" xfId="2985"/>
    <cellStyle name="S7 125" xfId="2986"/>
    <cellStyle name="S7 126" xfId="2987"/>
    <cellStyle name="S7 127" xfId="2988"/>
    <cellStyle name="S7 128" xfId="2989"/>
    <cellStyle name="S7 129" xfId="2990"/>
    <cellStyle name="S7 13" xfId="2991"/>
    <cellStyle name="S7 130" xfId="2992"/>
    <cellStyle name="S7 131" xfId="2993"/>
    <cellStyle name="S7 132" xfId="2994"/>
    <cellStyle name="S7 133" xfId="2995"/>
    <cellStyle name="S7 134" xfId="2996"/>
    <cellStyle name="S7 135" xfId="2997"/>
    <cellStyle name="S7 136" xfId="2998"/>
    <cellStyle name="S7 137" xfId="2999"/>
    <cellStyle name="S7 138" xfId="3000"/>
    <cellStyle name="S7 139" xfId="3001"/>
    <cellStyle name="S7 14" xfId="3002"/>
    <cellStyle name="S7 140" xfId="3003"/>
    <cellStyle name="S7 141" xfId="3004"/>
    <cellStyle name="S7 142" xfId="3005"/>
    <cellStyle name="S7 143" xfId="3006"/>
    <cellStyle name="S7 144" xfId="3007"/>
    <cellStyle name="S7 145" xfId="3008"/>
    <cellStyle name="S7 146" xfId="3009"/>
    <cellStyle name="S7 147" xfId="3010"/>
    <cellStyle name="S7 148" xfId="3011"/>
    <cellStyle name="S7 149" xfId="3012"/>
    <cellStyle name="S7 15" xfId="3013"/>
    <cellStyle name="S7 150" xfId="3014"/>
    <cellStyle name="S7 151" xfId="3015"/>
    <cellStyle name="S7 152" xfId="3016"/>
    <cellStyle name="S7 153" xfId="3017"/>
    <cellStyle name="S7 154" xfId="3018"/>
    <cellStyle name="S7 155" xfId="3019"/>
    <cellStyle name="S7 156" xfId="3020"/>
    <cellStyle name="S7 157" xfId="3021"/>
    <cellStyle name="S7 158" xfId="3022"/>
    <cellStyle name="S7 159" xfId="3023"/>
    <cellStyle name="S7 16" xfId="3024"/>
    <cellStyle name="S7 160" xfId="3025"/>
    <cellStyle name="S7 161" xfId="3026"/>
    <cellStyle name="S7 162" xfId="3027"/>
    <cellStyle name="S7 17" xfId="3028"/>
    <cellStyle name="S7 18" xfId="3029"/>
    <cellStyle name="S7 19" xfId="3030"/>
    <cellStyle name="S7 2" xfId="3031"/>
    <cellStyle name="S7 20" xfId="3032"/>
    <cellStyle name="S7 21" xfId="3033"/>
    <cellStyle name="S7 22" xfId="3034"/>
    <cellStyle name="S7 23" xfId="3035"/>
    <cellStyle name="S7 24" xfId="3036"/>
    <cellStyle name="S7 25" xfId="3037"/>
    <cellStyle name="S7 26" xfId="3038"/>
    <cellStyle name="S7 27" xfId="3039"/>
    <cellStyle name="S7 28" xfId="3040"/>
    <cellStyle name="S7 29" xfId="3041"/>
    <cellStyle name="S7 3" xfId="3042"/>
    <cellStyle name="S7 30" xfId="3043"/>
    <cellStyle name="S7 31" xfId="3044"/>
    <cellStyle name="S7 32" xfId="3045"/>
    <cellStyle name="S7 33" xfId="3046"/>
    <cellStyle name="S7 34" xfId="3047"/>
    <cellStyle name="S7 35" xfId="3048"/>
    <cellStyle name="S7 36" xfId="3049"/>
    <cellStyle name="S7 37" xfId="3050"/>
    <cellStyle name="S7 38" xfId="3051"/>
    <cellStyle name="S7 39" xfId="3052"/>
    <cellStyle name="S7 4" xfId="3053"/>
    <cellStyle name="S7 40" xfId="3054"/>
    <cellStyle name="S7 41" xfId="3055"/>
    <cellStyle name="S7 42" xfId="3056"/>
    <cellStyle name="S7 43" xfId="3057"/>
    <cellStyle name="S7 44" xfId="3058"/>
    <cellStyle name="S7 45" xfId="3059"/>
    <cellStyle name="S7 46" xfId="3060"/>
    <cellStyle name="S7 47" xfId="3061"/>
    <cellStyle name="S7 48" xfId="3062"/>
    <cellStyle name="S7 49" xfId="3063"/>
    <cellStyle name="S7 5" xfId="3064"/>
    <cellStyle name="S7 50" xfId="3065"/>
    <cellStyle name="S7 51" xfId="3066"/>
    <cellStyle name="S7 52" xfId="3067"/>
    <cellStyle name="S7 53" xfId="3068"/>
    <cellStyle name="S7 54" xfId="3069"/>
    <cellStyle name="S7 55" xfId="3070"/>
    <cellStyle name="S7 56" xfId="3071"/>
    <cellStyle name="S7 57" xfId="3072"/>
    <cellStyle name="S7 58" xfId="3073"/>
    <cellStyle name="S7 59" xfId="3074"/>
    <cellStyle name="S7 6" xfId="3075"/>
    <cellStyle name="S7 60" xfId="3076"/>
    <cellStyle name="S7 61" xfId="3077"/>
    <cellStyle name="S7 62" xfId="3078"/>
    <cellStyle name="S7 63" xfId="3079"/>
    <cellStyle name="S7 64" xfId="3080"/>
    <cellStyle name="S7 65" xfId="3081"/>
    <cellStyle name="S7 66" xfId="3082"/>
    <cellStyle name="S7 67" xfId="3083"/>
    <cellStyle name="S7 68" xfId="3084"/>
    <cellStyle name="S7 69" xfId="3085"/>
    <cellStyle name="S7 7" xfId="3086"/>
    <cellStyle name="S7 70" xfId="3087"/>
    <cellStyle name="S7 71" xfId="3088"/>
    <cellStyle name="S7 72" xfId="3089"/>
    <cellStyle name="S7 73" xfId="3090"/>
    <cellStyle name="S7 74" xfId="3091"/>
    <cellStyle name="S7 75" xfId="3092"/>
    <cellStyle name="S7 76" xfId="3093"/>
    <cellStyle name="S7 77" xfId="3094"/>
    <cellStyle name="S7 78" xfId="3095"/>
    <cellStyle name="S7 79" xfId="3096"/>
    <cellStyle name="S7 8" xfId="3097"/>
    <cellStyle name="S7 80" xfId="3098"/>
    <cellStyle name="S7 81" xfId="3099"/>
    <cellStyle name="S7 82" xfId="3100"/>
    <cellStyle name="S7 83" xfId="3101"/>
    <cellStyle name="S7 84" xfId="3102"/>
    <cellStyle name="S7 85" xfId="3103"/>
    <cellStyle name="S7 86" xfId="3104"/>
    <cellStyle name="S7 87" xfId="3105"/>
    <cellStyle name="S7 88" xfId="3106"/>
    <cellStyle name="S7 89" xfId="3107"/>
    <cellStyle name="S7 9" xfId="3108"/>
    <cellStyle name="S7 90" xfId="3109"/>
    <cellStyle name="S7 91" xfId="3110"/>
    <cellStyle name="S7 92" xfId="3111"/>
    <cellStyle name="S7 93" xfId="3112"/>
    <cellStyle name="S7 94" xfId="3113"/>
    <cellStyle name="S7 95" xfId="3114"/>
    <cellStyle name="S7 96" xfId="3115"/>
    <cellStyle name="S7 97" xfId="3116"/>
    <cellStyle name="S7 98" xfId="3117"/>
    <cellStyle name="S7 99" xfId="3118"/>
    <cellStyle name="S8" xfId="3119"/>
    <cellStyle name="S8 10" xfId="3120"/>
    <cellStyle name="S8 100" xfId="3121"/>
    <cellStyle name="S8 101" xfId="3122"/>
    <cellStyle name="S8 102" xfId="3123"/>
    <cellStyle name="S8 103" xfId="3124"/>
    <cellStyle name="S8 104" xfId="3125"/>
    <cellStyle name="S8 105" xfId="3126"/>
    <cellStyle name="S8 106" xfId="3127"/>
    <cellStyle name="S8 107" xfId="3128"/>
    <cellStyle name="S8 108" xfId="3129"/>
    <cellStyle name="S8 109" xfId="3130"/>
    <cellStyle name="S8 11" xfId="3131"/>
    <cellStyle name="S8 110" xfId="3132"/>
    <cellStyle name="S8 111" xfId="3133"/>
    <cellStyle name="S8 112" xfId="3134"/>
    <cellStyle name="S8 113" xfId="3135"/>
    <cellStyle name="S8 114" xfId="3136"/>
    <cellStyle name="S8 115" xfId="3137"/>
    <cellStyle name="S8 116" xfId="3138"/>
    <cellStyle name="S8 117" xfId="3139"/>
    <cellStyle name="S8 118" xfId="3140"/>
    <cellStyle name="S8 119" xfId="3141"/>
    <cellStyle name="S8 12" xfId="3142"/>
    <cellStyle name="S8 120" xfId="3143"/>
    <cellStyle name="S8 121" xfId="3144"/>
    <cellStyle name="S8 122" xfId="3145"/>
    <cellStyle name="S8 123" xfId="3146"/>
    <cellStyle name="S8 124" xfId="3147"/>
    <cellStyle name="S8 125" xfId="3148"/>
    <cellStyle name="S8 126" xfId="3149"/>
    <cellStyle name="S8 127" xfId="3150"/>
    <cellStyle name="S8 128" xfId="3151"/>
    <cellStyle name="S8 129" xfId="3152"/>
    <cellStyle name="S8 13" xfId="3153"/>
    <cellStyle name="S8 130" xfId="3154"/>
    <cellStyle name="S8 131" xfId="3155"/>
    <cellStyle name="S8 132" xfId="3156"/>
    <cellStyle name="S8 133" xfId="3157"/>
    <cellStyle name="S8 134" xfId="3158"/>
    <cellStyle name="S8 135" xfId="3159"/>
    <cellStyle name="S8 136" xfId="3160"/>
    <cellStyle name="S8 137" xfId="3161"/>
    <cellStyle name="S8 138" xfId="3162"/>
    <cellStyle name="S8 139" xfId="3163"/>
    <cellStyle name="S8 14" xfId="3164"/>
    <cellStyle name="S8 140" xfId="3165"/>
    <cellStyle name="S8 141" xfId="3166"/>
    <cellStyle name="S8 142" xfId="3167"/>
    <cellStyle name="S8 143" xfId="3168"/>
    <cellStyle name="S8 144" xfId="3169"/>
    <cellStyle name="S8 145" xfId="3170"/>
    <cellStyle name="S8 146" xfId="3171"/>
    <cellStyle name="S8 147" xfId="3172"/>
    <cellStyle name="S8 148" xfId="3173"/>
    <cellStyle name="S8 149" xfId="3174"/>
    <cellStyle name="S8 15" xfId="3175"/>
    <cellStyle name="S8 150" xfId="3176"/>
    <cellStyle name="S8 151" xfId="3177"/>
    <cellStyle name="S8 152" xfId="3178"/>
    <cellStyle name="S8 153" xfId="3179"/>
    <cellStyle name="S8 154" xfId="3180"/>
    <cellStyle name="S8 155" xfId="3181"/>
    <cellStyle name="S8 156" xfId="3182"/>
    <cellStyle name="S8 157" xfId="3183"/>
    <cellStyle name="S8 158" xfId="3184"/>
    <cellStyle name="S8 159" xfId="3185"/>
    <cellStyle name="S8 16" xfId="3186"/>
    <cellStyle name="S8 160" xfId="3187"/>
    <cellStyle name="S8 161" xfId="3188"/>
    <cellStyle name="S8 162" xfId="3189"/>
    <cellStyle name="S8 17" xfId="3190"/>
    <cellStyle name="S8 18" xfId="3191"/>
    <cellStyle name="S8 19" xfId="3192"/>
    <cellStyle name="S8 2" xfId="3193"/>
    <cellStyle name="S8 20" xfId="3194"/>
    <cellStyle name="S8 21" xfId="3195"/>
    <cellStyle name="S8 22" xfId="3196"/>
    <cellStyle name="S8 23" xfId="3197"/>
    <cellStyle name="S8 24" xfId="3198"/>
    <cellStyle name="S8 25" xfId="3199"/>
    <cellStyle name="S8 26" xfId="3200"/>
    <cellStyle name="S8 27" xfId="3201"/>
    <cellStyle name="S8 28" xfId="3202"/>
    <cellStyle name="S8 29" xfId="3203"/>
    <cellStyle name="S8 3" xfId="3204"/>
    <cellStyle name="S8 30" xfId="3205"/>
    <cellStyle name="S8 31" xfId="3206"/>
    <cellStyle name="S8 32" xfId="3207"/>
    <cellStyle name="S8 33" xfId="3208"/>
    <cellStyle name="S8 34" xfId="3209"/>
    <cellStyle name="S8 35" xfId="3210"/>
    <cellStyle name="S8 36" xfId="3211"/>
    <cellStyle name="S8 37" xfId="3212"/>
    <cellStyle name="S8 38" xfId="3213"/>
    <cellStyle name="S8 39" xfId="3214"/>
    <cellStyle name="S8 4" xfId="3215"/>
    <cellStyle name="S8 40" xfId="3216"/>
    <cellStyle name="S8 41" xfId="3217"/>
    <cellStyle name="S8 42" xfId="3218"/>
    <cellStyle name="S8 43" xfId="3219"/>
    <cellStyle name="S8 44" xfId="3220"/>
    <cellStyle name="S8 45" xfId="3221"/>
    <cellStyle name="S8 46" xfId="3222"/>
    <cellStyle name="S8 47" xfId="3223"/>
    <cellStyle name="S8 48" xfId="3224"/>
    <cellStyle name="S8 49" xfId="3225"/>
    <cellStyle name="S8 5" xfId="3226"/>
    <cellStyle name="S8 50" xfId="3227"/>
    <cellStyle name="S8 51" xfId="3228"/>
    <cellStyle name="S8 52" xfId="3229"/>
    <cellStyle name="S8 53" xfId="3230"/>
    <cellStyle name="S8 54" xfId="3231"/>
    <cellStyle name="S8 55" xfId="3232"/>
    <cellStyle name="S8 56" xfId="3233"/>
    <cellStyle name="S8 57" xfId="3234"/>
    <cellStyle name="S8 58" xfId="3235"/>
    <cellStyle name="S8 59" xfId="3236"/>
    <cellStyle name="S8 6" xfId="3237"/>
    <cellStyle name="S8 60" xfId="3238"/>
    <cellStyle name="S8 61" xfId="3239"/>
    <cellStyle name="S8 62" xfId="3240"/>
    <cellStyle name="S8 63" xfId="3241"/>
    <cellStyle name="S8 64" xfId="3242"/>
    <cellStyle name="S8 65" xfId="3243"/>
    <cellStyle name="S8 66" xfId="3244"/>
    <cellStyle name="S8 67" xfId="3245"/>
    <cellStyle name="S8 68" xfId="3246"/>
    <cellStyle name="S8 69" xfId="3247"/>
    <cellStyle name="S8 7" xfId="3248"/>
    <cellStyle name="S8 70" xfId="3249"/>
    <cellStyle name="S8 71" xfId="3250"/>
    <cellStyle name="S8 72" xfId="3251"/>
    <cellStyle name="S8 73" xfId="3252"/>
    <cellStyle name="S8 74" xfId="3253"/>
    <cellStyle name="S8 75" xfId="3254"/>
    <cellStyle name="S8 76" xfId="3255"/>
    <cellStyle name="S8 77" xfId="3256"/>
    <cellStyle name="S8 78" xfId="3257"/>
    <cellStyle name="S8 79" xfId="3258"/>
    <cellStyle name="S8 8" xfId="3259"/>
    <cellStyle name="S8 80" xfId="3260"/>
    <cellStyle name="S8 81" xfId="3261"/>
    <cellStyle name="S8 82" xfId="3262"/>
    <cellStyle name="S8 83" xfId="3263"/>
    <cellStyle name="S8 84" xfId="3264"/>
    <cellStyle name="S8 85" xfId="3265"/>
    <cellStyle name="S8 86" xfId="3266"/>
    <cellStyle name="S8 87" xfId="3267"/>
    <cellStyle name="S8 88" xfId="3268"/>
    <cellStyle name="S8 89" xfId="3269"/>
    <cellStyle name="S8 9" xfId="3270"/>
    <cellStyle name="S8 90" xfId="3271"/>
    <cellStyle name="S8 91" xfId="3272"/>
    <cellStyle name="S8 92" xfId="3273"/>
    <cellStyle name="S8 93" xfId="3274"/>
    <cellStyle name="S8 94" xfId="3275"/>
    <cellStyle name="S8 95" xfId="3276"/>
    <cellStyle name="S8 96" xfId="3277"/>
    <cellStyle name="S8 97" xfId="3278"/>
    <cellStyle name="S8 98" xfId="3279"/>
    <cellStyle name="S8 99" xfId="3280"/>
    <cellStyle name="S9" xfId="3281"/>
    <cellStyle name="S9 10" xfId="3282"/>
    <cellStyle name="S9 100" xfId="3283"/>
    <cellStyle name="S9 101" xfId="3284"/>
    <cellStyle name="S9 102" xfId="3285"/>
    <cellStyle name="S9 103" xfId="3286"/>
    <cellStyle name="S9 104" xfId="3287"/>
    <cellStyle name="S9 105" xfId="3288"/>
    <cellStyle name="S9 106" xfId="3289"/>
    <cellStyle name="S9 107" xfId="3290"/>
    <cellStyle name="S9 108" xfId="3291"/>
    <cellStyle name="S9 109" xfId="3292"/>
    <cellStyle name="S9 11" xfId="3293"/>
    <cellStyle name="S9 110" xfId="3294"/>
    <cellStyle name="S9 111" xfId="3295"/>
    <cellStyle name="S9 112" xfId="3296"/>
    <cellStyle name="S9 113" xfId="3297"/>
    <cellStyle name="S9 114" xfId="3298"/>
    <cellStyle name="S9 115" xfId="3299"/>
    <cellStyle name="S9 116" xfId="3300"/>
    <cellStyle name="S9 117" xfId="3301"/>
    <cellStyle name="S9 118" xfId="3302"/>
    <cellStyle name="S9 119" xfId="3303"/>
    <cellStyle name="S9 12" xfId="3304"/>
    <cellStyle name="S9 120" xfId="3305"/>
    <cellStyle name="S9 121" xfId="3306"/>
    <cellStyle name="S9 122" xfId="3307"/>
    <cellStyle name="S9 123" xfId="3308"/>
    <cellStyle name="S9 124" xfId="3309"/>
    <cellStyle name="S9 125" xfId="3310"/>
    <cellStyle name="S9 126" xfId="3311"/>
    <cellStyle name="S9 127" xfId="3312"/>
    <cellStyle name="S9 128" xfId="3313"/>
    <cellStyle name="S9 129" xfId="3314"/>
    <cellStyle name="S9 13" xfId="3315"/>
    <cellStyle name="S9 130" xfId="3316"/>
    <cellStyle name="S9 131" xfId="3317"/>
    <cellStyle name="S9 132" xfId="3318"/>
    <cellStyle name="S9 133" xfId="3319"/>
    <cellStyle name="S9 134" xfId="3320"/>
    <cellStyle name="S9 135" xfId="3321"/>
    <cellStyle name="S9 136" xfId="3322"/>
    <cellStyle name="S9 137" xfId="3323"/>
    <cellStyle name="S9 138" xfId="3324"/>
    <cellStyle name="S9 139" xfId="3325"/>
    <cellStyle name="S9 14" xfId="3326"/>
    <cellStyle name="S9 140" xfId="3327"/>
    <cellStyle name="S9 141" xfId="3328"/>
    <cellStyle name="S9 142" xfId="3329"/>
    <cellStyle name="S9 143" xfId="3330"/>
    <cellStyle name="S9 144" xfId="3331"/>
    <cellStyle name="S9 145" xfId="3332"/>
    <cellStyle name="S9 146" xfId="3333"/>
    <cellStyle name="S9 147" xfId="3334"/>
    <cellStyle name="S9 148" xfId="3335"/>
    <cellStyle name="S9 149" xfId="3336"/>
    <cellStyle name="S9 15" xfId="3337"/>
    <cellStyle name="S9 150" xfId="3338"/>
    <cellStyle name="S9 151" xfId="3339"/>
    <cellStyle name="S9 152" xfId="3340"/>
    <cellStyle name="S9 153" xfId="3341"/>
    <cellStyle name="S9 154" xfId="3342"/>
    <cellStyle name="S9 155" xfId="3343"/>
    <cellStyle name="S9 156" xfId="3344"/>
    <cellStyle name="S9 157" xfId="3345"/>
    <cellStyle name="S9 158" xfId="3346"/>
    <cellStyle name="S9 159" xfId="3347"/>
    <cellStyle name="S9 16" xfId="3348"/>
    <cellStyle name="S9 160" xfId="3349"/>
    <cellStyle name="S9 161" xfId="3350"/>
    <cellStyle name="S9 162" xfId="3351"/>
    <cellStyle name="S9 17" xfId="3352"/>
    <cellStyle name="S9 18" xfId="3353"/>
    <cellStyle name="S9 19" xfId="3354"/>
    <cellStyle name="S9 2" xfId="3355"/>
    <cellStyle name="S9 20" xfId="3356"/>
    <cellStyle name="S9 21" xfId="3357"/>
    <cellStyle name="S9 22" xfId="3358"/>
    <cellStyle name="S9 23" xfId="3359"/>
    <cellStyle name="S9 24" xfId="3360"/>
    <cellStyle name="S9 25" xfId="3361"/>
    <cellStyle name="S9 26" xfId="3362"/>
    <cellStyle name="S9 27" xfId="3363"/>
    <cellStyle name="S9 28" xfId="3364"/>
    <cellStyle name="S9 29" xfId="3365"/>
    <cellStyle name="S9 3" xfId="3366"/>
    <cellStyle name="S9 30" xfId="3367"/>
    <cellStyle name="S9 31" xfId="3368"/>
    <cellStyle name="S9 32" xfId="3369"/>
    <cellStyle name="S9 33" xfId="3370"/>
    <cellStyle name="S9 34" xfId="3371"/>
    <cellStyle name="S9 35" xfId="3372"/>
    <cellStyle name="S9 36" xfId="3373"/>
    <cellStyle name="S9 37" xfId="3374"/>
    <cellStyle name="S9 38" xfId="3375"/>
    <cellStyle name="S9 39" xfId="3376"/>
    <cellStyle name="S9 4" xfId="3377"/>
    <cellStyle name="S9 40" xfId="3378"/>
    <cellStyle name="S9 41" xfId="3379"/>
    <cellStyle name="S9 42" xfId="3380"/>
    <cellStyle name="S9 43" xfId="3381"/>
    <cellStyle name="S9 44" xfId="3382"/>
    <cellStyle name="S9 45" xfId="3383"/>
    <cellStyle name="S9 46" xfId="3384"/>
    <cellStyle name="S9 47" xfId="3385"/>
    <cellStyle name="S9 48" xfId="3386"/>
    <cellStyle name="S9 49" xfId="3387"/>
    <cellStyle name="S9 5" xfId="3388"/>
    <cellStyle name="S9 50" xfId="3389"/>
    <cellStyle name="S9 51" xfId="3390"/>
    <cellStyle name="S9 52" xfId="3391"/>
    <cellStyle name="S9 53" xfId="3392"/>
    <cellStyle name="S9 54" xfId="3393"/>
    <cellStyle name="S9 55" xfId="3394"/>
    <cellStyle name="S9 56" xfId="3395"/>
    <cellStyle name="S9 57" xfId="3396"/>
    <cellStyle name="S9 58" xfId="3397"/>
    <cellStyle name="S9 59" xfId="3398"/>
    <cellStyle name="S9 6" xfId="3399"/>
    <cellStyle name="S9 60" xfId="3400"/>
    <cellStyle name="S9 61" xfId="3401"/>
    <cellStyle name="S9 62" xfId="3402"/>
    <cellStyle name="S9 63" xfId="3403"/>
    <cellStyle name="S9 64" xfId="3404"/>
    <cellStyle name="S9 65" xfId="3405"/>
    <cellStyle name="S9 66" xfId="3406"/>
    <cellStyle name="S9 67" xfId="3407"/>
    <cellStyle name="S9 68" xfId="3408"/>
    <cellStyle name="S9 69" xfId="3409"/>
    <cellStyle name="S9 7" xfId="3410"/>
    <cellStyle name="S9 70" xfId="3411"/>
    <cellStyle name="S9 71" xfId="3412"/>
    <cellStyle name="S9 72" xfId="3413"/>
    <cellStyle name="S9 73" xfId="3414"/>
    <cellStyle name="S9 74" xfId="3415"/>
    <cellStyle name="S9 75" xfId="3416"/>
    <cellStyle name="S9 76" xfId="3417"/>
    <cellStyle name="S9 77" xfId="3418"/>
    <cellStyle name="S9 78" xfId="3419"/>
    <cellStyle name="S9 79" xfId="3420"/>
    <cellStyle name="S9 8" xfId="3421"/>
    <cellStyle name="S9 80" xfId="3422"/>
    <cellStyle name="S9 81" xfId="3423"/>
    <cellStyle name="S9 82" xfId="3424"/>
    <cellStyle name="S9 83" xfId="3425"/>
    <cellStyle name="S9 84" xfId="3426"/>
    <cellStyle name="S9 85" xfId="3427"/>
    <cellStyle name="S9 86" xfId="3428"/>
    <cellStyle name="S9 87" xfId="3429"/>
    <cellStyle name="S9 88" xfId="3430"/>
    <cellStyle name="S9 89" xfId="3431"/>
    <cellStyle name="S9 9" xfId="3432"/>
    <cellStyle name="S9 90" xfId="3433"/>
    <cellStyle name="S9 91" xfId="3434"/>
    <cellStyle name="S9 92" xfId="3435"/>
    <cellStyle name="S9 93" xfId="3436"/>
    <cellStyle name="S9 94" xfId="3437"/>
    <cellStyle name="S9 95" xfId="3438"/>
    <cellStyle name="S9 96" xfId="3439"/>
    <cellStyle name="S9 97" xfId="3440"/>
    <cellStyle name="S9 98" xfId="3441"/>
    <cellStyle name="S9 99" xfId="3442"/>
    <cellStyle name="Денежный 2" xfId="4"/>
    <cellStyle name="Денежный 2 2" xfId="13"/>
    <cellStyle name="Денежный 2 2 2" xfId="19"/>
    <cellStyle name="Денежный 2 2 2 2" xfId="3478"/>
    <cellStyle name="Денежный 2 2 2 2 2" xfId="3532"/>
    <cellStyle name="Денежный 2 2 2 2 2 2" xfId="3665"/>
    <cellStyle name="Денежный 2 2 2 2 2 2 2" xfId="3926"/>
    <cellStyle name="Денежный 2 2 2 2 2 3" xfId="3796"/>
    <cellStyle name="Денежный 2 2 2 2 3" xfId="3611"/>
    <cellStyle name="Денежный 2 2 2 2 3 2" xfId="3872"/>
    <cellStyle name="Денежный 2 2 2 2 4" xfId="3742"/>
    <cellStyle name="Денежный 2 2 2 3" xfId="3489"/>
    <cellStyle name="Денежный 2 2 2 3 2" xfId="3543"/>
    <cellStyle name="Денежный 2 2 2 3 2 2" xfId="3676"/>
    <cellStyle name="Денежный 2 2 2 3 2 2 2" xfId="3937"/>
    <cellStyle name="Денежный 2 2 2 3 2 3" xfId="3807"/>
    <cellStyle name="Денежный 2 2 2 3 3" xfId="3622"/>
    <cellStyle name="Денежный 2 2 2 3 3 2" xfId="3883"/>
    <cellStyle name="Денежный 2 2 2 3 4" xfId="3753"/>
    <cellStyle name="Денежный 2 2 2 4" xfId="3513"/>
    <cellStyle name="Денежный 2 2 2 4 2" xfId="3646"/>
    <cellStyle name="Денежный 2 2 2 4 2 2" xfId="3907"/>
    <cellStyle name="Денежный 2 2 2 4 3" xfId="3777"/>
    <cellStyle name="Денежный 2 2 2 5" xfId="3459"/>
    <cellStyle name="Денежный 2 2 2 5 2" xfId="3592"/>
    <cellStyle name="Денежный 2 2 2 5 2 2" xfId="3853"/>
    <cellStyle name="Денежный 2 2 2 5 3" xfId="3723"/>
    <cellStyle name="Денежный 2 2 2 6" xfId="3570"/>
    <cellStyle name="Денежный 2 2 2 6 2" xfId="3834"/>
    <cellStyle name="Денежный 2 2 2 7" xfId="3704"/>
    <cellStyle name="Денежный 2 2 3" xfId="3472"/>
    <cellStyle name="Денежный 2 2 3 2" xfId="3526"/>
    <cellStyle name="Денежный 2 2 3 2 2" xfId="3659"/>
    <cellStyle name="Денежный 2 2 3 2 2 2" xfId="3920"/>
    <cellStyle name="Денежный 2 2 3 2 3" xfId="3790"/>
    <cellStyle name="Денежный 2 2 3 3" xfId="3605"/>
    <cellStyle name="Денежный 2 2 3 3 2" xfId="3866"/>
    <cellStyle name="Денежный 2 2 3 4" xfId="3736"/>
    <cellStyle name="Денежный 2 2 4" xfId="3488"/>
    <cellStyle name="Денежный 2 2 4 2" xfId="3542"/>
    <cellStyle name="Денежный 2 2 4 2 2" xfId="3675"/>
    <cellStyle name="Денежный 2 2 4 2 2 2" xfId="3936"/>
    <cellStyle name="Денежный 2 2 4 2 3" xfId="3806"/>
    <cellStyle name="Денежный 2 2 4 3" xfId="3621"/>
    <cellStyle name="Денежный 2 2 4 3 2" xfId="3882"/>
    <cellStyle name="Денежный 2 2 4 4" xfId="3752"/>
    <cellStyle name="Денежный 2 2 5" xfId="3507"/>
    <cellStyle name="Денежный 2 2 5 2" xfId="3640"/>
    <cellStyle name="Денежный 2 2 5 2 2" xfId="3901"/>
    <cellStyle name="Денежный 2 2 5 3" xfId="3771"/>
    <cellStyle name="Денежный 2 2 6" xfId="3453"/>
    <cellStyle name="Денежный 2 2 6 2" xfId="3586"/>
    <cellStyle name="Денежный 2 2 6 2 2" xfId="3847"/>
    <cellStyle name="Денежный 2 2 6 3" xfId="3717"/>
    <cellStyle name="Денежный 2 2 7" xfId="3564"/>
    <cellStyle name="Денежный 2 2 7 2" xfId="3828"/>
    <cellStyle name="Денежный 2 2 8" xfId="3698"/>
    <cellStyle name="Денежный 2 3" xfId="25"/>
    <cellStyle name="Денежный 2 3 2" xfId="3483"/>
    <cellStyle name="Денежный 2 3 2 2" xfId="3537"/>
    <cellStyle name="Денежный 2 3 2 2 2" xfId="3670"/>
    <cellStyle name="Денежный 2 3 2 2 2 2" xfId="3931"/>
    <cellStyle name="Денежный 2 3 2 2 3" xfId="3801"/>
    <cellStyle name="Денежный 2 3 2 3" xfId="3616"/>
    <cellStyle name="Денежный 2 3 2 3 2" xfId="3877"/>
    <cellStyle name="Денежный 2 3 2 4" xfId="3747"/>
    <cellStyle name="Денежный 2 3 3" xfId="3490"/>
    <cellStyle name="Денежный 2 3 3 2" xfId="3544"/>
    <cellStyle name="Денежный 2 3 3 2 2" xfId="3677"/>
    <cellStyle name="Денежный 2 3 3 2 2 2" xfId="3938"/>
    <cellStyle name="Денежный 2 3 3 2 3" xfId="3808"/>
    <cellStyle name="Денежный 2 3 3 3" xfId="3623"/>
    <cellStyle name="Денежный 2 3 3 3 2" xfId="3884"/>
    <cellStyle name="Денежный 2 3 3 4" xfId="3754"/>
    <cellStyle name="Денежный 2 3 4" xfId="3518"/>
    <cellStyle name="Денежный 2 3 4 2" xfId="3651"/>
    <cellStyle name="Денежный 2 3 4 2 2" xfId="3912"/>
    <cellStyle name="Денежный 2 3 4 3" xfId="3782"/>
    <cellStyle name="Денежный 2 3 5" xfId="3464"/>
    <cellStyle name="Денежный 2 3 5 2" xfId="3597"/>
    <cellStyle name="Денежный 2 3 5 2 2" xfId="3858"/>
    <cellStyle name="Денежный 2 3 5 3" xfId="3728"/>
    <cellStyle name="Денежный 2 3 6" xfId="3575"/>
    <cellStyle name="Денежный 2 3 6 2" xfId="3839"/>
    <cellStyle name="Денежный 2 3 7" xfId="3709"/>
    <cellStyle name="Денежный 2 4" xfId="10"/>
    <cellStyle name="Денежный 2 5" xfId="3560"/>
    <cellStyle name="Денежный 2 5 2" xfId="3824"/>
    <cellStyle name="Денежный 2 6" xfId="3694"/>
    <cellStyle name="Денежный 3" xfId="3"/>
    <cellStyle name="Денежный 3 2" xfId="18"/>
    <cellStyle name="Денежный 3 2 2" xfId="3477"/>
    <cellStyle name="Денежный 3 2 2 2" xfId="3531"/>
    <cellStyle name="Денежный 3 2 2 2 2" xfId="3664"/>
    <cellStyle name="Денежный 3 2 2 2 2 2" xfId="3925"/>
    <cellStyle name="Денежный 3 2 2 2 3" xfId="3795"/>
    <cellStyle name="Денежный 3 2 2 3" xfId="3610"/>
    <cellStyle name="Денежный 3 2 2 3 2" xfId="3871"/>
    <cellStyle name="Денежный 3 2 2 4" xfId="3741"/>
    <cellStyle name="Денежный 3 2 3" xfId="3492"/>
    <cellStyle name="Денежный 3 2 3 2" xfId="3546"/>
    <cellStyle name="Денежный 3 2 3 2 2" xfId="3679"/>
    <cellStyle name="Денежный 3 2 3 2 2 2" xfId="3940"/>
    <cellStyle name="Денежный 3 2 3 2 3" xfId="3810"/>
    <cellStyle name="Денежный 3 2 3 3" xfId="3625"/>
    <cellStyle name="Денежный 3 2 3 3 2" xfId="3886"/>
    <cellStyle name="Денежный 3 2 3 4" xfId="3756"/>
    <cellStyle name="Денежный 3 2 4" xfId="3512"/>
    <cellStyle name="Денежный 3 2 4 2" xfId="3645"/>
    <cellStyle name="Денежный 3 2 4 2 2" xfId="3906"/>
    <cellStyle name="Денежный 3 2 4 3" xfId="3776"/>
    <cellStyle name="Денежный 3 2 5" xfId="3458"/>
    <cellStyle name="Денежный 3 2 5 2" xfId="3591"/>
    <cellStyle name="Денежный 3 2 5 2 2" xfId="3852"/>
    <cellStyle name="Денежный 3 2 5 3" xfId="3722"/>
    <cellStyle name="Денежный 3 2 6" xfId="3569"/>
    <cellStyle name="Денежный 3 2 6 2" xfId="3833"/>
    <cellStyle name="Денежный 3 2 7" xfId="3703"/>
    <cellStyle name="Денежный 3 3" xfId="3471"/>
    <cellStyle name="Денежный 3 3 2" xfId="3525"/>
    <cellStyle name="Денежный 3 3 2 2" xfId="3658"/>
    <cellStyle name="Денежный 3 3 2 2 2" xfId="3919"/>
    <cellStyle name="Денежный 3 3 2 3" xfId="3789"/>
    <cellStyle name="Денежный 3 3 3" xfId="3604"/>
    <cellStyle name="Денежный 3 3 3 2" xfId="3865"/>
    <cellStyle name="Денежный 3 3 4" xfId="3735"/>
    <cellStyle name="Денежный 3 4" xfId="3491"/>
    <cellStyle name="Денежный 3 4 2" xfId="3545"/>
    <cellStyle name="Денежный 3 4 2 2" xfId="3678"/>
    <cellStyle name="Денежный 3 4 2 2 2" xfId="3939"/>
    <cellStyle name="Денежный 3 4 2 3" xfId="3809"/>
    <cellStyle name="Денежный 3 4 3" xfId="3624"/>
    <cellStyle name="Денежный 3 4 3 2" xfId="3885"/>
    <cellStyle name="Денежный 3 4 4" xfId="3755"/>
    <cellStyle name="Денежный 3 5" xfId="3506"/>
    <cellStyle name="Денежный 3 5 2" xfId="3639"/>
    <cellStyle name="Денежный 3 5 2 2" xfId="3900"/>
    <cellStyle name="Денежный 3 5 3" xfId="3770"/>
    <cellStyle name="Денежный 3 6" xfId="3452"/>
    <cellStyle name="Денежный 3 6 2" xfId="3585"/>
    <cellStyle name="Денежный 3 6 2 2" xfId="3846"/>
    <cellStyle name="Денежный 3 6 3" xfId="3716"/>
    <cellStyle name="Денежный 3 7" xfId="3559"/>
    <cellStyle name="Денежный 3 7 2" xfId="3823"/>
    <cellStyle name="Денежный 3 8" xfId="3693"/>
    <cellStyle name="Обычный" xfId="0" builtinId="0"/>
    <cellStyle name="Обычный 10" xfId="3691"/>
    <cellStyle name="Обычный 2" xfId="5"/>
    <cellStyle name="Обычный 2 2" xfId="6"/>
    <cellStyle name="Обычный 2 2 2" xfId="32"/>
    <cellStyle name="Обычный 2 3" xfId="14"/>
    <cellStyle name="Обычный 2 3 10" xfId="3699"/>
    <cellStyle name="Обычный 2 3 2" xfId="20"/>
    <cellStyle name="Обычный 2 3 2 2" xfId="3479"/>
    <cellStyle name="Обычный 2 3 2 2 2" xfId="3533"/>
    <cellStyle name="Обычный 2 3 2 2 2 2" xfId="3666"/>
    <cellStyle name="Обычный 2 3 2 2 2 2 2" xfId="3927"/>
    <cellStyle name="Обычный 2 3 2 2 2 3" xfId="3797"/>
    <cellStyle name="Обычный 2 3 2 2 3" xfId="3612"/>
    <cellStyle name="Обычный 2 3 2 2 3 2" xfId="3873"/>
    <cellStyle name="Обычный 2 3 2 2 4" xfId="3743"/>
    <cellStyle name="Обычный 2 3 2 3" xfId="3494"/>
    <cellStyle name="Обычный 2 3 2 3 2" xfId="3548"/>
    <cellStyle name="Обычный 2 3 2 3 2 2" xfId="3681"/>
    <cellStyle name="Обычный 2 3 2 3 2 2 2" xfId="3942"/>
    <cellStyle name="Обычный 2 3 2 3 2 3" xfId="3812"/>
    <cellStyle name="Обычный 2 3 2 3 3" xfId="3627"/>
    <cellStyle name="Обычный 2 3 2 3 3 2" xfId="3888"/>
    <cellStyle name="Обычный 2 3 2 3 4" xfId="3758"/>
    <cellStyle name="Обычный 2 3 2 4" xfId="3514"/>
    <cellStyle name="Обычный 2 3 2 4 2" xfId="3647"/>
    <cellStyle name="Обычный 2 3 2 4 2 2" xfId="3908"/>
    <cellStyle name="Обычный 2 3 2 4 3" xfId="3778"/>
    <cellStyle name="Обычный 2 3 2 5" xfId="3460"/>
    <cellStyle name="Обычный 2 3 2 5 2" xfId="3593"/>
    <cellStyle name="Обычный 2 3 2 5 2 2" xfId="3854"/>
    <cellStyle name="Обычный 2 3 2 5 3" xfId="3724"/>
    <cellStyle name="Обычный 2 3 2 6" xfId="3571"/>
    <cellStyle name="Обычный 2 3 2 6 2" xfId="3835"/>
    <cellStyle name="Обычный 2 3 2 7" xfId="3705"/>
    <cellStyle name="Обычный 2 3 3" xfId="24"/>
    <cellStyle name="Обычный 2 3 3 2" xfId="3482"/>
    <cellStyle name="Обычный 2 3 3 2 2" xfId="3536"/>
    <cellStyle name="Обычный 2 3 3 2 2 2" xfId="3669"/>
    <cellStyle name="Обычный 2 3 3 2 2 2 2" xfId="3930"/>
    <cellStyle name="Обычный 2 3 3 2 2 3" xfId="3800"/>
    <cellStyle name="Обычный 2 3 3 2 3" xfId="3615"/>
    <cellStyle name="Обычный 2 3 3 2 3 2" xfId="3876"/>
    <cellStyle name="Обычный 2 3 3 2 4" xfId="3746"/>
    <cellStyle name="Обычный 2 3 3 3" xfId="3495"/>
    <cellStyle name="Обычный 2 3 3 3 2" xfId="3549"/>
    <cellStyle name="Обычный 2 3 3 3 2 2" xfId="3682"/>
    <cellStyle name="Обычный 2 3 3 3 2 2 2" xfId="3943"/>
    <cellStyle name="Обычный 2 3 3 3 2 3" xfId="3813"/>
    <cellStyle name="Обычный 2 3 3 3 3" xfId="3628"/>
    <cellStyle name="Обычный 2 3 3 3 3 2" xfId="3889"/>
    <cellStyle name="Обычный 2 3 3 3 4" xfId="3759"/>
    <cellStyle name="Обычный 2 3 3 4" xfId="3517"/>
    <cellStyle name="Обычный 2 3 3 4 2" xfId="3650"/>
    <cellStyle name="Обычный 2 3 3 4 2 2" xfId="3911"/>
    <cellStyle name="Обычный 2 3 3 4 3" xfId="3781"/>
    <cellStyle name="Обычный 2 3 3 5" xfId="3463"/>
    <cellStyle name="Обычный 2 3 3 5 2" xfId="3596"/>
    <cellStyle name="Обычный 2 3 3 5 2 2" xfId="3857"/>
    <cellStyle name="Обычный 2 3 3 5 3" xfId="3727"/>
    <cellStyle name="Обычный 2 3 3 6" xfId="3574"/>
    <cellStyle name="Обычный 2 3 3 6 2" xfId="3838"/>
    <cellStyle name="Обычный 2 3 3 7" xfId="3708"/>
    <cellStyle name="Обычный 2 3 4" xfId="3443"/>
    <cellStyle name="Обычный 2 3 5" xfId="3473"/>
    <cellStyle name="Обычный 2 3 5 2" xfId="3527"/>
    <cellStyle name="Обычный 2 3 5 2 2" xfId="3660"/>
    <cellStyle name="Обычный 2 3 5 2 2 2" xfId="3921"/>
    <cellStyle name="Обычный 2 3 5 2 3" xfId="3791"/>
    <cellStyle name="Обычный 2 3 5 3" xfId="3606"/>
    <cellStyle name="Обычный 2 3 5 3 2" xfId="3867"/>
    <cellStyle name="Обычный 2 3 5 4" xfId="3737"/>
    <cellStyle name="Обычный 2 3 6" xfId="3493"/>
    <cellStyle name="Обычный 2 3 6 2" xfId="3547"/>
    <cellStyle name="Обычный 2 3 6 2 2" xfId="3680"/>
    <cellStyle name="Обычный 2 3 6 2 2 2" xfId="3941"/>
    <cellStyle name="Обычный 2 3 6 2 3" xfId="3811"/>
    <cellStyle name="Обычный 2 3 6 3" xfId="3626"/>
    <cellStyle name="Обычный 2 3 6 3 2" xfId="3887"/>
    <cellStyle name="Обычный 2 3 6 4" xfId="3757"/>
    <cellStyle name="Обычный 2 3 7" xfId="3508"/>
    <cellStyle name="Обычный 2 3 7 2" xfId="3641"/>
    <cellStyle name="Обычный 2 3 7 2 2" xfId="3902"/>
    <cellStyle name="Обычный 2 3 7 3" xfId="3772"/>
    <cellStyle name="Обычный 2 3 8" xfId="3454"/>
    <cellStyle name="Обычный 2 3 8 2" xfId="3587"/>
    <cellStyle name="Обычный 2 3 8 2 2" xfId="3848"/>
    <cellStyle name="Обычный 2 3 8 3" xfId="3718"/>
    <cellStyle name="Обычный 2 3 9" xfId="3565"/>
    <cellStyle name="Обычный 2 3 9 2" xfId="3829"/>
    <cellStyle name="Обычный 2 4" xfId="28"/>
    <cellStyle name="Обычный 2 5" xfId="22"/>
    <cellStyle name="Обычный 2 5 2" xfId="3481"/>
    <cellStyle name="Обычный 2 5 2 2" xfId="3535"/>
    <cellStyle name="Обычный 2 5 2 2 2" xfId="3668"/>
    <cellStyle name="Обычный 2 5 2 2 2 2" xfId="3929"/>
    <cellStyle name="Обычный 2 5 2 2 3" xfId="3799"/>
    <cellStyle name="Обычный 2 5 2 3" xfId="3614"/>
    <cellStyle name="Обычный 2 5 2 3 2" xfId="3875"/>
    <cellStyle name="Обычный 2 5 2 4" xfId="3745"/>
    <cellStyle name="Обычный 2 5 3" xfId="3496"/>
    <cellStyle name="Обычный 2 5 3 2" xfId="3550"/>
    <cellStyle name="Обычный 2 5 3 2 2" xfId="3683"/>
    <cellStyle name="Обычный 2 5 3 2 2 2" xfId="3944"/>
    <cellStyle name="Обычный 2 5 3 2 3" xfId="3814"/>
    <cellStyle name="Обычный 2 5 3 3" xfId="3629"/>
    <cellStyle name="Обычный 2 5 3 3 2" xfId="3890"/>
    <cellStyle name="Обычный 2 5 3 4" xfId="3760"/>
    <cellStyle name="Обычный 2 5 4" xfId="3516"/>
    <cellStyle name="Обычный 2 5 4 2" xfId="3649"/>
    <cellStyle name="Обычный 2 5 4 2 2" xfId="3910"/>
    <cellStyle name="Обычный 2 5 4 3" xfId="3780"/>
    <cellStyle name="Обычный 2 5 5" xfId="3462"/>
    <cellStyle name="Обычный 2 5 5 2" xfId="3595"/>
    <cellStyle name="Обычный 2 5 5 2 2" xfId="3856"/>
    <cellStyle name="Обычный 2 5 5 3" xfId="3726"/>
    <cellStyle name="Обычный 2 5 6" xfId="3573"/>
    <cellStyle name="Обычный 2 5 6 2" xfId="3837"/>
    <cellStyle name="Обычный 2 5 7" xfId="3707"/>
    <cellStyle name="Обычный 2 6" xfId="31"/>
    <cellStyle name="Обычный 2 7" xfId="3561"/>
    <cellStyle name="Обычный 2 7 2" xfId="3825"/>
    <cellStyle name="Обычный 2 8" xfId="3579"/>
    <cellStyle name="Обычный 2 9" xfId="3695"/>
    <cellStyle name="Обычный 3" xfId="2"/>
    <cellStyle name="Обычный 3 10" xfId="3692"/>
    <cellStyle name="Обычный 3 2" xfId="16"/>
    <cellStyle name="Обычный 3 2 2" xfId="33"/>
    <cellStyle name="Обычный 3 2 2 2" xfId="3485"/>
    <cellStyle name="Обычный 3 2 2 2 2" xfId="3539"/>
    <cellStyle name="Обычный 3 2 2 2 2 2" xfId="3672"/>
    <cellStyle name="Обычный 3 2 2 2 2 2 2" xfId="3933"/>
    <cellStyle name="Обычный 3 2 2 2 2 3" xfId="3803"/>
    <cellStyle name="Обычный 3 2 2 2 3" xfId="3618"/>
    <cellStyle name="Обычный 3 2 2 2 3 2" xfId="3879"/>
    <cellStyle name="Обычный 3 2 2 2 4" xfId="3749"/>
    <cellStyle name="Обычный 3 2 2 3" xfId="3520"/>
    <cellStyle name="Обычный 3 2 2 3 2" xfId="3653"/>
    <cellStyle name="Обычный 3 2 2 3 2 2" xfId="3914"/>
    <cellStyle name="Обычный 3 2 2 3 3" xfId="3784"/>
    <cellStyle name="Обычный 3 2 2 4" xfId="3466"/>
    <cellStyle name="Обычный 3 2 2 4 2" xfId="3599"/>
    <cellStyle name="Обычный 3 2 2 4 2 2" xfId="3860"/>
    <cellStyle name="Обычный 3 2 2 4 3" xfId="3730"/>
    <cellStyle name="Обычный 3 2 2 5" xfId="3577"/>
    <cellStyle name="Обычный 3 2 2 5 2" xfId="3841"/>
    <cellStyle name="Обычный 3 2 2 6" xfId="3711"/>
    <cellStyle name="Обычный 3 2 3" xfId="3475"/>
    <cellStyle name="Обычный 3 2 3 2" xfId="3529"/>
    <cellStyle name="Обычный 3 2 3 2 2" xfId="3662"/>
    <cellStyle name="Обычный 3 2 3 2 2 2" xfId="3923"/>
    <cellStyle name="Обычный 3 2 3 2 3" xfId="3793"/>
    <cellStyle name="Обычный 3 2 3 3" xfId="3608"/>
    <cellStyle name="Обычный 3 2 3 3 2" xfId="3869"/>
    <cellStyle name="Обычный 3 2 3 4" xfId="3739"/>
    <cellStyle name="Обычный 3 2 4" xfId="3498"/>
    <cellStyle name="Обычный 3 2 4 2" xfId="3552"/>
    <cellStyle name="Обычный 3 2 4 2 2" xfId="3685"/>
    <cellStyle name="Обычный 3 2 4 2 2 2" xfId="3946"/>
    <cellStyle name="Обычный 3 2 4 2 3" xfId="3816"/>
    <cellStyle name="Обычный 3 2 4 3" xfId="3631"/>
    <cellStyle name="Обычный 3 2 4 3 2" xfId="3892"/>
    <cellStyle name="Обычный 3 2 4 4" xfId="3762"/>
    <cellStyle name="Обычный 3 2 5" xfId="3510"/>
    <cellStyle name="Обычный 3 2 5 2" xfId="3643"/>
    <cellStyle name="Обычный 3 2 5 2 2" xfId="3904"/>
    <cellStyle name="Обычный 3 2 5 3" xfId="3774"/>
    <cellStyle name="Обычный 3 2 6" xfId="3456"/>
    <cellStyle name="Обычный 3 2 6 2" xfId="3589"/>
    <cellStyle name="Обычный 3 2 6 2 2" xfId="3850"/>
    <cellStyle name="Обычный 3 2 6 3" xfId="3720"/>
    <cellStyle name="Обычный 3 2 7" xfId="3567"/>
    <cellStyle name="Обычный 3 2 7 2" xfId="3831"/>
    <cellStyle name="Обычный 3 2 8" xfId="3701"/>
    <cellStyle name="Обычный 3 3" xfId="30"/>
    <cellStyle name="Обычный 3 4" xfId="3469"/>
    <cellStyle name="Обычный 3 4 2" xfId="3523"/>
    <cellStyle name="Обычный 3 4 2 2" xfId="3656"/>
    <cellStyle name="Обычный 3 4 2 2 2" xfId="3917"/>
    <cellStyle name="Обычный 3 4 2 3" xfId="3787"/>
    <cellStyle name="Обычный 3 4 3" xfId="3602"/>
    <cellStyle name="Обычный 3 4 3 2" xfId="3863"/>
    <cellStyle name="Обычный 3 4 4" xfId="3733"/>
    <cellStyle name="Обычный 3 5" xfId="3497"/>
    <cellStyle name="Обычный 3 5 2" xfId="3551"/>
    <cellStyle name="Обычный 3 5 2 2" xfId="3684"/>
    <cellStyle name="Обычный 3 5 2 2 2" xfId="3945"/>
    <cellStyle name="Обычный 3 5 2 3" xfId="3815"/>
    <cellStyle name="Обычный 3 5 3" xfId="3630"/>
    <cellStyle name="Обычный 3 5 3 2" xfId="3891"/>
    <cellStyle name="Обычный 3 5 4" xfId="3761"/>
    <cellStyle name="Обычный 3 6" xfId="3504"/>
    <cellStyle name="Обычный 3 6 2" xfId="3637"/>
    <cellStyle name="Обычный 3 6 2 2" xfId="3898"/>
    <cellStyle name="Обычный 3 6 3" xfId="3768"/>
    <cellStyle name="Обычный 3 7" xfId="3450"/>
    <cellStyle name="Обычный 3 7 2" xfId="3583"/>
    <cellStyle name="Обычный 3 7 2 2" xfId="3844"/>
    <cellStyle name="Обычный 3 7 3" xfId="3714"/>
    <cellStyle name="Обычный 3 8" xfId="3558"/>
    <cellStyle name="Обычный 3 8 2" xfId="3822"/>
    <cellStyle name="Обычный 3 9" xfId="3580"/>
    <cellStyle name="Обычный 4" xfId="7"/>
    <cellStyle name="Обычный 4 2" xfId="3444"/>
    <cellStyle name="Обычный 5" xfId="12"/>
    <cellStyle name="Обычный 5 2" xfId="17"/>
    <cellStyle name="Обычный 5 2 2" xfId="3476"/>
    <cellStyle name="Обычный 5 2 2 2" xfId="3530"/>
    <cellStyle name="Обычный 5 2 2 2 2" xfId="3663"/>
    <cellStyle name="Обычный 5 2 2 2 2 2" xfId="3924"/>
    <cellStyle name="Обычный 5 2 2 2 3" xfId="3794"/>
    <cellStyle name="Обычный 5 2 2 3" xfId="3609"/>
    <cellStyle name="Обычный 5 2 2 3 2" xfId="3870"/>
    <cellStyle name="Обычный 5 2 2 4" xfId="3740"/>
    <cellStyle name="Обычный 5 2 3" xfId="3500"/>
    <cellStyle name="Обычный 5 2 3 2" xfId="3554"/>
    <cellStyle name="Обычный 5 2 3 2 2" xfId="3687"/>
    <cellStyle name="Обычный 5 2 3 2 2 2" xfId="3948"/>
    <cellStyle name="Обычный 5 2 3 2 3" xfId="3818"/>
    <cellStyle name="Обычный 5 2 3 3" xfId="3633"/>
    <cellStyle name="Обычный 5 2 3 3 2" xfId="3894"/>
    <cellStyle name="Обычный 5 2 3 4" xfId="3764"/>
    <cellStyle name="Обычный 5 2 4" xfId="3511"/>
    <cellStyle name="Обычный 5 2 4 2" xfId="3644"/>
    <cellStyle name="Обычный 5 2 4 2 2" xfId="3905"/>
    <cellStyle name="Обычный 5 2 4 3" xfId="3775"/>
    <cellStyle name="Обычный 5 2 5" xfId="3457"/>
    <cellStyle name="Обычный 5 2 5 2" xfId="3590"/>
    <cellStyle name="Обычный 5 2 5 2 2" xfId="3851"/>
    <cellStyle name="Обычный 5 2 5 3" xfId="3721"/>
    <cellStyle name="Обычный 5 2 6" xfId="3568"/>
    <cellStyle name="Обычный 5 2 6 2" xfId="3832"/>
    <cellStyle name="Обычный 5 2 7" xfId="3702"/>
    <cellStyle name="Обычный 5 3" xfId="3445"/>
    <cellStyle name="Обычный 5 4" xfId="3470"/>
    <cellStyle name="Обычный 5 4 2" xfId="3524"/>
    <cellStyle name="Обычный 5 4 2 2" xfId="3657"/>
    <cellStyle name="Обычный 5 4 2 2 2" xfId="3918"/>
    <cellStyle name="Обычный 5 4 2 3" xfId="3788"/>
    <cellStyle name="Обычный 5 4 3" xfId="3603"/>
    <cellStyle name="Обычный 5 4 3 2" xfId="3864"/>
    <cellStyle name="Обычный 5 4 4" xfId="3734"/>
    <cellStyle name="Обычный 5 5" xfId="3499"/>
    <cellStyle name="Обычный 5 5 2" xfId="3553"/>
    <cellStyle name="Обычный 5 5 2 2" xfId="3686"/>
    <cellStyle name="Обычный 5 5 2 2 2" xfId="3947"/>
    <cellStyle name="Обычный 5 5 2 3" xfId="3817"/>
    <cellStyle name="Обычный 5 5 3" xfId="3632"/>
    <cellStyle name="Обычный 5 5 3 2" xfId="3893"/>
    <cellStyle name="Обычный 5 5 4" xfId="3763"/>
    <cellStyle name="Обычный 5 6" xfId="3505"/>
    <cellStyle name="Обычный 5 6 2" xfId="3638"/>
    <cellStyle name="Обычный 5 6 2 2" xfId="3899"/>
    <cellStyle name="Обычный 5 6 3" xfId="3769"/>
    <cellStyle name="Обычный 5 7" xfId="3451"/>
    <cellStyle name="Обычный 5 7 2" xfId="3584"/>
    <cellStyle name="Обычный 5 7 2 2" xfId="3845"/>
    <cellStyle name="Обычный 5 7 3" xfId="3715"/>
    <cellStyle name="Обычный 5 8" xfId="3563"/>
    <cellStyle name="Обычный 5 8 2" xfId="3827"/>
    <cellStyle name="Обычный 5 9" xfId="3697"/>
    <cellStyle name="Обычный 6" xfId="3446"/>
    <cellStyle name="Обычный 7" xfId="3447"/>
    <cellStyle name="Обычный 7 2" xfId="3486"/>
    <cellStyle name="Обычный 7 2 2" xfId="3540"/>
    <cellStyle name="Обычный 7 2 2 2" xfId="3673"/>
    <cellStyle name="Обычный 7 2 2 2 2" xfId="3934"/>
    <cellStyle name="Обычный 7 2 2 3" xfId="3804"/>
    <cellStyle name="Обычный 7 2 3" xfId="3619"/>
    <cellStyle name="Обычный 7 2 3 2" xfId="3880"/>
    <cellStyle name="Обычный 7 2 4" xfId="3750"/>
    <cellStyle name="Обычный 7 3" xfId="3521"/>
    <cellStyle name="Обычный 7 3 2" xfId="3654"/>
    <cellStyle name="Обычный 7 3 2 2" xfId="3915"/>
    <cellStyle name="Обычный 7 3 3" xfId="3785"/>
    <cellStyle name="Обычный 7 4" xfId="3467"/>
    <cellStyle name="Обычный 7 4 2" xfId="3600"/>
    <cellStyle name="Обычный 7 4 2 2" xfId="3861"/>
    <cellStyle name="Обычный 7 4 3" xfId="3731"/>
    <cellStyle name="Обычный 7 5" xfId="3581"/>
    <cellStyle name="Обычный 7 5 2" xfId="3842"/>
    <cellStyle name="Обычный 7 6" xfId="3712"/>
    <cellStyle name="Обычный 8" xfId="3448"/>
    <cellStyle name="Обычный 8 2" xfId="3487"/>
    <cellStyle name="Обычный 8 2 2" xfId="3541"/>
    <cellStyle name="Обычный 8 2 2 2" xfId="3674"/>
    <cellStyle name="Обычный 8 2 2 2 2" xfId="3935"/>
    <cellStyle name="Обычный 8 2 2 3" xfId="3805"/>
    <cellStyle name="Обычный 8 2 3" xfId="3620"/>
    <cellStyle name="Обычный 8 2 3 2" xfId="3881"/>
    <cellStyle name="Обычный 8 2 4" xfId="3751"/>
    <cellStyle name="Обычный 8 3" xfId="3522"/>
    <cellStyle name="Обычный 8 3 2" xfId="3655"/>
    <cellStyle name="Обычный 8 3 2 2" xfId="3916"/>
    <cellStyle name="Обычный 8 3 3" xfId="3786"/>
    <cellStyle name="Обычный 8 4" xfId="3468"/>
    <cellStyle name="Обычный 8 4 2" xfId="3601"/>
    <cellStyle name="Обычный 8 4 2 2" xfId="3862"/>
    <cellStyle name="Обычный 8 4 3" xfId="3732"/>
    <cellStyle name="Обычный 8 5" xfId="3582"/>
    <cellStyle name="Обычный 8 5 2" xfId="3843"/>
    <cellStyle name="Обычный 8 6" xfId="3713"/>
    <cellStyle name="Обычный 9" xfId="29"/>
    <cellStyle name="Обычный_Лист 1" xfId="9"/>
    <cellStyle name="Процентный" xfId="1" builtinId="5"/>
    <cellStyle name="Финансовый" xfId="3449" builtinId="3"/>
    <cellStyle name="Финансовый 2" xfId="8"/>
    <cellStyle name="Финансовый 2 2" xfId="27"/>
    <cellStyle name="Финансовый 2 2 2" xfId="3484"/>
    <cellStyle name="Финансовый 2 2 2 2" xfId="3538"/>
    <cellStyle name="Финансовый 2 2 2 2 2" xfId="3671"/>
    <cellStyle name="Финансовый 2 2 2 2 2 2" xfId="3932"/>
    <cellStyle name="Финансовый 2 2 2 2 3" xfId="3802"/>
    <cellStyle name="Финансовый 2 2 2 3" xfId="3617"/>
    <cellStyle name="Финансовый 2 2 2 3 2" xfId="3878"/>
    <cellStyle name="Финансовый 2 2 2 4" xfId="3748"/>
    <cellStyle name="Финансовый 2 2 3" xfId="3501"/>
    <cellStyle name="Финансовый 2 2 3 2" xfId="3555"/>
    <cellStyle name="Финансовый 2 2 3 2 2" xfId="3688"/>
    <cellStyle name="Финансовый 2 2 3 2 2 2" xfId="3949"/>
    <cellStyle name="Финансовый 2 2 3 2 3" xfId="3819"/>
    <cellStyle name="Финансовый 2 2 3 3" xfId="3634"/>
    <cellStyle name="Финансовый 2 2 3 3 2" xfId="3895"/>
    <cellStyle name="Финансовый 2 2 3 4" xfId="3765"/>
    <cellStyle name="Финансовый 2 2 4" xfId="3519"/>
    <cellStyle name="Финансовый 2 2 4 2" xfId="3652"/>
    <cellStyle name="Финансовый 2 2 4 2 2" xfId="3913"/>
    <cellStyle name="Финансовый 2 2 4 3" xfId="3783"/>
    <cellStyle name="Финансовый 2 2 5" xfId="3465"/>
    <cellStyle name="Финансовый 2 2 5 2" xfId="3598"/>
    <cellStyle name="Финансовый 2 2 5 2 2" xfId="3859"/>
    <cellStyle name="Финансовый 2 2 5 3" xfId="3729"/>
    <cellStyle name="Финансовый 2 2 6" xfId="3576"/>
    <cellStyle name="Финансовый 2 2 6 2" xfId="3840"/>
    <cellStyle name="Финансовый 2 2 7" xfId="3710"/>
    <cellStyle name="Финансовый 2 3" xfId="11"/>
    <cellStyle name="Финансовый 2 4" xfId="3562"/>
    <cellStyle name="Финансовый 2 4 2" xfId="3826"/>
    <cellStyle name="Финансовый 2 5" xfId="3696"/>
    <cellStyle name="Финансовый 3" xfId="15"/>
    <cellStyle name="Финансовый 3 2" xfId="21"/>
    <cellStyle name="Финансовый 3 2 2" xfId="3480"/>
    <cellStyle name="Финансовый 3 2 2 2" xfId="3534"/>
    <cellStyle name="Финансовый 3 2 2 2 2" xfId="3667"/>
    <cellStyle name="Финансовый 3 2 2 2 2 2" xfId="3928"/>
    <cellStyle name="Финансовый 3 2 2 2 3" xfId="3798"/>
    <cellStyle name="Финансовый 3 2 2 3" xfId="3613"/>
    <cellStyle name="Финансовый 3 2 2 3 2" xfId="3874"/>
    <cellStyle name="Финансовый 3 2 2 4" xfId="3744"/>
    <cellStyle name="Финансовый 3 2 3" xfId="3503"/>
    <cellStyle name="Финансовый 3 2 3 2" xfId="3557"/>
    <cellStyle name="Финансовый 3 2 3 2 2" xfId="3690"/>
    <cellStyle name="Финансовый 3 2 3 2 2 2" xfId="3951"/>
    <cellStyle name="Финансовый 3 2 3 2 3" xfId="3821"/>
    <cellStyle name="Финансовый 3 2 3 3" xfId="3636"/>
    <cellStyle name="Финансовый 3 2 3 3 2" xfId="3897"/>
    <cellStyle name="Финансовый 3 2 3 4" xfId="3767"/>
    <cellStyle name="Финансовый 3 2 4" xfId="3515"/>
    <cellStyle name="Финансовый 3 2 4 2" xfId="3648"/>
    <cellStyle name="Финансовый 3 2 4 2 2" xfId="3909"/>
    <cellStyle name="Финансовый 3 2 4 3" xfId="3779"/>
    <cellStyle name="Финансовый 3 2 5" xfId="3461"/>
    <cellStyle name="Финансовый 3 2 5 2" xfId="3594"/>
    <cellStyle name="Финансовый 3 2 5 2 2" xfId="3855"/>
    <cellStyle name="Финансовый 3 2 5 3" xfId="3725"/>
    <cellStyle name="Финансовый 3 2 6" xfId="3572"/>
    <cellStyle name="Финансовый 3 2 6 2" xfId="3836"/>
    <cellStyle name="Финансовый 3 2 7" xfId="3706"/>
    <cellStyle name="Финансовый 3 3" xfId="26"/>
    <cellStyle name="Финансовый 3 4" xfId="3474"/>
    <cellStyle name="Финансовый 3 4 2" xfId="3528"/>
    <cellStyle name="Финансовый 3 4 2 2" xfId="3661"/>
    <cellStyle name="Финансовый 3 4 2 2 2" xfId="3922"/>
    <cellStyle name="Финансовый 3 4 2 3" xfId="3792"/>
    <cellStyle name="Финансовый 3 4 3" xfId="3607"/>
    <cellStyle name="Финансовый 3 4 3 2" xfId="3868"/>
    <cellStyle name="Финансовый 3 4 4" xfId="3738"/>
    <cellStyle name="Финансовый 3 5" xfId="3502"/>
    <cellStyle name="Финансовый 3 5 2" xfId="3556"/>
    <cellStyle name="Финансовый 3 5 2 2" xfId="3689"/>
    <cellStyle name="Финансовый 3 5 2 2 2" xfId="3950"/>
    <cellStyle name="Финансовый 3 5 2 3" xfId="3820"/>
    <cellStyle name="Финансовый 3 5 3" xfId="3635"/>
    <cellStyle name="Финансовый 3 5 3 2" xfId="3896"/>
    <cellStyle name="Финансовый 3 5 4" xfId="3766"/>
    <cellStyle name="Финансовый 3 6" xfId="3509"/>
    <cellStyle name="Финансовый 3 6 2" xfId="3642"/>
    <cellStyle name="Финансовый 3 6 2 2" xfId="3903"/>
    <cellStyle name="Финансовый 3 6 3" xfId="3773"/>
    <cellStyle name="Финансовый 3 7" xfId="3455"/>
    <cellStyle name="Финансовый 3 7 2" xfId="3588"/>
    <cellStyle name="Финансовый 3 7 2 2" xfId="3849"/>
    <cellStyle name="Финансовый 3 7 3" xfId="3719"/>
    <cellStyle name="Финансовый 3 8" xfId="3566"/>
    <cellStyle name="Финансовый 3 8 2" xfId="3830"/>
    <cellStyle name="Финансовый 3 9" xfId="3700"/>
    <cellStyle name="Финансовый 4" xfId="23"/>
    <cellStyle name="Финансовый 5" xfId="35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workbookViewId="0">
      <selection activeCell="B13" sqref="B13"/>
    </sheetView>
  </sheetViews>
  <sheetFormatPr defaultRowHeight="15"/>
  <cols>
    <col min="1" max="1" width="33.28515625" customWidth="1"/>
    <col min="2" max="2" width="135.85546875" customWidth="1"/>
    <col min="3" max="3" width="42" customWidth="1"/>
  </cols>
  <sheetData>
    <row r="1" spans="1:3" ht="15.75">
      <c r="A1" s="1"/>
      <c r="B1" s="1"/>
      <c r="C1" s="1"/>
    </row>
    <row r="2" spans="1:3" ht="15.75">
      <c r="A2" s="1"/>
      <c r="B2" s="1"/>
      <c r="C2" s="1"/>
    </row>
    <row r="3" spans="1:3" ht="15.75">
      <c r="A3" s="118" t="s">
        <v>62</v>
      </c>
      <c r="B3" s="118"/>
      <c r="C3" s="118"/>
    </row>
    <row r="4" spans="1:3" ht="15.75">
      <c r="A4" s="118" t="s">
        <v>73</v>
      </c>
      <c r="B4" s="118"/>
      <c r="C4" s="118"/>
    </row>
    <row r="5" spans="1:3" ht="15.75">
      <c r="A5" s="121" t="s">
        <v>63</v>
      </c>
      <c r="B5" s="121"/>
      <c r="C5" s="121"/>
    </row>
    <row r="6" spans="1:3" ht="15.75">
      <c r="A6" s="8"/>
      <c r="B6" s="8" t="s">
        <v>74</v>
      </c>
      <c r="C6" s="8"/>
    </row>
    <row r="7" spans="1:3" ht="15.75">
      <c r="A7" s="118" t="s">
        <v>721</v>
      </c>
      <c r="B7" s="118"/>
      <c r="C7" s="118"/>
    </row>
    <row r="8" spans="1:3" ht="15.75">
      <c r="A8" s="3"/>
      <c r="B8" s="3"/>
      <c r="C8" s="3"/>
    </row>
    <row r="9" spans="1:3" ht="15.75">
      <c r="A9" s="122" t="s">
        <v>64</v>
      </c>
      <c r="B9" s="122"/>
      <c r="C9" s="122"/>
    </row>
    <row r="10" spans="1:3" ht="15.75">
      <c r="A10" s="117" t="s">
        <v>65</v>
      </c>
      <c r="B10" s="117"/>
      <c r="C10" s="117"/>
    </row>
    <row r="11" spans="1:3" ht="15.75">
      <c r="A11" s="4"/>
      <c r="B11" s="4"/>
      <c r="C11" s="4"/>
    </row>
    <row r="12" spans="1:3" ht="15.75">
      <c r="A12" s="118" t="s">
        <v>66</v>
      </c>
      <c r="B12" s="118"/>
      <c r="C12" s="118"/>
    </row>
    <row r="13" spans="1:3" ht="15.75">
      <c r="A13" s="3"/>
      <c r="B13" s="3"/>
      <c r="C13" s="3"/>
    </row>
    <row r="14" spans="1:3" ht="15.75">
      <c r="A14" s="118" t="s">
        <v>67</v>
      </c>
      <c r="B14" s="118"/>
      <c r="C14" s="118"/>
    </row>
    <row r="15" spans="1:3" ht="15.75">
      <c r="A15" s="3"/>
      <c r="C15" s="3"/>
    </row>
    <row r="16" spans="1:3" ht="58.5" customHeight="1">
      <c r="A16" s="193" t="s">
        <v>68</v>
      </c>
      <c r="B16" s="193" t="s">
        <v>69</v>
      </c>
      <c r="C16" s="5"/>
    </row>
    <row r="17" spans="1:3" ht="15.75">
      <c r="A17" s="194">
        <v>1</v>
      </c>
      <c r="B17" s="194">
        <v>2</v>
      </c>
      <c r="C17" s="5"/>
    </row>
    <row r="18" spans="1:3" ht="224.25" customHeight="1">
      <c r="A18" s="195" t="s">
        <v>70</v>
      </c>
      <c r="B18" s="91" t="s">
        <v>1035</v>
      </c>
      <c r="C18" s="6"/>
    </row>
    <row r="19" spans="1:3" ht="237.75" customHeight="1">
      <c r="A19" s="195" t="s">
        <v>71</v>
      </c>
      <c r="B19" s="91" t="s">
        <v>819</v>
      </c>
      <c r="C19" s="7"/>
    </row>
    <row r="20" spans="1:3" ht="39.75" customHeight="1">
      <c r="A20" s="196" t="s">
        <v>72</v>
      </c>
      <c r="B20" s="119" t="s">
        <v>820</v>
      </c>
      <c r="C20" s="120"/>
    </row>
    <row r="21" spans="1:3" ht="46.5" customHeight="1">
      <c r="A21" s="197"/>
      <c r="B21" s="119"/>
      <c r="C21" s="120"/>
    </row>
    <row r="22" spans="1:3" ht="37.5" customHeight="1">
      <c r="A22" s="197"/>
      <c r="B22" s="119"/>
      <c r="C22" s="120"/>
    </row>
    <row r="23" spans="1:3" ht="43.5" customHeight="1">
      <c r="A23" s="197"/>
      <c r="B23" s="119"/>
      <c r="C23" s="120"/>
    </row>
    <row r="24" spans="1:3" ht="21.75" customHeight="1">
      <c r="A24" s="198"/>
      <c r="B24" s="119"/>
      <c r="C24" s="120"/>
    </row>
  </sheetData>
  <mergeCells count="11">
    <mergeCell ref="A3:C3"/>
    <mergeCell ref="A4:C4"/>
    <mergeCell ref="A5:C5"/>
    <mergeCell ref="A7:C7"/>
    <mergeCell ref="A9:C9"/>
    <mergeCell ref="A10:C10"/>
    <mergeCell ref="A12:C12"/>
    <mergeCell ref="A14:C14"/>
    <mergeCell ref="A20:A24"/>
    <mergeCell ref="B20:B24"/>
    <mergeCell ref="C20:C24"/>
  </mergeCells>
  <pageMargins left="0.7" right="0.7" top="0.75" bottom="0.75" header="0.3" footer="0.3"/>
  <pageSetup paperSize="8"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topLeftCell="A43" zoomScale="70" zoomScaleNormal="70" workbookViewId="0">
      <selection activeCell="F45" sqref="F45"/>
    </sheetView>
  </sheetViews>
  <sheetFormatPr defaultColWidth="9.140625" defaultRowHeight="15.75"/>
  <cols>
    <col min="1" max="1" width="9.5703125" style="1" customWidth="1"/>
    <col min="2" max="2" width="59.140625" style="1" customWidth="1"/>
    <col min="3" max="3" width="16.42578125" style="1" customWidth="1"/>
    <col min="4" max="4" width="21.28515625" style="1" customWidth="1"/>
    <col min="5" max="5" width="21.42578125" style="1" customWidth="1"/>
    <col min="6" max="6" width="30.42578125" style="1" customWidth="1"/>
    <col min="7" max="7" width="59.7109375" style="1" customWidth="1"/>
    <col min="8" max="8" width="25.5703125" style="1" customWidth="1"/>
    <col min="9" max="9" width="36.140625" style="1" customWidth="1"/>
    <col min="10" max="10" width="53" style="1" customWidth="1"/>
    <col min="11" max="16384" width="9.140625" style="1"/>
  </cols>
  <sheetData>
    <row r="1" spans="1:10">
      <c r="A1" s="117" t="s">
        <v>14</v>
      </c>
      <c r="B1" s="117"/>
      <c r="C1" s="117"/>
      <c r="D1" s="117"/>
      <c r="E1" s="117"/>
      <c r="F1" s="117"/>
      <c r="G1" s="117"/>
      <c r="H1" s="117"/>
      <c r="I1" s="117"/>
      <c r="J1" s="117"/>
    </row>
    <row r="2" spans="1:10">
      <c r="A2" s="2"/>
    </row>
    <row r="3" spans="1:10" ht="33" customHeight="1">
      <c r="A3" s="125" t="s">
        <v>0</v>
      </c>
      <c r="B3" s="125" t="s">
        <v>33</v>
      </c>
      <c r="C3" s="125" t="s">
        <v>1</v>
      </c>
      <c r="D3" s="125" t="s">
        <v>2</v>
      </c>
      <c r="E3" s="125"/>
      <c r="F3" s="125" t="s">
        <v>36</v>
      </c>
      <c r="G3" s="125" t="s">
        <v>31</v>
      </c>
      <c r="H3" s="127" t="s">
        <v>25</v>
      </c>
      <c r="I3" s="125" t="s">
        <v>37</v>
      </c>
      <c r="J3" s="125" t="s">
        <v>722</v>
      </c>
    </row>
    <row r="4" spans="1:10" ht="34.5" customHeight="1">
      <c r="A4" s="125"/>
      <c r="B4" s="125"/>
      <c r="C4" s="125"/>
      <c r="D4" s="92" t="s">
        <v>34</v>
      </c>
      <c r="E4" s="92" t="s">
        <v>35</v>
      </c>
      <c r="F4" s="125"/>
      <c r="G4" s="125"/>
      <c r="H4" s="126"/>
      <c r="I4" s="125"/>
      <c r="J4" s="125"/>
    </row>
    <row r="5" spans="1:10">
      <c r="A5" s="93">
        <v>1</v>
      </c>
      <c r="B5" s="93">
        <v>2</v>
      </c>
      <c r="C5" s="93">
        <v>3</v>
      </c>
      <c r="D5" s="93">
        <v>4</v>
      </c>
      <c r="E5" s="93">
        <v>5</v>
      </c>
      <c r="F5" s="93">
        <v>6</v>
      </c>
      <c r="G5" s="92">
        <v>7</v>
      </c>
      <c r="H5" s="92">
        <v>8</v>
      </c>
      <c r="I5" s="92">
        <v>9</v>
      </c>
      <c r="J5" s="92">
        <v>10</v>
      </c>
    </row>
    <row r="6" spans="1:10">
      <c r="A6" s="128" t="s">
        <v>4</v>
      </c>
      <c r="B6" s="129"/>
      <c r="C6" s="129"/>
      <c r="D6" s="129"/>
      <c r="E6" s="128"/>
      <c r="F6" s="128"/>
      <c r="G6" s="128"/>
      <c r="H6" s="128"/>
      <c r="I6" s="128"/>
      <c r="J6" s="128"/>
    </row>
    <row r="7" spans="1:10" ht="113.25" customHeight="1">
      <c r="A7" s="39">
        <v>1</v>
      </c>
      <c r="B7" s="105" t="s">
        <v>76</v>
      </c>
      <c r="C7" s="105" t="s">
        <v>77</v>
      </c>
      <c r="D7" s="107">
        <v>125.5</v>
      </c>
      <c r="E7" s="43">
        <v>155.1</v>
      </c>
      <c r="F7" s="107">
        <f>E7/D7*100</f>
        <v>123.58565737051792</v>
      </c>
      <c r="G7" s="105" t="s">
        <v>85</v>
      </c>
      <c r="H7" s="105" t="s">
        <v>86</v>
      </c>
      <c r="I7" s="105" t="s">
        <v>88</v>
      </c>
      <c r="J7" s="105" t="s">
        <v>736</v>
      </c>
    </row>
    <row r="8" spans="1:10" ht="38.25" customHeight="1">
      <c r="A8" s="39">
        <v>2</v>
      </c>
      <c r="B8" s="105" t="s">
        <v>81</v>
      </c>
      <c r="C8" s="105" t="s">
        <v>78</v>
      </c>
      <c r="D8" s="44">
        <v>3191</v>
      </c>
      <c r="E8" s="41">
        <v>3463.8</v>
      </c>
      <c r="F8" s="107">
        <f>E8/D8*100</f>
        <v>108.54904418677532</v>
      </c>
      <c r="G8" s="105" t="s">
        <v>85</v>
      </c>
      <c r="H8" s="105" t="s">
        <v>87</v>
      </c>
      <c r="I8" s="105" t="s">
        <v>88</v>
      </c>
      <c r="J8" s="105" t="s">
        <v>737</v>
      </c>
    </row>
    <row r="9" spans="1:10" ht="296.25" customHeight="1">
      <c r="A9" s="39">
        <v>3</v>
      </c>
      <c r="B9" s="105" t="s">
        <v>747</v>
      </c>
      <c r="C9" s="105" t="s">
        <v>75</v>
      </c>
      <c r="D9" s="105" t="s">
        <v>746</v>
      </c>
      <c r="E9" s="41" t="s">
        <v>88</v>
      </c>
      <c r="F9" s="107" t="s">
        <v>88</v>
      </c>
      <c r="G9" s="105" t="s">
        <v>740</v>
      </c>
      <c r="H9" s="105" t="s">
        <v>87</v>
      </c>
      <c r="I9" s="105" t="s">
        <v>88</v>
      </c>
      <c r="J9" s="105" t="s">
        <v>88</v>
      </c>
    </row>
    <row r="10" spans="1:10" ht="245.25" customHeight="1">
      <c r="A10" s="40" t="s">
        <v>733</v>
      </c>
      <c r="B10" s="105" t="s">
        <v>816</v>
      </c>
      <c r="C10" s="105" t="s">
        <v>731</v>
      </c>
      <c r="D10" s="105">
        <v>4.78</v>
      </c>
      <c r="E10" s="41">
        <v>4.24</v>
      </c>
      <c r="F10" s="107">
        <f t="shared" ref="F10:F15" si="0">E10/D10*100</f>
        <v>88.70292887029288</v>
      </c>
      <c r="G10" s="131" t="s">
        <v>806</v>
      </c>
      <c r="H10" s="105" t="s">
        <v>86</v>
      </c>
      <c r="I10" s="105" t="s">
        <v>88</v>
      </c>
      <c r="J10" s="105" t="s">
        <v>738</v>
      </c>
    </row>
    <row r="11" spans="1:10" ht="225.75" customHeight="1">
      <c r="A11" s="39" t="s">
        <v>734</v>
      </c>
      <c r="B11" s="105" t="s">
        <v>817</v>
      </c>
      <c r="C11" s="105" t="s">
        <v>732</v>
      </c>
      <c r="D11" s="105">
        <v>0.24</v>
      </c>
      <c r="E11" s="41">
        <v>0.21</v>
      </c>
      <c r="F11" s="107">
        <f t="shared" si="0"/>
        <v>87.5</v>
      </c>
      <c r="G11" s="132"/>
      <c r="H11" s="105" t="s">
        <v>86</v>
      </c>
      <c r="I11" s="105" t="s">
        <v>88</v>
      </c>
      <c r="J11" s="105" t="s">
        <v>738</v>
      </c>
    </row>
    <row r="12" spans="1:10" ht="99.75" customHeight="1">
      <c r="A12" s="39">
        <v>6</v>
      </c>
      <c r="B12" s="105" t="s">
        <v>82</v>
      </c>
      <c r="C12" s="105" t="s">
        <v>75</v>
      </c>
      <c r="D12" s="105">
        <v>47.19</v>
      </c>
      <c r="E12" s="106">
        <v>47.24</v>
      </c>
      <c r="F12" s="107">
        <f t="shared" si="0"/>
        <v>100.10595465140921</v>
      </c>
      <c r="G12" s="105" t="s">
        <v>85</v>
      </c>
      <c r="H12" s="105" t="s">
        <v>86</v>
      </c>
      <c r="I12" s="105" t="s">
        <v>88</v>
      </c>
      <c r="J12" s="105" t="s">
        <v>88</v>
      </c>
    </row>
    <row r="13" spans="1:10" ht="128.25" customHeight="1">
      <c r="A13" s="39">
        <v>7</v>
      </c>
      <c r="B13" s="105" t="s">
        <v>83</v>
      </c>
      <c r="C13" s="105" t="s">
        <v>75</v>
      </c>
      <c r="D13" s="44">
        <v>74</v>
      </c>
      <c r="E13" s="107">
        <v>72</v>
      </c>
      <c r="F13" s="107">
        <f t="shared" si="0"/>
        <v>97.297297297297305</v>
      </c>
      <c r="G13" s="105" t="s">
        <v>823</v>
      </c>
      <c r="H13" s="105" t="s">
        <v>86</v>
      </c>
      <c r="I13" s="105" t="s">
        <v>88</v>
      </c>
      <c r="J13" s="105" t="s">
        <v>88</v>
      </c>
    </row>
    <row r="14" spans="1:10" ht="63">
      <c r="A14" s="39">
        <v>8</v>
      </c>
      <c r="B14" s="105" t="s">
        <v>84</v>
      </c>
      <c r="C14" s="105" t="s">
        <v>75</v>
      </c>
      <c r="D14" s="105">
        <v>98.9</v>
      </c>
      <c r="E14" s="106">
        <v>98.85</v>
      </c>
      <c r="F14" s="107">
        <f t="shared" si="0"/>
        <v>99.949443882709801</v>
      </c>
      <c r="G14" s="105" t="s">
        <v>821</v>
      </c>
      <c r="H14" s="105" t="s">
        <v>86</v>
      </c>
      <c r="I14" s="105" t="s">
        <v>88</v>
      </c>
      <c r="J14" s="105" t="s">
        <v>88</v>
      </c>
    </row>
    <row r="15" spans="1:10" s="9" customFormat="1" ht="148.5" customHeight="1">
      <c r="A15" s="39">
        <v>9</v>
      </c>
      <c r="B15" s="105" t="s">
        <v>735</v>
      </c>
      <c r="C15" s="105" t="s">
        <v>75</v>
      </c>
      <c r="D15" s="44">
        <v>50</v>
      </c>
      <c r="E15" s="43">
        <v>51</v>
      </c>
      <c r="F15" s="107">
        <f t="shared" si="0"/>
        <v>102</v>
      </c>
      <c r="G15" s="105" t="s">
        <v>822</v>
      </c>
      <c r="H15" s="105" t="s">
        <v>86</v>
      </c>
      <c r="I15" s="105" t="s">
        <v>88</v>
      </c>
      <c r="J15" s="105" t="s">
        <v>88</v>
      </c>
    </row>
    <row r="16" spans="1:10" ht="31.5">
      <c r="A16" s="39">
        <v>10</v>
      </c>
      <c r="B16" s="105" t="s">
        <v>79</v>
      </c>
      <c r="C16" s="105" t="s">
        <v>80</v>
      </c>
      <c r="D16" s="106">
        <v>26.37</v>
      </c>
      <c r="E16" s="41">
        <v>27.7</v>
      </c>
      <c r="F16" s="107">
        <f>E16/D16*100</f>
        <v>105.04361016306407</v>
      </c>
      <c r="G16" s="105" t="s">
        <v>85</v>
      </c>
      <c r="H16" s="105" t="s">
        <v>87</v>
      </c>
      <c r="I16" s="105" t="s">
        <v>88</v>
      </c>
      <c r="J16" s="105" t="s">
        <v>134</v>
      </c>
    </row>
    <row r="17" spans="1:10" ht="15.75" customHeight="1">
      <c r="A17" s="125" t="s">
        <v>89</v>
      </c>
      <c r="B17" s="126"/>
      <c r="C17" s="130"/>
      <c r="D17" s="130"/>
      <c r="E17" s="127"/>
      <c r="F17" s="125"/>
      <c r="G17" s="125"/>
      <c r="H17" s="125"/>
      <c r="I17" s="125"/>
      <c r="J17" s="125"/>
    </row>
    <row r="18" spans="1:10" ht="62.25" customHeight="1">
      <c r="A18" s="105" t="s">
        <v>90</v>
      </c>
      <c r="B18" s="105" t="s">
        <v>125</v>
      </c>
      <c r="C18" s="105" t="s">
        <v>91</v>
      </c>
      <c r="D18" s="105">
        <f>D19+D20+D22+D23+D24+D25+D26+D27</f>
        <v>3547</v>
      </c>
      <c r="E18" s="105">
        <f>E19+E20+E22+E23+E24+E25+E26+E27</f>
        <v>4220</v>
      </c>
      <c r="F18" s="43">
        <f>E18/D18*100</f>
        <v>118.97378065971242</v>
      </c>
      <c r="G18" s="105" t="s">
        <v>790</v>
      </c>
      <c r="H18" s="105" t="s">
        <v>86</v>
      </c>
      <c r="I18" s="105" t="s">
        <v>88</v>
      </c>
      <c r="J18" s="105" t="s">
        <v>88</v>
      </c>
    </row>
    <row r="19" spans="1:10" ht="83.25" customHeight="1">
      <c r="A19" s="105" t="s">
        <v>92</v>
      </c>
      <c r="B19" s="105" t="s">
        <v>135</v>
      </c>
      <c r="C19" s="105" t="s">
        <v>93</v>
      </c>
      <c r="D19" s="105">
        <v>481</v>
      </c>
      <c r="E19" s="106">
        <v>502</v>
      </c>
      <c r="F19" s="43">
        <f t="shared" ref="F19:F22" si="1">E19/D19*100</f>
        <v>104.36590436590436</v>
      </c>
      <c r="G19" s="105" t="s">
        <v>790</v>
      </c>
      <c r="H19" s="105" t="s">
        <v>86</v>
      </c>
      <c r="I19" s="105" t="s">
        <v>88</v>
      </c>
      <c r="J19" s="105" t="s">
        <v>88</v>
      </c>
    </row>
    <row r="20" spans="1:10" ht="63.75" customHeight="1">
      <c r="A20" s="105" t="s">
        <v>94</v>
      </c>
      <c r="B20" s="105" t="s">
        <v>136</v>
      </c>
      <c r="C20" s="105" t="s">
        <v>93</v>
      </c>
      <c r="D20" s="105">
        <v>623</v>
      </c>
      <c r="E20" s="106">
        <v>770</v>
      </c>
      <c r="F20" s="43">
        <f t="shared" si="1"/>
        <v>123.59550561797752</v>
      </c>
      <c r="G20" s="105" t="s">
        <v>790</v>
      </c>
      <c r="H20" s="105" t="s">
        <v>86</v>
      </c>
      <c r="I20" s="105" t="s">
        <v>88</v>
      </c>
      <c r="J20" s="105" t="s">
        <v>88</v>
      </c>
    </row>
    <row r="21" spans="1:10" ht="65.25" customHeight="1">
      <c r="A21" s="105" t="s">
        <v>95</v>
      </c>
      <c r="B21" s="105" t="s">
        <v>126</v>
      </c>
      <c r="C21" s="105" t="s">
        <v>93</v>
      </c>
      <c r="D21" s="105">
        <v>348</v>
      </c>
      <c r="E21" s="106">
        <v>285</v>
      </c>
      <c r="F21" s="43">
        <f t="shared" si="1"/>
        <v>81.896551724137936</v>
      </c>
      <c r="G21" s="105" t="s">
        <v>279</v>
      </c>
      <c r="H21" s="105" t="s">
        <v>86</v>
      </c>
      <c r="I21" s="105" t="s">
        <v>88</v>
      </c>
      <c r="J21" s="105" t="s">
        <v>88</v>
      </c>
    </row>
    <row r="22" spans="1:10" s="56" customFormat="1" ht="141.75">
      <c r="A22" s="105" t="s">
        <v>741</v>
      </c>
      <c r="B22" s="105" t="s">
        <v>742</v>
      </c>
      <c r="C22" s="105" t="s">
        <v>93</v>
      </c>
      <c r="D22" s="105">
        <v>142</v>
      </c>
      <c r="E22" s="106">
        <v>141</v>
      </c>
      <c r="F22" s="43">
        <f t="shared" si="1"/>
        <v>99.295774647887328</v>
      </c>
      <c r="G22" s="105" t="s">
        <v>1032</v>
      </c>
      <c r="H22" s="105" t="s">
        <v>86</v>
      </c>
      <c r="I22" s="105" t="s">
        <v>88</v>
      </c>
      <c r="J22" s="105" t="s">
        <v>88</v>
      </c>
    </row>
    <row r="23" spans="1:10" ht="82.5" customHeight="1">
      <c r="A23" s="42" t="s">
        <v>96</v>
      </c>
      <c r="B23" s="105" t="s">
        <v>137</v>
      </c>
      <c r="C23" s="105" t="s">
        <v>93</v>
      </c>
      <c r="D23" s="105">
        <v>402</v>
      </c>
      <c r="E23" s="106">
        <v>441</v>
      </c>
      <c r="F23" s="43">
        <f t="shared" ref="F23:F28" si="2">E23/D23*100</f>
        <v>109.70149253731343</v>
      </c>
      <c r="G23" s="105" t="s">
        <v>790</v>
      </c>
      <c r="H23" s="105" t="s">
        <v>86</v>
      </c>
      <c r="I23" s="105" t="s">
        <v>88</v>
      </c>
      <c r="J23" s="105" t="s">
        <v>88</v>
      </c>
    </row>
    <row r="24" spans="1:10" ht="146.25" customHeight="1">
      <c r="A24" s="105" t="s">
        <v>97</v>
      </c>
      <c r="B24" s="105" t="s">
        <v>98</v>
      </c>
      <c r="C24" s="109" t="s">
        <v>93</v>
      </c>
      <c r="D24" s="105">
        <v>904</v>
      </c>
      <c r="E24" s="106">
        <v>1011</v>
      </c>
      <c r="F24" s="107">
        <f t="shared" si="2"/>
        <v>111.83628318584071</v>
      </c>
      <c r="G24" s="105" t="s">
        <v>790</v>
      </c>
      <c r="H24" s="105" t="s">
        <v>86</v>
      </c>
      <c r="I24" s="105" t="s">
        <v>88</v>
      </c>
      <c r="J24" s="105" t="s">
        <v>88</v>
      </c>
    </row>
    <row r="25" spans="1:10" ht="277.5" customHeight="1">
      <c r="A25" s="42" t="s">
        <v>99</v>
      </c>
      <c r="B25" s="105" t="s">
        <v>138</v>
      </c>
      <c r="C25" s="109" t="s">
        <v>93</v>
      </c>
      <c r="D25" s="105">
        <v>475</v>
      </c>
      <c r="E25" s="106">
        <v>426</v>
      </c>
      <c r="F25" s="107">
        <f t="shared" si="2"/>
        <v>89.684210526315795</v>
      </c>
      <c r="G25" s="105" t="s">
        <v>791</v>
      </c>
      <c r="H25" s="105" t="s">
        <v>86</v>
      </c>
      <c r="I25" s="105" t="s">
        <v>88</v>
      </c>
      <c r="J25" s="105" t="s">
        <v>88</v>
      </c>
    </row>
    <row r="26" spans="1:10" ht="179.25" customHeight="1">
      <c r="A26" s="42" t="s">
        <v>100</v>
      </c>
      <c r="B26" s="105" t="s">
        <v>792</v>
      </c>
      <c r="C26" s="105" t="s">
        <v>93</v>
      </c>
      <c r="D26" s="105">
        <v>456</v>
      </c>
      <c r="E26" s="106">
        <v>769</v>
      </c>
      <c r="F26" s="107">
        <f t="shared" si="2"/>
        <v>168.64035087719299</v>
      </c>
      <c r="G26" s="105" t="s">
        <v>790</v>
      </c>
      <c r="H26" s="105" t="s">
        <v>86</v>
      </c>
      <c r="I26" s="105" t="s">
        <v>88</v>
      </c>
      <c r="J26" s="105" t="s">
        <v>88</v>
      </c>
    </row>
    <row r="27" spans="1:10" ht="146.25" customHeight="1">
      <c r="A27" s="42" t="s">
        <v>127</v>
      </c>
      <c r="B27" s="105" t="s">
        <v>131</v>
      </c>
      <c r="C27" s="105" t="s">
        <v>93</v>
      </c>
      <c r="D27" s="105">
        <v>64</v>
      </c>
      <c r="E27" s="106">
        <v>160</v>
      </c>
      <c r="F27" s="107">
        <f t="shared" si="2"/>
        <v>250</v>
      </c>
      <c r="G27" s="105" t="s">
        <v>790</v>
      </c>
      <c r="H27" s="105" t="s">
        <v>86</v>
      </c>
      <c r="I27" s="105" t="s">
        <v>88</v>
      </c>
      <c r="J27" s="105" t="s">
        <v>88</v>
      </c>
    </row>
    <row r="28" spans="1:10" ht="55.5" customHeight="1">
      <c r="A28" s="105" t="s">
        <v>101</v>
      </c>
      <c r="B28" s="105" t="s">
        <v>102</v>
      </c>
      <c r="C28" s="109" t="s">
        <v>93</v>
      </c>
      <c r="D28" s="106">
        <v>200</v>
      </c>
      <c r="E28" s="106">
        <v>224</v>
      </c>
      <c r="F28" s="107">
        <f t="shared" si="2"/>
        <v>112.00000000000001</v>
      </c>
      <c r="G28" s="105" t="s">
        <v>790</v>
      </c>
      <c r="H28" s="105" t="s">
        <v>86</v>
      </c>
      <c r="I28" s="105" t="s">
        <v>88</v>
      </c>
      <c r="J28" s="105" t="s">
        <v>88</v>
      </c>
    </row>
    <row r="29" spans="1:10" ht="81.75" customHeight="1">
      <c r="A29" s="105" t="s">
        <v>103</v>
      </c>
      <c r="B29" s="105" t="s">
        <v>714</v>
      </c>
      <c r="C29" s="109" t="s">
        <v>93</v>
      </c>
      <c r="D29" s="106">
        <f>D30+D31</f>
        <v>417</v>
      </c>
      <c r="E29" s="106">
        <f>E30+E31</f>
        <v>1360</v>
      </c>
      <c r="F29" s="107">
        <f t="shared" ref="F29:F41" si="3">E29/D29*100</f>
        <v>326.13908872901681</v>
      </c>
      <c r="G29" s="105" t="s">
        <v>790</v>
      </c>
      <c r="H29" s="105" t="s">
        <v>86</v>
      </c>
      <c r="I29" s="105" t="s">
        <v>88</v>
      </c>
      <c r="J29" s="105" t="s">
        <v>88</v>
      </c>
    </row>
    <row r="30" spans="1:10" ht="98.25" customHeight="1">
      <c r="A30" s="105" t="s">
        <v>104</v>
      </c>
      <c r="B30" s="105" t="s">
        <v>716</v>
      </c>
      <c r="C30" s="109" t="s">
        <v>93</v>
      </c>
      <c r="D30" s="105">
        <v>145</v>
      </c>
      <c r="E30" s="106">
        <v>960</v>
      </c>
      <c r="F30" s="107">
        <f t="shared" si="3"/>
        <v>662.06896551724139</v>
      </c>
      <c r="G30" s="105" t="s">
        <v>790</v>
      </c>
      <c r="H30" s="105" t="s">
        <v>86</v>
      </c>
      <c r="I30" s="105" t="s">
        <v>88</v>
      </c>
      <c r="J30" s="105" t="s">
        <v>88</v>
      </c>
    </row>
    <row r="31" spans="1:10" ht="99" customHeight="1">
      <c r="A31" s="105" t="s">
        <v>105</v>
      </c>
      <c r="B31" s="105" t="s">
        <v>717</v>
      </c>
      <c r="C31" s="109" t="s">
        <v>93</v>
      </c>
      <c r="D31" s="105">
        <v>272</v>
      </c>
      <c r="E31" s="106">
        <v>400</v>
      </c>
      <c r="F31" s="107">
        <f t="shared" si="3"/>
        <v>147.05882352941177</v>
      </c>
      <c r="G31" s="105" t="s">
        <v>790</v>
      </c>
      <c r="H31" s="105" t="s">
        <v>86</v>
      </c>
      <c r="I31" s="105" t="s">
        <v>88</v>
      </c>
      <c r="J31" s="105" t="s">
        <v>88</v>
      </c>
    </row>
    <row r="32" spans="1:10" ht="87.75" customHeight="1">
      <c r="A32" s="105" t="s">
        <v>106</v>
      </c>
      <c r="B32" s="105" t="s">
        <v>107</v>
      </c>
      <c r="C32" s="109" t="s">
        <v>108</v>
      </c>
      <c r="D32" s="107">
        <f>D33+D34+D35+D36</f>
        <v>71.899999999999991</v>
      </c>
      <c r="E32" s="107">
        <f>E33+E34+E35+E36</f>
        <v>50.4</v>
      </c>
      <c r="F32" s="107">
        <f t="shared" si="3"/>
        <v>70.097357440890136</v>
      </c>
      <c r="G32" s="199" t="s">
        <v>794</v>
      </c>
      <c r="H32" s="105" t="s">
        <v>132</v>
      </c>
      <c r="I32" s="105" t="s">
        <v>88</v>
      </c>
      <c r="J32" s="105" t="s">
        <v>88</v>
      </c>
    </row>
    <row r="33" spans="1:10" ht="51.75" customHeight="1">
      <c r="A33" s="105" t="s">
        <v>109</v>
      </c>
      <c r="B33" s="105" t="s">
        <v>795</v>
      </c>
      <c r="C33" s="109" t="s">
        <v>108</v>
      </c>
      <c r="D33" s="44">
        <v>12.9</v>
      </c>
      <c r="E33" s="107">
        <v>12.9</v>
      </c>
      <c r="F33" s="107">
        <f t="shared" si="3"/>
        <v>100</v>
      </c>
      <c r="G33" s="105" t="s">
        <v>807</v>
      </c>
      <c r="H33" s="105" t="s">
        <v>87</v>
      </c>
      <c r="I33" s="105" t="s">
        <v>88</v>
      </c>
      <c r="J33" s="105" t="s">
        <v>88</v>
      </c>
    </row>
    <row r="34" spans="1:10" ht="66" customHeight="1">
      <c r="A34" s="105" t="s">
        <v>110</v>
      </c>
      <c r="B34" s="105" t="s">
        <v>111</v>
      </c>
      <c r="C34" s="109" t="s">
        <v>108</v>
      </c>
      <c r="D34" s="105">
        <v>44.6</v>
      </c>
      <c r="E34" s="106">
        <v>28.3</v>
      </c>
      <c r="F34" s="107">
        <f t="shared" si="3"/>
        <v>63.452914798206272</v>
      </c>
      <c r="G34" s="199" t="s">
        <v>793</v>
      </c>
      <c r="H34" s="105" t="s">
        <v>133</v>
      </c>
      <c r="I34" s="105" t="s">
        <v>88</v>
      </c>
      <c r="J34" s="105" t="s">
        <v>88</v>
      </c>
    </row>
    <row r="35" spans="1:10" ht="85.5" customHeight="1">
      <c r="A35" s="105" t="s">
        <v>112</v>
      </c>
      <c r="B35" s="105" t="s">
        <v>113</v>
      </c>
      <c r="C35" s="109" t="s">
        <v>108</v>
      </c>
      <c r="D35" s="105">
        <v>12.1</v>
      </c>
      <c r="E35" s="107">
        <v>6.8</v>
      </c>
      <c r="F35" s="107">
        <f t="shared" si="3"/>
        <v>56.198347107438018</v>
      </c>
      <c r="G35" s="199" t="s">
        <v>794</v>
      </c>
      <c r="H35" s="105" t="s">
        <v>133</v>
      </c>
      <c r="I35" s="105" t="s">
        <v>88</v>
      </c>
      <c r="J35" s="105" t="s">
        <v>88</v>
      </c>
    </row>
    <row r="36" spans="1:10" ht="99" customHeight="1">
      <c r="A36" s="105" t="s">
        <v>743</v>
      </c>
      <c r="B36" s="105" t="s">
        <v>744</v>
      </c>
      <c r="C36" s="109" t="s">
        <v>128</v>
      </c>
      <c r="D36" s="105">
        <v>2.2999999999999998</v>
      </c>
      <c r="E36" s="106">
        <v>2.4</v>
      </c>
      <c r="F36" s="107">
        <f t="shared" si="3"/>
        <v>104.34782608695652</v>
      </c>
      <c r="G36" s="105" t="s">
        <v>790</v>
      </c>
      <c r="H36" s="105" t="s">
        <v>133</v>
      </c>
      <c r="I36" s="105" t="s">
        <v>88</v>
      </c>
      <c r="J36" s="105" t="s">
        <v>88</v>
      </c>
    </row>
    <row r="37" spans="1:10" ht="36.75" customHeight="1">
      <c r="A37" s="106" t="s">
        <v>114</v>
      </c>
      <c r="B37" s="105" t="s">
        <v>115</v>
      </c>
      <c r="C37" s="109" t="s">
        <v>93</v>
      </c>
      <c r="D37" s="106">
        <v>962</v>
      </c>
      <c r="E37" s="106">
        <v>2856</v>
      </c>
      <c r="F37" s="107">
        <f t="shared" si="3"/>
        <v>296.8814968814969</v>
      </c>
      <c r="G37" s="105" t="s">
        <v>790</v>
      </c>
      <c r="H37" s="105" t="s">
        <v>86</v>
      </c>
      <c r="I37" s="105" t="s">
        <v>88</v>
      </c>
      <c r="J37" s="105" t="s">
        <v>88</v>
      </c>
    </row>
    <row r="38" spans="1:10" ht="63">
      <c r="A38" s="105" t="s">
        <v>116</v>
      </c>
      <c r="B38" s="105" t="s">
        <v>117</v>
      </c>
      <c r="C38" s="109" t="s">
        <v>118</v>
      </c>
      <c r="D38" s="106">
        <v>436</v>
      </c>
      <c r="E38" s="58">
        <v>967</v>
      </c>
      <c r="F38" s="107">
        <f t="shared" si="3"/>
        <v>221.78899082568807</v>
      </c>
      <c r="G38" s="105" t="s">
        <v>790</v>
      </c>
      <c r="H38" s="105" t="s">
        <v>86</v>
      </c>
      <c r="I38" s="105" t="s">
        <v>88</v>
      </c>
      <c r="J38" s="105" t="s">
        <v>88</v>
      </c>
    </row>
    <row r="39" spans="1:10" ht="136.5" customHeight="1">
      <c r="A39" s="105" t="s">
        <v>119</v>
      </c>
      <c r="B39" s="105" t="s">
        <v>129</v>
      </c>
      <c r="C39" s="109" t="s">
        <v>118</v>
      </c>
      <c r="D39" s="106">
        <v>306</v>
      </c>
      <c r="E39" s="58">
        <v>256</v>
      </c>
      <c r="F39" s="107">
        <f t="shared" si="3"/>
        <v>83.66013071895425</v>
      </c>
      <c r="G39" s="61" t="s">
        <v>808</v>
      </c>
      <c r="H39" s="105" t="s">
        <v>86</v>
      </c>
      <c r="I39" s="105" t="s">
        <v>88</v>
      </c>
      <c r="J39" s="105" t="s">
        <v>88</v>
      </c>
    </row>
    <row r="40" spans="1:10" ht="83.25" customHeight="1">
      <c r="A40" s="106" t="s">
        <v>122</v>
      </c>
      <c r="B40" s="105" t="s">
        <v>120</v>
      </c>
      <c r="C40" s="109" t="s">
        <v>121</v>
      </c>
      <c r="D40" s="106">
        <v>63</v>
      </c>
      <c r="E40" s="58">
        <v>39</v>
      </c>
      <c r="F40" s="107">
        <f>D40/E40*100</f>
        <v>161.53846153846155</v>
      </c>
      <c r="G40" s="105" t="s">
        <v>790</v>
      </c>
      <c r="H40" s="105" t="s">
        <v>86</v>
      </c>
      <c r="I40" s="105" t="s">
        <v>88</v>
      </c>
      <c r="J40" s="105" t="s">
        <v>88</v>
      </c>
    </row>
    <row r="41" spans="1:10" ht="37.5" customHeight="1">
      <c r="A41" s="106" t="s">
        <v>130</v>
      </c>
      <c r="B41" s="105" t="s">
        <v>123</v>
      </c>
      <c r="C41" s="109" t="s">
        <v>124</v>
      </c>
      <c r="D41" s="106">
        <v>15</v>
      </c>
      <c r="E41" s="58">
        <v>18</v>
      </c>
      <c r="F41" s="107">
        <f t="shared" si="3"/>
        <v>120</v>
      </c>
      <c r="G41" s="105" t="s">
        <v>790</v>
      </c>
      <c r="H41" s="105" t="s">
        <v>86</v>
      </c>
      <c r="I41" s="105" t="s">
        <v>88</v>
      </c>
      <c r="J41" s="105" t="s">
        <v>88</v>
      </c>
    </row>
    <row r="42" spans="1:10">
      <c r="A42" s="125" t="s">
        <v>290</v>
      </c>
      <c r="B42" s="126"/>
      <c r="C42" s="126"/>
      <c r="D42" s="126"/>
      <c r="E42" s="125"/>
      <c r="F42" s="125"/>
      <c r="G42" s="125"/>
      <c r="H42" s="125"/>
      <c r="I42" s="125"/>
      <c r="J42" s="125"/>
    </row>
    <row r="43" spans="1:10" ht="99" customHeight="1">
      <c r="A43" s="106" t="s">
        <v>218</v>
      </c>
      <c r="B43" s="105" t="s">
        <v>291</v>
      </c>
      <c r="C43" s="106" t="s">
        <v>280</v>
      </c>
      <c r="D43" s="76">
        <v>1200</v>
      </c>
      <c r="E43" s="76">
        <v>1287</v>
      </c>
      <c r="F43" s="107">
        <f t="shared" ref="F43:F46" si="4">E43/D43*100</f>
        <v>107.25</v>
      </c>
      <c r="G43" s="105" t="s">
        <v>85</v>
      </c>
      <c r="H43" s="105" t="s">
        <v>86</v>
      </c>
      <c r="I43" s="105" t="s">
        <v>88</v>
      </c>
      <c r="J43" s="105" t="s">
        <v>88</v>
      </c>
    </row>
    <row r="44" spans="1:10" ht="152.25" customHeight="1">
      <c r="A44" s="106" t="s">
        <v>221</v>
      </c>
      <c r="B44" s="105" t="s">
        <v>281</v>
      </c>
      <c r="C44" s="106" t="s">
        <v>121</v>
      </c>
      <c r="D44" s="107">
        <v>80</v>
      </c>
      <c r="E44" s="107">
        <v>53</v>
      </c>
      <c r="F44" s="107">
        <f t="shared" si="4"/>
        <v>66.25</v>
      </c>
      <c r="G44" s="105" t="s">
        <v>1036</v>
      </c>
      <c r="H44" s="105" t="s">
        <v>292</v>
      </c>
      <c r="I44" s="105" t="s">
        <v>88</v>
      </c>
      <c r="J44" s="105" t="s">
        <v>88</v>
      </c>
    </row>
    <row r="45" spans="1:10" ht="167.25" customHeight="1">
      <c r="A45" s="106" t="s">
        <v>224</v>
      </c>
      <c r="B45" s="105" t="s">
        <v>282</v>
      </c>
      <c r="C45" s="106" t="s">
        <v>121</v>
      </c>
      <c r="D45" s="107">
        <v>55</v>
      </c>
      <c r="E45" s="76">
        <v>64.2</v>
      </c>
      <c r="F45" s="107">
        <f t="shared" si="4"/>
        <v>116.72727272727272</v>
      </c>
      <c r="G45" s="105" t="s">
        <v>85</v>
      </c>
      <c r="H45" s="105" t="s">
        <v>292</v>
      </c>
      <c r="I45" s="105" t="s">
        <v>88</v>
      </c>
      <c r="J45" s="105" t="s">
        <v>88</v>
      </c>
    </row>
    <row r="46" spans="1:10" ht="98.25" customHeight="1">
      <c r="A46" s="106" t="s">
        <v>283</v>
      </c>
      <c r="B46" s="105" t="s">
        <v>824</v>
      </c>
      <c r="C46" s="106" t="s">
        <v>121</v>
      </c>
      <c r="D46" s="107">
        <v>100</v>
      </c>
      <c r="E46" s="107">
        <v>100</v>
      </c>
      <c r="F46" s="107">
        <f t="shared" si="4"/>
        <v>100</v>
      </c>
      <c r="G46" s="105" t="s">
        <v>287</v>
      </c>
      <c r="H46" s="105" t="s">
        <v>86</v>
      </c>
      <c r="I46" s="105" t="s">
        <v>88</v>
      </c>
      <c r="J46" s="105" t="s">
        <v>88</v>
      </c>
    </row>
    <row r="47" spans="1:10">
      <c r="A47" s="123" t="s">
        <v>284</v>
      </c>
      <c r="B47" s="124"/>
      <c r="C47" s="124"/>
      <c r="D47" s="124"/>
      <c r="E47" s="124"/>
      <c r="F47" s="124"/>
      <c r="G47" s="124"/>
      <c r="H47" s="124"/>
      <c r="I47" s="124"/>
      <c r="J47" s="124"/>
    </row>
    <row r="48" spans="1:10" ht="33" customHeight="1">
      <c r="A48" s="106" t="s">
        <v>285</v>
      </c>
      <c r="B48" s="105" t="s">
        <v>286</v>
      </c>
      <c r="C48" s="106" t="s">
        <v>280</v>
      </c>
      <c r="D48" s="59">
        <v>0.41</v>
      </c>
      <c r="E48" s="59">
        <v>0.41</v>
      </c>
      <c r="F48" s="107">
        <f t="shared" ref="F48:F49" si="5">E48/D48*100</f>
        <v>100</v>
      </c>
      <c r="G48" s="105" t="s">
        <v>287</v>
      </c>
      <c r="H48" s="105" t="s">
        <v>86</v>
      </c>
      <c r="I48" s="105" t="s">
        <v>88</v>
      </c>
      <c r="J48" s="105" t="s">
        <v>88</v>
      </c>
    </row>
    <row r="49" spans="1:10" ht="149.25" customHeight="1">
      <c r="A49" s="106" t="s">
        <v>288</v>
      </c>
      <c r="B49" s="105" t="s">
        <v>289</v>
      </c>
      <c r="C49" s="106" t="s">
        <v>121</v>
      </c>
      <c r="D49" s="60">
        <v>34</v>
      </c>
      <c r="E49" s="60">
        <v>34</v>
      </c>
      <c r="F49" s="107">
        <f t="shared" si="5"/>
        <v>100</v>
      </c>
      <c r="G49" s="105" t="s">
        <v>287</v>
      </c>
      <c r="H49" s="105" t="s">
        <v>86</v>
      </c>
      <c r="I49" s="105" t="s">
        <v>88</v>
      </c>
      <c r="J49" s="105" t="s">
        <v>88</v>
      </c>
    </row>
  </sheetData>
  <mergeCells count="15">
    <mergeCell ref="A1:J1"/>
    <mergeCell ref="H3:H4"/>
    <mergeCell ref="J3:J4"/>
    <mergeCell ref="A6:J6"/>
    <mergeCell ref="A17:J17"/>
    <mergeCell ref="G10:G11"/>
    <mergeCell ref="A47:J47"/>
    <mergeCell ref="A42:J42"/>
    <mergeCell ref="B3:B4"/>
    <mergeCell ref="A3:A4"/>
    <mergeCell ref="C3:C4"/>
    <mergeCell ref="D3:E3"/>
    <mergeCell ref="F3:F4"/>
    <mergeCell ref="G3:G4"/>
    <mergeCell ref="I3:I4"/>
  </mergeCells>
  <pageMargins left="0.7" right="0.7"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4"/>
  <sheetViews>
    <sheetView topLeftCell="A40" zoomScale="55" zoomScaleNormal="55" workbookViewId="0">
      <selection activeCell="L37" sqref="L37"/>
    </sheetView>
  </sheetViews>
  <sheetFormatPr defaultColWidth="9.140625" defaultRowHeight="15.75"/>
  <cols>
    <col min="1" max="1" width="5.42578125" style="16" customWidth="1"/>
    <col min="2" max="2" width="29.7109375" style="16" customWidth="1"/>
    <col min="3" max="3" width="21.42578125" style="16" customWidth="1"/>
    <col min="4" max="4" width="24.85546875" style="16" customWidth="1"/>
    <col min="5" max="5" width="22.85546875" style="16" customWidth="1"/>
    <col min="6" max="6" width="22.28515625" style="16" customWidth="1"/>
    <col min="7" max="7" width="15.85546875" style="16" customWidth="1"/>
    <col min="8" max="8" width="23" style="16" customWidth="1"/>
    <col min="9" max="9" width="17.7109375" style="16" customWidth="1"/>
    <col min="10" max="10" width="15.85546875" style="16" customWidth="1"/>
    <col min="11" max="11" width="23.5703125" style="16" customWidth="1"/>
    <col min="12" max="12" width="22.140625" style="16" customWidth="1"/>
    <col min="13" max="13" width="18.5703125" style="16" customWidth="1"/>
    <col min="14" max="14" width="23.42578125" style="16" customWidth="1"/>
    <col min="15" max="15" width="19.42578125" style="16" customWidth="1"/>
    <col min="16" max="16" width="22.7109375" style="16" customWidth="1"/>
    <col min="17" max="17" width="18.42578125" style="16" customWidth="1"/>
    <col min="18" max="16384" width="9.140625" style="16"/>
  </cols>
  <sheetData>
    <row r="2" spans="1:17" ht="36" customHeight="1">
      <c r="A2" s="135" t="s">
        <v>15</v>
      </c>
      <c r="B2" s="135"/>
      <c r="C2" s="135"/>
      <c r="D2" s="135"/>
      <c r="E2" s="135"/>
      <c r="F2" s="135"/>
      <c r="G2" s="135"/>
      <c r="H2" s="135"/>
      <c r="I2" s="135"/>
      <c r="J2" s="135"/>
      <c r="K2" s="135"/>
      <c r="L2" s="135"/>
      <c r="M2" s="135"/>
      <c r="N2" s="135"/>
    </row>
    <row r="3" spans="1:17" ht="28.5" customHeight="1">
      <c r="A3" s="134" t="s">
        <v>16</v>
      </c>
      <c r="B3" s="134"/>
      <c r="C3" s="134"/>
      <c r="D3" s="134"/>
      <c r="E3" s="134"/>
      <c r="F3" s="134"/>
      <c r="G3" s="134"/>
      <c r="H3" s="134"/>
      <c r="I3" s="134"/>
      <c r="J3" s="134"/>
      <c r="K3" s="134"/>
      <c r="L3" s="134"/>
      <c r="M3" s="134"/>
      <c r="N3" s="134"/>
    </row>
    <row r="4" spans="1:17" ht="31.5" customHeight="1">
      <c r="A4" s="125" t="s">
        <v>0</v>
      </c>
      <c r="B4" s="125" t="s">
        <v>38</v>
      </c>
      <c r="C4" s="125" t="s">
        <v>17</v>
      </c>
      <c r="D4" s="125"/>
      <c r="E4" s="125"/>
      <c r="F4" s="125" t="s">
        <v>18</v>
      </c>
      <c r="G4" s="125"/>
      <c r="H4" s="125"/>
      <c r="I4" s="125" t="s">
        <v>19</v>
      </c>
      <c r="J4" s="125"/>
      <c r="K4" s="125"/>
      <c r="L4" s="125" t="s">
        <v>20</v>
      </c>
      <c r="M4" s="125"/>
      <c r="N4" s="125"/>
    </row>
    <row r="5" spans="1:17" ht="99" customHeight="1">
      <c r="A5" s="125"/>
      <c r="B5" s="125"/>
      <c r="C5" s="12" t="s">
        <v>39</v>
      </c>
      <c r="D5" s="12" t="s">
        <v>40</v>
      </c>
      <c r="E5" s="12" t="s">
        <v>41</v>
      </c>
      <c r="F5" s="12" t="s">
        <v>39</v>
      </c>
      <c r="G5" s="12" t="s">
        <v>40</v>
      </c>
      <c r="H5" s="12" t="s">
        <v>41</v>
      </c>
      <c r="I5" s="12" t="s">
        <v>39</v>
      </c>
      <c r="J5" s="12" t="s">
        <v>40</v>
      </c>
      <c r="K5" s="12" t="s">
        <v>41</v>
      </c>
      <c r="L5" s="12" t="s">
        <v>39</v>
      </c>
      <c r="M5" s="12" t="s">
        <v>40</v>
      </c>
      <c r="N5" s="12" t="s">
        <v>41</v>
      </c>
    </row>
    <row r="6" spans="1:17">
      <c r="A6" s="13">
        <v>1</v>
      </c>
      <c r="B6" s="13">
        <v>2</v>
      </c>
      <c r="C6" s="13">
        <v>3</v>
      </c>
      <c r="D6" s="13">
        <v>4</v>
      </c>
      <c r="E6" s="13">
        <v>5</v>
      </c>
      <c r="F6" s="13">
        <v>6</v>
      </c>
      <c r="G6" s="12">
        <v>7</v>
      </c>
      <c r="H6" s="12">
        <v>8</v>
      </c>
      <c r="I6" s="12">
        <v>9</v>
      </c>
      <c r="J6" s="12">
        <v>10</v>
      </c>
      <c r="K6" s="12">
        <v>11</v>
      </c>
      <c r="L6" s="12">
        <v>12</v>
      </c>
      <c r="M6" s="12">
        <v>13</v>
      </c>
      <c r="N6" s="12">
        <v>14</v>
      </c>
    </row>
    <row r="7" spans="1:17">
      <c r="A7" s="17">
        <v>1</v>
      </c>
      <c r="B7" s="18" t="s">
        <v>5</v>
      </c>
      <c r="C7" s="74">
        <f>C8+C9+C10</f>
        <v>67323407.800000012</v>
      </c>
      <c r="D7" s="74">
        <f>D8+D9+D10</f>
        <v>65361702.400000006</v>
      </c>
      <c r="E7" s="74">
        <f>D7/C7*100</f>
        <v>97.086146610659227</v>
      </c>
      <c r="F7" s="74">
        <f t="shared" ref="F7:G7" si="0">F8+F9+F10</f>
        <v>51836964.900000006</v>
      </c>
      <c r="G7" s="74">
        <f t="shared" si="0"/>
        <v>51601434.5</v>
      </c>
      <c r="H7" s="74">
        <f>G7/F7*100</f>
        <v>99.545632348548224</v>
      </c>
      <c r="I7" s="74">
        <f t="shared" ref="I7:J7" si="1">I8+I9+I10</f>
        <v>663100</v>
      </c>
      <c r="J7" s="74">
        <f t="shared" si="1"/>
        <v>660987.9</v>
      </c>
      <c r="K7" s="74">
        <f>J7/I7*100</f>
        <v>99.681480922937709</v>
      </c>
      <c r="L7" s="74">
        <f t="shared" ref="L7:M7" si="2">L8+L9+L10</f>
        <v>14823342.9</v>
      </c>
      <c r="M7" s="74">
        <f t="shared" si="2"/>
        <v>13099280</v>
      </c>
      <c r="N7" s="74">
        <f>M7/L7*100</f>
        <v>88.369270604945655</v>
      </c>
      <c r="O7" s="34"/>
    </row>
    <row r="8" spans="1:17" ht="49.5" customHeight="1">
      <c r="A8" s="10">
        <v>2</v>
      </c>
      <c r="B8" s="14" t="s">
        <v>142</v>
      </c>
      <c r="C8" s="62">
        <f>F8+I8+L8</f>
        <v>22649451.600000001</v>
      </c>
      <c r="D8" s="62">
        <f t="shared" ref="D8" si="3">G8+J8+M8</f>
        <v>22444999.5</v>
      </c>
      <c r="E8" s="62">
        <f>D8/C8*100</f>
        <v>99.097319866234628</v>
      </c>
      <c r="F8" s="62">
        <v>21986351.600000001</v>
      </c>
      <c r="G8" s="62">
        <v>21784011.600000001</v>
      </c>
      <c r="H8" s="62">
        <f t="shared" ref="H8:H10" si="4">G8/F8*100</f>
        <v>99.079701790996552</v>
      </c>
      <c r="I8" s="62">
        <v>663100</v>
      </c>
      <c r="J8" s="62">
        <v>660987.9</v>
      </c>
      <c r="K8" s="62">
        <f t="shared" ref="K8" si="5">J8/I8*100</f>
        <v>99.681480922937709</v>
      </c>
      <c r="L8" s="62">
        <v>0</v>
      </c>
      <c r="M8" s="62">
        <v>0</v>
      </c>
      <c r="N8" s="44" t="s">
        <v>13</v>
      </c>
    </row>
    <row r="9" spans="1:17" ht="64.5" customHeight="1">
      <c r="A9" s="73">
        <v>3</v>
      </c>
      <c r="B9" s="72" t="s">
        <v>145</v>
      </c>
      <c r="C9" s="74">
        <f>F9+I9+L9</f>
        <v>22689057.600000001</v>
      </c>
      <c r="D9" s="75">
        <f t="shared" ref="D9" si="6">G9+J9+M9</f>
        <v>20931881.600000001</v>
      </c>
      <c r="E9" s="74">
        <f t="shared" ref="E9:E10" si="7">D9/C9*100</f>
        <v>92.255403327108652</v>
      </c>
      <c r="F9" s="74">
        <v>7865714.7000000002</v>
      </c>
      <c r="G9" s="74">
        <v>7832601.5999999996</v>
      </c>
      <c r="H9" s="74">
        <f t="shared" si="4"/>
        <v>99.579019818758482</v>
      </c>
      <c r="I9" s="74">
        <v>0</v>
      </c>
      <c r="J9" s="74">
        <v>0</v>
      </c>
      <c r="K9" s="74" t="s">
        <v>88</v>
      </c>
      <c r="L9" s="74">
        <v>14823342.9</v>
      </c>
      <c r="M9" s="75">
        <v>13099280</v>
      </c>
      <c r="N9" s="74">
        <f t="shared" ref="N9" si="8">M9/L9*100</f>
        <v>88.369270604945655</v>
      </c>
    </row>
    <row r="10" spans="1:17" ht="78.75">
      <c r="A10" s="73">
        <v>4</v>
      </c>
      <c r="B10" s="72" t="s">
        <v>164</v>
      </c>
      <c r="C10" s="74">
        <f>F10+I10+L10</f>
        <v>21984898.600000001</v>
      </c>
      <c r="D10" s="74">
        <f t="shared" ref="D10" si="9">G10+J10+M10</f>
        <v>21984821.300000001</v>
      </c>
      <c r="E10" s="74">
        <f t="shared" si="7"/>
        <v>99.999648395012372</v>
      </c>
      <c r="F10" s="44">
        <v>21984898.600000001</v>
      </c>
      <c r="G10" s="74">
        <v>21984821.300000001</v>
      </c>
      <c r="H10" s="74">
        <f t="shared" si="4"/>
        <v>99.999648395012372</v>
      </c>
      <c r="I10" s="74">
        <v>0</v>
      </c>
      <c r="J10" s="74">
        <v>0</v>
      </c>
      <c r="K10" s="74" t="s">
        <v>88</v>
      </c>
      <c r="L10" s="74">
        <v>0</v>
      </c>
      <c r="M10" s="74">
        <v>0</v>
      </c>
      <c r="N10" s="74" t="s">
        <v>88</v>
      </c>
      <c r="O10" s="33"/>
    </row>
    <row r="12" spans="1:17" ht="24" customHeight="1">
      <c r="A12" s="136" t="s">
        <v>21</v>
      </c>
      <c r="B12" s="136"/>
      <c r="C12" s="136"/>
      <c r="D12" s="136"/>
      <c r="E12" s="136"/>
      <c r="F12" s="136"/>
      <c r="G12" s="136"/>
      <c r="H12" s="136"/>
      <c r="I12" s="136"/>
      <c r="J12" s="136"/>
      <c r="K12" s="136"/>
      <c r="L12" s="136"/>
      <c r="M12" s="136"/>
      <c r="N12" s="136"/>
      <c r="O12" s="35"/>
      <c r="P12" s="33"/>
    </row>
    <row r="13" spans="1:17" s="19" customFormat="1" ht="21" customHeight="1">
      <c r="A13" s="127" t="s">
        <v>0</v>
      </c>
      <c r="B13" s="125" t="s">
        <v>38</v>
      </c>
      <c r="C13" s="125" t="s">
        <v>26</v>
      </c>
      <c r="D13" s="125"/>
      <c r="E13" s="125"/>
      <c r="F13" s="125"/>
      <c r="G13" s="125"/>
      <c r="H13" s="125"/>
      <c r="I13" s="125"/>
      <c r="J13" s="125"/>
      <c r="K13" s="125"/>
      <c r="L13" s="125"/>
      <c r="M13" s="125"/>
      <c r="N13" s="125" t="s">
        <v>27</v>
      </c>
      <c r="O13" s="125"/>
      <c r="P13" s="125"/>
      <c r="Q13" s="125"/>
    </row>
    <row r="14" spans="1:17" s="19" customFormat="1" ht="16.5" customHeight="1">
      <c r="A14" s="130"/>
      <c r="B14" s="125"/>
      <c r="C14" s="125" t="s">
        <v>42</v>
      </c>
      <c r="D14" s="125"/>
      <c r="E14" s="125"/>
      <c r="F14" s="125" t="s">
        <v>22</v>
      </c>
      <c r="G14" s="125"/>
      <c r="H14" s="125"/>
      <c r="I14" s="125"/>
      <c r="J14" s="125" t="s">
        <v>24</v>
      </c>
      <c r="K14" s="125"/>
      <c r="L14" s="125"/>
      <c r="M14" s="125"/>
      <c r="N14" s="125" t="s">
        <v>22</v>
      </c>
      <c r="O14" s="125"/>
      <c r="P14" s="125"/>
      <c r="Q14" s="125"/>
    </row>
    <row r="15" spans="1:17" s="19" customFormat="1" ht="147.6" customHeight="1">
      <c r="A15" s="126"/>
      <c r="B15" s="125"/>
      <c r="C15" s="12" t="s">
        <v>39</v>
      </c>
      <c r="D15" s="12" t="s">
        <v>40</v>
      </c>
      <c r="E15" s="12" t="s">
        <v>41</v>
      </c>
      <c r="F15" s="12" t="s">
        <v>39</v>
      </c>
      <c r="G15" s="12" t="s">
        <v>40</v>
      </c>
      <c r="H15" s="12" t="s">
        <v>41</v>
      </c>
      <c r="I15" s="12" t="s">
        <v>43</v>
      </c>
      <c r="J15" s="12" t="s">
        <v>39</v>
      </c>
      <c r="K15" s="12" t="s">
        <v>40</v>
      </c>
      <c r="L15" s="12" t="s">
        <v>41</v>
      </c>
      <c r="M15" s="12" t="s">
        <v>43</v>
      </c>
      <c r="N15" s="12" t="s">
        <v>39</v>
      </c>
      <c r="O15" s="12" t="s">
        <v>40</v>
      </c>
      <c r="P15" s="12" t="s">
        <v>41</v>
      </c>
      <c r="Q15" s="12" t="s">
        <v>43</v>
      </c>
    </row>
    <row r="16" spans="1:17" s="19" customFormat="1" ht="13.5" customHeight="1">
      <c r="A16" s="12">
        <v>1</v>
      </c>
      <c r="B16" s="12">
        <v>2</v>
      </c>
      <c r="C16" s="12">
        <v>3</v>
      </c>
      <c r="D16" s="12">
        <v>4</v>
      </c>
      <c r="E16" s="12">
        <v>5</v>
      </c>
      <c r="F16" s="12">
        <v>6</v>
      </c>
      <c r="G16" s="12">
        <v>7</v>
      </c>
      <c r="H16" s="12">
        <v>8</v>
      </c>
      <c r="I16" s="12">
        <v>9</v>
      </c>
      <c r="J16" s="12">
        <v>10</v>
      </c>
      <c r="K16" s="12">
        <v>11</v>
      </c>
      <c r="L16" s="12">
        <v>12</v>
      </c>
      <c r="M16" s="12">
        <v>13</v>
      </c>
      <c r="N16" s="12">
        <v>14</v>
      </c>
      <c r="O16" s="12">
        <v>15</v>
      </c>
      <c r="P16" s="12">
        <v>16</v>
      </c>
      <c r="Q16" s="12">
        <v>17</v>
      </c>
    </row>
    <row r="17" spans="1:17" s="19" customFormat="1" ht="63">
      <c r="A17" s="17">
        <v>1</v>
      </c>
      <c r="B17" s="17" t="s">
        <v>5</v>
      </c>
      <c r="C17" s="44">
        <f>C18+C19+C20</f>
        <v>7350160.2999999998</v>
      </c>
      <c r="D17" s="44">
        <f>D18+D19+D20</f>
        <v>7148173.7999999998</v>
      </c>
      <c r="E17" s="74">
        <f t="shared" ref="E17:E18" si="10">D17/C17*100</f>
        <v>97.251944287527991</v>
      </c>
      <c r="F17" s="44">
        <f t="shared" ref="F17:G17" si="11">F18+F19+F20</f>
        <v>161613.29999999999</v>
      </c>
      <c r="G17" s="44">
        <f t="shared" si="11"/>
        <v>161613.29999999999</v>
      </c>
      <c r="H17" s="74">
        <f t="shared" ref="H17" si="12">G17/F17*100</f>
        <v>100</v>
      </c>
      <c r="I17" s="44" t="s">
        <v>13</v>
      </c>
      <c r="J17" s="44">
        <f t="shared" ref="J17:K17" si="13">J18+J19+J20</f>
        <v>7188547</v>
      </c>
      <c r="K17" s="44">
        <f t="shared" si="13"/>
        <v>6986560.5</v>
      </c>
      <c r="L17" s="74">
        <f t="shared" ref="L17:L18" si="14">K17/J17*100</f>
        <v>97.190162351306881</v>
      </c>
      <c r="M17" s="44" t="s">
        <v>278</v>
      </c>
      <c r="N17" s="44">
        <f t="shared" ref="N17:O17" si="15">N18+N19+N20</f>
        <v>45149904.600000001</v>
      </c>
      <c r="O17" s="44">
        <f t="shared" si="15"/>
        <v>45114248.630099997</v>
      </c>
      <c r="P17" s="74">
        <f t="shared" ref="P17:P18" si="16">O17/N17*100</f>
        <v>99.921027585294155</v>
      </c>
      <c r="Q17" s="44" t="s">
        <v>278</v>
      </c>
    </row>
    <row r="18" spans="1:17" s="19" customFormat="1" ht="63">
      <c r="A18" s="10">
        <v>2</v>
      </c>
      <c r="B18" s="11" t="s">
        <v>142</v>
      </c>
      <c r="C18" s="44">
        <f>F18+J18</f>
        <v>7350160.2999999998</v>
      </c>
      <c r="D18" s="44">
        <f>G18+K18</f>
        <v>7148173.7999999998</v>
      </c>
      <c r="E18" s="74">
        <f t="shared" si="10"/>
        <v>97.251944287527991</v>
      </c>
      <c r="F18" s="44">
        <v>161613.29999999999</v>
      </c>
      <c r="G18" s="44">
        <v>161613.29999999999</v>
      </c>
      <c r="H18" s="74">
        <f t="shared" ref="H18" si="17">G18/F18*100</f>
        <v>100</v>
      </c>
      <c r="I18" s="44" t="s">
        <v>13</v>
      </c>
      <c r="J18" s="44">
        <v>7188547</v>
      </c>
      <c r="K18" s="44">
        <v>6986560.5</v>
      </c>
      <c r="L18" s="74">
        <f t="shared" si="14"/>
        <v>97.190162351306881</v>
      </c>
      <c r="M18" s="44" t="s">
        <v>278</v>
      </c>
      <c r="N18" s="44">
        <f>'3. План-график'!E68</f>
        <v>15299291.299999999</v>
      </c>
      <c r="O18" s="44">
        <f>'3. План-график'!F68</f>
        <v>15296825.7301</v>
      </c>
      <c r="P18" s="65">
        <f t="shared" si="16"/>
        <v>99.983884417574302</v>
      </c>
      <c r="Q18" s="44" t="s">
        <v>278</v>
      </c>
    </row>
    <row r="19" spans="1:17" ht="78.75">
      <c r="A19" s="10">
        <v>3</v>
      </c>
      <c r="B19" s="11" t="s">
        <v>145</v>
      </c>
      <c r="C19" s="44">
        <v>0</v>
      </c>
      <c r="D19" s="44">
        <v>0</v>
      </c>
      <c r="E19" s="44" t="s">
        <v>13</v>
      </c>
      <c r="F19" s="44">
        <v>0</v>
      </c>
      <c r="G19" s="44">
        <v>0</v>
      </c>
      <c r="H19" s="44" t="s">
        <v>13</v>
      </c>
      <c r="I19" s="44" t="s">
        <v>13</v>
      </c>
      <c r="J19" s="44">
        <v>0</v>
      </c>
      <c r="K19" s="44">
        <v>0</v>
      </c>
      <c r="L19" s="44" t="s">
        <v>13</v>
      </c>
      <c r="M19" s="44" t="s">
        <v>13</v>
      </c>
      <c r="N19" s="44">
        <v>7865714.7000000002</v>
      </c>
      <c r="O19" s="44">
        <v>7832601.5999999996</v>
      </c>
      <c r="P19" s="74">
        <f>O19/N19*100</f>
        <v>99.579019818758482</v>
      </c>
      <c r="Q19" s="44" t="s">
        <v>278</v>
      </c>
    </row>
    <row r="20" spans="1:17" ht="78.75">
      <c r="A20" s="10">
        <v>4</v>
      </c>
      <c r="B20" s="11" t="s">
        <v>164</v>
      </c>
      <c r="C20" s="44">
        <v>0</v>
      </c>
      <c r="D20" s="44">
        <v>0</v>
      </c>
      <c r="E20" s="44" t="s">
        <v>13</v>
      </c>
      <c r="F20" s="44">
        <v>0</v>
      </c>
      <c r="G20" s="44">
        <v>0</v>
      </c>
      <c r="H20" s="44" t="s">
        <v>13</v>
      </c>
      <c r="I20" s="44" t="s">
        <v>13</v>
      </c>
      <c r="J20" s="44">
        <v>0</v>
      </c>
      <c r="K20" s="44">
        <v>0</v>
      </c>
      <c r="L20" s="44" t="s">
        <v>13</v>
      </c>
      <c r="M20" s="44" t="s">
        <v>13</v>
      </c>
      <c r="N20" s="44">
        <v>21984898.600000001</v>
      </c>
      <c r="O20" s="74">
        <v>21984821.300000001</v>
      </c>
      <c r="P20" s="74">
        <f>O20/N20*100</f>
        <v>99.999648395012372</v>
      </c>
      <c r="Q20" s="44" t="s">
        <v>88</v>
      </c>
    </row>
    <row r="21" spans="1:17">
      <c r="A21" s="20"/>
      <c r="B21" s="20"/>
      <c r="C21" s="21"/>
      <c r="D21" s="21"/>
      <c r="E21" s="21"/>
      <c r="F21" s="21"/>
      <c r="G21" s="21"/>
      <c r="H21" s="21"/>
      <c r="I21" s="21"/>
      <c r="J21" s="21"/>
      <c r="K21" s="21"/>
      <c r="L21" s="21"/>
      <c r="M21" s="21"/>
      <c r="N21" s="21"/>
      <c r="O21" s="21"/>
      <c r="P21" s="21"/>
      <c r="Q21" s="21"/>
    </row>
    <row r="22" spans="1:17" ht="33" customHeight="1">
      <c r="A22" s="133" t="s">
        <v>28</v>
      </c>
      <c r="B22" s="133"/>
      <c r="C22" s="133"/>
      <c r="D22" s="133"/>
      <c r="E22" s="133"/>
      <c r="F22" s="133"/>
      <c r="G22" s="133"/>
      <c r="H22" s="133"/>
      <c r="I22" s="133"/>
      <c r="J22" s="133"/>
      <c r="K22" s="133"/>
      <c r="L22" s="133"/>
      <c r="M22" s="133"/>
      <c r="N22" s="133"/>
      <c r="O22" s="133"/>
      <c r="P22" s="133"/>
      <c r="Q22" s="133"/>
    </row>
    <row r="23" spans="1:17">
      <c r="A23" s="127" t="s">
        <v>0</v>
      </c>
      <c r="B23" s="127" t="s">
        <v>44</v>
      </c>
      <c r="C23" s="125" t="s">
        <v>17</v>
      </c>
      <c r="D23" s="125"/>
      <c r="E23" s="125"/>
      <c r="F23" s="125" t="s">
        <v>18</v>
      </c>
      <c r="G23" s="125"/>
      <c r="H23" s="125"/>
      <c r="I23" s="125" t="s">
        <v>19</v>
      </c>
      <c r="J23" s="125"/>
      <c r="K23" s="125"/>
      <c r="L23" s="125" t="s">
        <v>20</v>
      </c>
      <c r="M23" s="125"/>
      <c r="N23" s="125"/>
      <c r="O23" s="21"/>
      <c r="P23" s="21"/>
      <c r="Q23" s="21"/>
    </row>
    <row r="24" spans="1:17">
      <c r="A24" s="130"/>
      <c r="B24" s="130"/>
      <c r="C24" s="125"/>
      <c r="D24" s="125"/>
      <c r="E24" s="125"/>
      <c r="F24" s="125"/>
      <c r="G24" s="125"/>
      <c r="H24" s="125"/>
      <c r="I24" s="125"/>
      <c r="J24" s="125"/>
      <c r="K24" s="125"/>
      <c r="L24" s="125"/>
      <c r="M24" s="125"/>
      <c r="N24" s="125"/>
      <c r="O24" s="21"/>
      <c r="P24" s="21"/>
      <c r="Q24" s="21"/>
    </row>
    <row r="25" spans="1:17" ht="110.25">
      <c r="A25" s="126"/>
      <c r="B25" s="126"/>
      <c r="C25" s="12" t="s">
        <v>39</v>
      </c>
      <c r="D25" s="12" t="s">
        <v>40</v>
      </c>
      <c r="E25" s="12" t="s">
        <v>41</v>
      </c>
      <c r="F25" s="12" t="s">
        <v>39</v>
      </c>
      <c r="G25" s="12" t="s">
        <v>40</v>
      </c>
      <c r="H25" s="12" t="s">
        <v>41</v>
      </c>
      <c r="I25" s="12" t="s">
        <v>39</v>
      </c>
      <c r="J25" s="12" t="s">
        <v>40</v>
      </c>
      <c r="K25" s="12" t="s">
        <v>41</v>
      </c>
      <c r="L25" s="12" t="s">
        <v>39</v>
      </c>
      <c r="M25" s="12" t="s">
        <v>40</v>
      </c>
      <c r="N25" s="12" t="s">
        <v>41</v>
      </c>
      <c r="O25" s="21"/>
      <c r="P25" s="21"/>
      <c r="Q25" s="21"/>
    </row>
    <row r="26" spans="1:17">
      <c r="A26" s="12">
        <v>1</v>
      </c>
      <c r="B26" s="12">
        <v>2</v>
      </c>
      <c r="C26" s="12">
        <v>3</v>
      </c>
      <c r="D26" s="12">
        <v>4</v>
      </c>
      <c r="E26" s="12">
        <v>5</v>
      </c>
      <c r="F26" s="12">
        <v>6</v>
      </c>
      <c r="G26" s="12">
        <v>7</v>
      </c>
      <c r="H26" s="12">
        <v>8</v>
      </c>
      <c r="I26" s="12">
        <v>9</v>
      </c>
      <c r="J26" s="12">
        <v>10</v>
      </c>
      <c r="K26" s="12">
        <v>11</v>
      </c>
      <c r="L26" s="12">
        <v>12</v>
      </c>
      <c r="M26" s="12">
        <v>13</v>
      </c>
      <c r="N26" s="12">
        <v>14</v>
      </c>
      <c r="O26" s="21"/>
      <c r="P26" s="21"/>
      <c r="Q26" s="21"/>
    </row>
    <row r="27" spans="1:17" ht="25.5" customHeight="1">
      <c r="A27" s="11">
        <v>1</v>
      </c>
      <c r="B27" s="11" t="s">
        <v>139</v>
      </c>
      <c r="C27" s="44">
        <f>C31</f>
        <v>671698.70000000007</v>
      </c>
      <c r="D27" s="44">
        <f t="shared" ref="D27:N27" si="18">D31</f>
        <v>671394.20000000007</v>
      </c>
      <c r="E27" s="44">
        <f t="shared" si="18"/>
        <v>99.954667174434007</v>
      </c>
      <c r="F27" s="44">
        <f t="shared" si="18"/>
        <v>671698.70000000007</v>
      </c>
      <c r="G27" s="44">
        <f t="shared" si="18"/>
        <v>671394.20000000007</v>
      </c>
      <c r="H27" s="44">
        <f t="shared" si="18"/>
        <v>99.954667174434007</v>
      </c>
      <c r="I27" s="44">
        <f t="shared" si="18"/>
        <v>0</v>
      </c>
      <c r="J27" s="44">
        <f t="shared" si="18"/>
        <v>0</v>
      </c>
      <c r="K27" s="44" t="str">
        <f t="shared" si="18"/>
        <v>-</v>
      </c>
      <c r="L27" s="44">
        <f t="shared" si="18"/>
        <v>0</v>
      </c>
      <c r="M27" s="44">
        <f t="shared" si="18"/>
        <v>0</v>
      </c>
      <c r="N27" s="44" t="str">
        <f t="shared" si="18"/>
        <v>-</v>
      </c>
      <c r="O27" s="21"/>
      <c r="P27" s="21"/>
      <c r="Q27" s="21"/>
    </row>
    <row r="28" spans="1:17" ht="63">
      <c r="A28" s="11">
        <v>2</v>
      </c>
      <c r="B28" s="22" t="s">
        <v>140</v>
      </c>
      <c r="C28" s="44">
        <f t="shared" ref="C28:N28" si="19">C32</f>
        <v>161613.29999999999</v>
      </c>
      <c r="D28" s="44">
        <f t="shared" si="19"/>
        <v>161613.2996</v>
      </c>
      <c r="E28" s="44">
        <f t="shared" si="19"/>
        <v>99.999999752495626</v>
      </c>
      <c r="F28" s="44">
        <f t="shared" si="19"/>
        <v>161613.29999999999</v>
      </c>
      <c r="G28" s="44">
        <f t="shared" si="19"/>
        <v>161613.2996</v>
      </c>
      <c r="H28" s="44">
        <f t="shared" si="19"/>
        <v>99.999999752495626</v>
      </c>
      <c r="I28" s="44">
        <f t="shared" si="19"/>
        <v>0</v>
      </c>
      <c r="J28" s="44">
        <f t="shared" si="19"/>
        <v>0</v>
      </c>
      <c r="K28" s="44" t="str">
        <f t="shared" si="19"/>
        <v>-</v>
      </c>
      <c r="L28" s="44">
        <f t="shared" si="19"/>
        <v>0</v>
      </c>
      <c r="M28" s="44">
        <f t="shared" si="19"/>
        <v>0</v>
      </c>
      <c r="N28" s="44" t="str">
        <f t="shared" si="19"/>
        <v>-</v>
      </c>
      <c r="O28" s="21"/>
      <c r="P28" s="21"/>
      <c r="Q28" s="21"/>
    </row>
    <row r="29" spans="1:17" ht="18.95" customHeight="1">
      <c r="A29" s="11"/>
      <c r="B29" s="11" t="s">
        <v>42</v>
      </c>
      <c r="C29" s="44">
        <f t="shared" ref="C29:N29" si="20">C33</f>
        <v>833312</v>
      </c>
      <c r="D29" s="44">
        <f t="shared" si="20"/>
        <v>833007.4996000001</v>
      </c>
      <c r="E29" s="44">
        <f t="shared" si="20"/>
        <v>99.963459016550843</v>
      </c>
      <c r="F29" s="44">
        <f t="shared" si="20"/>
        <v>833312</v>
      </c>
      <c r="G29" s="44">
        <f t="shared" si="20"/>
        <v>833007.4996000001</v>
      </c>
      <c r="H29" s="44">
        <f t="shared" si="20"/>
        <v>99.963459016550843</v>
      </c>
      <c r="I29" s="44">
        <f t="shared" si="20"/>
        <v>0</v>
      </c>
      <c r="J29" s="44">
        <f t="shared" si="20"/>
        <v>0</v>
      </c>
      <c r="K29" s="44" t="str">
        <f t="shared" si="20"/>
        <v>-</v>
      </c>
      <c r="L29" s="44">
        <f t="shared" si="20"/>
        <v>0</v>
      </c>
      <c r="M29" s="44">
        <f t="shared" si="20"/>
        <v>0</v>
      </c>
      <c r="N29" s="44" t="str">
        <f t="shared" si="20"/>
        <v>-</v>
      </c>
      <c r="O29" s="21"/>
      <c r="P29" s="21"/>
      <c r="Q29" s="21"/>
    </row>
    <row r="30" spans="1:17" ht="23.25" customHeight="1">
      <c r="A30" s="125" t="s">
        <v>141</v>
      </c>
      <c r="B30" s="125"/>
      <c r="C30" s="125"/>
      <c r="D30" s="125"/>
      <c r="E30" s="125"/>
      <c r="F30" s="125"/>
      <c r="G30" s="125"/>
      <c r="H30" s="125"/>
      <c r="I30" s="125"/>
      <c r="J30" s="125"/>
      <c r="K30" s="125"/>
      <c r="L30" s="125"/>
      <c r="M30" s="125"/>
      <c r="N30" s="125"/>
      <c r="O30" s="21"/>
      <c r="P30" s="21"/>
      <c r="Q30" s="21"/>
    </row>
    <row r="31" spans="1:17" ht="28.5" customHeight="1">
      <c r="A31" s="11">
        <v>1</v>
      </c>
      <c r="B31" s="11" t="s">
        <v>139</v>
      </c>
      <c r="C31" s="44">
        <f>'3. План-график'!E22</f>
        <v>671698.70000000007</v>
      </c>
      <c r="D31" s="44">
        <f>'3. План-график'!F22</f>
        <v>671394.20000000007</v>
      </c>
      <c r="E31" s="66">
        <f>D31/C31*100</f>
        <v>99.954667174434007</v>
      </c>
      <c r="F31" s="44">
        <f>'3. План-график'!E22</f>
        <v>671698.70000000007</v>
      </c>
      <c r="G31" s="44">
        <f>'3. План-график'!F22</f>
        <v>671394.20000000007</v>
      </c>
      <c r="H31" s="66">
        <f>G31/F31*100</f>
        <v>99.954667174434007</v>
      </c>
      <c r="I31" s="44">
        <v>0</v>
      </c>
      <c r="J31" s="44">
        <v>0</v>
      </c>
      <c r="K31" s="44" t="s">
        <v>13</v>
      </c>
      <c r="L31" s="44">
        <v>0</v>
      </c>
      <c r="M31" s="44">
        <v>0</v>
      </c>
      <c r="N31" s="44" t="s">
        <v>13</v>
      </c>
      <c r="O31" s="21"/>
      <c r="P31" s="21"/>
      <c r="Q31" s="21"/>
    </row>
    <row r="32" spans="1:17" ht="68.25" customHeight="1">
      <c r="A32" s="11">
        <v>2</v>
      </c>
      <c r="B32" s="22" t="s">
        <v>140</v>
      </c>
      <c r="C32" s="44">
        <f>'3. План-график'!E15</f>
        <v>161613.29999999999</v>
      </c>
      <c r="D32" s="44">
        <f>'3. План-график'!F15</f>
        <v>161613.2996</v>
      </c>
      <c r="E32" s="44">
        <f>D32/C32*100</f>
        <v>99.999999752495626</v>
      </c>
      <c r="F32" s="44">
        <f>'3. План-график'!E15</f>
        <v>161613.29999999999</v>
      </c>
      <c r="G32" s="44">
        <f>'3. План-график'!F15</f>
        <v>161613.2996</v>
      </c>
      <c r="H32" s="44">
        <f>G32/F32*100</f>
        <v>99.999999752495626</v>
      </c>
      <c r="I32" s="44">
        <v>0</v>
      </c>
      <c r="J32" s="44">
        <v>0</v>
      </c>
      <c r="K32" s="44" t="s">
        <v>13</v>
      </c>
      <c r="L32" s="44">
        <v>0</v>
      </c>
      <c r="M32" s="44">
        <v>0</v>
      </c>
      <c r="N32" s="44" t="s">
        <v>13</v>
      </c>
      <c r="O32" s="21"/>
      <c r="P32" s="21"/>
      <c r="Q32" s="21"/>
    </row>
    <row r="33" spans="1:17" ht="25.5" customHeight="1">
      <c r="A33" s="11"/>
      <c r="B33" s="11" t="s">
        <v>42</v>
      </c>
      <c r="C33" s="44">
        <f>C31+C32</f>
        <v>833312</v>
      </c>
      <c r="D33" s="44">
        <f>D31+D32</f>
        <v>833007.4996000001</v>
      </c>
      <c r="E33" s="66">
        <f>D33/C33*100</f>
        <v>99.963459016550843</v>
      </c>
      <c r="F33" s="44">
        <f>F31+F32</f>
        <v>833312</v>
      </c>
      <c r="G33" s="44">
        <f>G31+G32</f>
        <v>833007.4996000001</v>
      </c>
      <c r="H33" s="66">
        <f>G33/F33*100</f>
        <v>99.963459016550843</v>
      </c>
      <c r="I33" s="44">
        <v>0</v>
      </c>
      <c r="J33" s="44">
        <v>0</v>
      </c>
      <c r="K33" s="44" t="s">
        <v>13</v>
      </c>
      <c r="L33" s="44">
        <v>0</v>
      </c>
      <c r="M33" s="44">
        <v>0</v>
      </c>
      <c r="N33" s="44" t="s">
        <v>13</v>
      </c>
      <c r="O33" s="21"/>
      <c r="P33" s="21"/>
      <c r="Q33" s="21"/>
    </row>
    <row r="34" spans="1:17" ht="18.95" customHeight="1">
      <c r="A34" s="20"/>
      <c r="B34" s="20"/>
      <c r="C34" s="21"/>
      <c r="D34" s="21"/>
      <c r="E34" s="21"/>
      <c r="F34" s="21"/>
      <c r="G34" s="21"/>
      <c r="H34" s="21"/>
      <c r="I34" s="21"/>
      <c r="J34" s="21"/>
      <c r="K34" s="21"/>
      <c r="L34" s="21"/>
      <c r="M34" s="21"/>
      <c r="N34" s="21"/>
      <c r="O34" s="21"/>
      <c r="P34" s="21"/>
      <c r="Q34" s="21"/>
    </row>
  </sheetData>
  <mergeCells count="25">
    <mergeCell ref="A30:N30"/>
    <mergeCell ref="A12:N12"/>
    <mergeCell ref="C23:E24"/>
    <mergeCell ref="F23:H24"/>
    <mergeCell ref="I23:K24"/>
    <mergeCell ref="L23:N24"/>
    <mergeCell ref="B23:B25"/>
    <mergeCell ref="A23:A25"/>
    <mergeCell ref="C13:M13"/>
    <mergeCell ref="N13:Q13"/>
    <mergeCell ref="C14:E14"/>
    <mergeCell ref="F14:I14"/>
    <mergeCell ref="J14:M14"/>
    <mergeCell ref="N14:Q14"/>
    <mergeCell ref="B13:B15"/>
    <mergeCell ref="A13:A15"/>
    <mergeCell ref="A22:Q22"/>
    <mergeCell ref="A3:N3"/>
    <mergeCell ref="A2:N2"/>
    <mergeCell ref="A4:A5"/>
    <mergeCell ref="B4:B5"/>
    <mergeCell ref="C4:E4"/>
    <mergeCell ref="F4:H4"/>
    <mergeCell ref="I4:K4"/>
    <mergeCell ref="L4:N4"/>
  </mergeCells>
  <pageMargins left="0.7" right="0.7" top="0.75" bottom="0.75" header="0.3" footer="0.3"/>
  <pageSetup paperSize="8"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74"/>
  <sheetViews>
    <sheetView topLeftCell="A19" zoomScale="55" zoomScaleNormal="55" workbookViewId="0">
      <selection activeCell="Q50" sqref="Q50"/>
    </sheetView>
  </sheetViews>
  <sheetFormatPr defaultColWidth="9.140625" defaultRowHeight="15.75"/>
  <cols>
    <col min="1" max="1" width="5.42578125" style="16" customWidth="1"/>
    <col min="2" max="2" width="29.7109375" style="16" customWidth="1"/>
    <col min="3" max="3" width="21.42578125" style="16" customWidth="1"/>
    <col min="4" max="4" width="24.85546875" style="16" customWidth="1"/>
    <col min="5" max="5" width="22.85546875" style="16" customWidth="1"/>
    <col min="6" max="6" width="22.28515625" style="16" customWidth="1"/>
    <col min="7" max="7" width="15.85546875" style="16" customWidth="1"/>
    <col min="8" max="8" width="23" style="16" customWidth="1"/>
    <col min="9" max="9" width="17.7109375" style="16" customWidth="1"/>
    <col min="10" max="10" width="15.85546875" style="16" customWidth="1"/>
    <col min="11" max="11" width="23.5703125" style="16" customWidth="1"/>
    <col min="12" max="12" width="22.140625" style="16" customWidth="1"/>
    <col min="13" max="13" width="18.5703125" style="16" customWidth="1"/>
    <col min="14" max="14" width="23.42578125" style="16" customWidth="1"/>
    <col min="15" max="15" width="19.42578125" style="16" customWidth="1"/>
    <col min="16" max="16" width="22.7109375" style="16" customWidth="1"/>
    <col min="17" max="17" width="18.42578125" style="16" customWidth="1"/>
    <col min="18" max="18" width="9.140625" style="16"/>
    <col min="19" max="19" width="8.85546875" style="16" customWidth="1"/>
    <col min="20" max="20" width="45.5703125" style="16" customWidth="1"/>
    <col min="21" max="21" width="35.85546875" style="16" customWidth="1"/>
    <col min="22" max="22" width="40" style="16" customWidth="1"/>
    <col min="23" max="23" width="9.140625" style="16"/>
    <col min="24" max="24" width="7.5703125" style="16" customWidth="1"/>
    <col min="25" max="25" width="31.140625" style="16" customWidth="1"/>
    <col min="26" max="26" width="62.42578125" style="16" customWidth="1"/>
    <col min="27" max="27" width="22.7109375" style="16" customWidth="1"/>
    <col min="28" max="28" width="23.140625" style="16" customWidth="1"/>
    <col min="29" max="29" width="29.42578125" style="16" customWidth="1"/>
    <col min="30" max="16384" width="9.140625" style="16"/>
  </cols>
  <sheetData>
    <row r="2" spans="1:17" ht="36" customHeight="1">
      <c r="A2" s="135" t="s">
        <v>15</v>
      </c>
      <c r="B2" s="135"/>
      <c r="C2" s="135"/>
      <c r="D2" s="135"/>
      <c r="E2" s="135"/>
      <c r="F2" s="135"/>
      <c r="G2" s="135"/>
      <c r="H2" s="135"/>
      <c r="I2" s="135"/>
      <c r="J2" s="135"/>
      <c r="K2" s="135"/>
      <c r="L2" s="135"/>
      <c r="M2" s="135"/>
      <c r="N2" s="135"/>
    </row>
    <row r="3" spans="1:17" ht="28.5" customHeight="1">
      <c r="A3" s="134" t="s">
        <v>16</v>
      </c>
      <c r="B3" s="134"/>
      <c r="C3" s="134"/>
      <c r="D3" s="134"/>
      <c r="E3" s="134"/>
      <c r="F3" s="134"/>
      <c r="G3" s="134"/>
      <c r="H3" s="134"/>
      <c r="I3" s="134"/>
      <c r="J3" s="134"/>
      <c r="K3" s="134"/>
      <c r="L3" s="134"/>
      <c r="M3" s="134"/>
      <c r="N3" s="134"/>
    </row>
    <row r="4" spans="1:17" ht="31.5" customHeight="1">
      <c r="A4" s="127" t="s">
        <v>0</v>
      </c>
      <c r="B4" s="127" t="s">
        <v>38</v>
      </c>
      <c r="C4" s="137" t="s">
        <v>17</v>
      </c>
      <c r="D4" s="138"/>
      <c r="E4" s="139"/>
      <c r="F4" s="137" t="s">
        <v>18</v>
      </c>
      <c r="G4" s="138"/>
      <c r="H4" s="139"/>
      <c r="I4" s="137" t="s">
        <v>19</v>
      </c>
      <c r="J4" s="138"/>
      <c r="K4" s="139"/>
      <c r="L4" s="137" t="s">
        <v>20</v>
      </c>
      <c r="M4" s="138"/>
      <c r="N4" s="139"/>
    </row>
    <row r="5" spans="1:17" ht="99" customHeight="1">
      <c r="A5" s="126"/>
      <c r="B5" s="126"/>
      <c r="C5" s="79" t="s">
        <v>39</v>
      </c>
      <c r="D5" s="79" t="s">
        <v>40</v>
      </c>
      <c r="E5" s="79" t="s">
        <v>41</v>
      </c>
      <c r="F5" s="79" t="s">
        <v>39</v>
      </c>
      <c r="G5" s="79" t="s">
        <v>40</v>
      </c>
      <c r="H5" s="79" t="s">
        <v>41</v>
      </c>
      <c r="I5" s="79" t="s">
        <v>39</v>
      </c>
      <c r="J5" s="79" t="s">
        <v>40</v>
      </c>
      <c r="K5" s="79" t="s">
        <v>41</v>
      </c>
      <c r="L5" s="79" t="s">
        <v>39</v>
      </c>
      <c r="M5" s="79" t="s">
        <v>40</v>
      </c>
      <c r="N5" s="79" t="s">
        <v>41</v>
      </c>
    </row>
    <row r="6" spans="1:17">
      <c r="A6" s="80">
        <v>1</v>
      </c>
      <c r="B6" s="80">
        <v>2</v>
      </c>
      <c r="C6" s="80">
        <v>3</v>
      </c>
      <c r="D6" s="80">
        <v>4</v>
      </c>
      <c r="E6" s="80">
        <v>5</v>
      </c>
      <c r="F6" s="80">
        <v>6</v>
      </c>
      <c r="G6" s="79">
        <v>7</v>
      </c>
      <c r="H6" s="79">
        <v>8</v>
      </c>
      <c r="I6" s="79">
        <v>9</v>
      </c>
      <c r="J6" s="79">
        <v>10</v>
      </c>
      <c r="K6" s="79">
        <v>11</v>
      </c>
      <c r="L6" s="79">
        <v>12</v>
      </c>
      <c r="M6" s="79">
        <v>13</v>
      </c>
      <c r="N6" s="79">
        <v>14</v>
      </c>
    </row>
    <row r="7" spans="1:17">
      <c r="A7" s="85">
        <v>1</v>
      </c>
      <c r="B7" s="18" t="s">
        <v>5</v>
      </c>
      <c r="C7" s="88">
        <f>C8+C9+C10</f>
        <v>67323407.800000012</v>
      </c>
      <c r="D7" s="88">
        <f>D8+D9+D10</f>
        <v>65361702.400000006</v>
      </c>
      <c r="E7" s="88">
        <f>D7/C7*100</f>
        <v>97.086146610659227</v>
      </c>
      <c r="F7" s="88">
        <f t="shared" ref="F7:G7" si="0">F8+F9+F10</f>
        <v>51836964.900000006</v>
      </c>
      <c r="G7" s="88">
        <f t="shared" si="0"/>
        <v>51601434.5</v>
      </c>
      <c r="H7" s="88">
        <f>G7/F7*100</f>
        <v>99.545632348548224</v>
      </c>
      <c r="I7" s="88">
        <f t="shared" ref="I7:J7" si="1">I8+I9+I10</f>
        <v>663100</v>
      </c>
      <c r="J7" s="88">
        <f t="shared" si="1"/>
        <v>660987.9</v>
      </c>
      <c r="K7" s="88">
        <f>J7/I7*100</f>
        <v>99.681480922937709</v>
      </c>
      <c r="L7" s="88">
        <f t="shared" ref="L7:M7" si="2">L8+L9+L10</f>
        <v>14823342.9</v>
      </c>
      <c r="M7" s="88">
        <f t="shared" si="2"/>
        <v>13099280</v>
      </c>
      <c r="N7" s="88">
        <f>M7/L7*100</f>
        <v>88.369270604945655</v>
      </c>
      <c r="O7" s="34"/>
    </row>
    <row r="8" spans="1:17" ht="49.5" customHeight="1">
      <c r="A8" s="87">
        <v>2</v>
      </c>
      <c r="B8" s="89" t="s">
        <v>142</v>
      </c>
      <c r="C8" s="88">
        <f>F8+I8+L8</f>
        <v>22649451.600000001</v>
      </c>
      <c r="D8" s="88">
        <f t="shared" ref="D8:D10" si="3">G8+J8+M8</f>
        <v>22444999.5</v>
      </c>
      <c r="E8" s="88">
        <f>D8/C8*100</f>
        <v>99.097319866234628</v>
      </c>
      <c r="F8" s="88">
        <v>21986351.600000001</v>
      </c>
      <c r="G8" s="88">
        <v>21784011.600000001</v>
      </c>
      <c r="H8" s="88">
        <f t="shared" ref="H8:H10" si="4">G8/F8*100</f>
        <v>99.079701790996552</v>
      </c>
      <c r="I8" s="88">
        <v>663100</v>
      </c>
      <c r="J8" s="88">
        <v>660987.9</v>
      </c>
      <c r="K8" s="88">
        <f t="shared" ref="K8" si="5">J8/I8*100</f>
        <v>99.681480922937709</v>
      </c>
      <c r="L8" s="88">
        <v>0</v>
      </c>
      <c r="M8" s="88">
        <v>0</v>
      </c>
      <c r="N8" s="44" t="s">
        <v>13</v>
      </c>
    </row>
    <row r="9" spans="1:17" ht="64.5" customHeight="1">
      <c r="A9" s="87">
        <v>3</v>
      </c>
      <c r="B9" s="89" t="s">
        <v>145</v>
      </c>
      <c r="C9" s="88">
        <f>F9+I9+L9</f>
        <v>22689057.600000001</v>
      </c>
      <c r="D9" s="75">
        <f t="shared" si="3"/>
        <v>20931881.600000001</v>
      </c>
      <c r="E9" s="88">
        <f t="shared" ref="E9:E10" si="6">D9/C9*100</f>
        <v>92.255403327108652</v>
      </c>
      <c r="F9" s="88">
        <v>7865714.7000000002</v>
      </c>
      <c r="G9" s="88">
        <v>7832601.5999999996</v>
      </c>
      <c r="H9" s="88">
        <f t="shared" si="4"/>
        <v>99.579019818758482</v>
      </c>
      <c r="I9" s="88">
        <v>0</v>
      </c>
      <c r="J9" s="88">
        <v>0</v>
      </c>
      <c r="K9" s="88" t="s">
        <v>88</v>
      </c>
      <c r="L9" s="88">
        <v>14823342.9</v>
      </c>
      <c r="M9" s="75">
        <v>13099280</v>
      </c>
      <c r="N9" s="88">
        <f t="shared" ref="N9" si="7">M9/L9*100</f>
        <v>88.369270604945655</v>
      </c>
    </row>
    <row r="10" spans="1:17" ht="78.75">
      <c r="A10" s="87">
        <v>4</v>
      </c>
      <c r="B10" s="89" t="s">
        <v>164</v>
      </c>
      <c r="C10" s="88">
        <f>F10+I10+L10</f>
        <v>21984898.600000001</v>
      </c>
      <c r="D10" s="88">
        <f t="shared" si="3"/>
        <v>21984821.300000001</v>
      </c>
      <c r="E10" s="88">
        <f t="shared" si="6"/>
        <v>99.999648395012372</v>
      </c>
      <c r="F10" s="44">
        <v>21984898.600000001</v>
      </c>
      <c r="G10" s="88">
        <v>21984821.300000001</v>
      </c>
      <c r="H10" s="88">
        <f t="shared" si="4"/>
        <v>99.999648395012372</v>
      </c>
      <c r="I10" s="88">
        <v>0</v>
      </c>
      <c r="J10" s="88">
        <v>0</v>
      </c>
      <c r="K10" s="88" t="s">
        <v>88</v>
      </c>
      <c r="L10" s="88">
        <v>0</v>
      </c>
      <c r="M10" s="88">
        <v>0</v>
      </c>
      <c r="N10" s="88" t="s">
        <v>88</v>
      </c>
      <c r="O10" s="33"/>
    </row>
    <row r="12" spans="1:17" ht="24" customHeight="1">
      <c r="A12" s="134" t="s">
        <v>21</v>
      </c>
      <c r="B12" s="134"/>
      <c r="C12" s="134"/>
      <c r="D12" s="134"/>
      <c r="E12" s="134"/>
      <c r="F12" s="134"/>
      <c r="G12" s="134"/>
      <c r="H12" s="134"/>
      <c r="I12" s="134"/>
      <c r="J12" s="134"/>
      <c r="K12" s="134"/>
      <c r="L12" s="134"/>
      <c r="M12" s="134"/>
      <c r="N12" s="134"/>
      <c r="O12" s="35"/>
      <c r="P12" s="33"/>
    </row>
    <row r="13" spans="1:17" s="19" customFormat="1" ht="21" customHeight="1">
      <c r="A13" s="127" t="s">
        <v>0</v>
      </c>
      <c r="B13" s="127" t="s">
        <v>38</v>
      </c>
      <c r="C13" s="137" t="s">
        <v>26</v>
      </c>
      <c r="D13" s="138"/>
      <c r="E13" s="138"/>
      <c r="F13" s="138"/>
      <c r="G13" s="138"/>
      <c r="H13" s="138"/>
      <c r="I13" s="138"/>
      <c r="J13" s="138"/>
      <c r="K13" s="138"/>
      <c r="L13" s="138"/>
      <c r="M13" s="139"/>
      <c r="N13" s="137" t="s">
        <v>27</v>
      </c>
      <c r="O13" s="138"/>
      <c r="P13" s="138"/>
      <c r="Q13" s="139"/>
    </row>
    <row r="14" spans="1:17" s="19" customFormat="1" ht="16.5" customHeight="1">
      <c r="A14" s="130"/>
      <c r="B14" s="130"/>
      <c r="C14" s="137" t="s">
        <v>42</v>
      </c>
      <c r="D14" s="138"/>
      <c r="E14" s="139"/>
      <c r="F14" s="137" t="s">
        <v>22</v>
      </c>
      <c r="G14" s="138"/>
      <c r="H14" s="138"/>
      <c r="I14" s="139"/>
      <c r="J14" s="137" t="s">
        <v>24</v>
      </c>
      <c r="K14" s="138"/>
      <c r="L14" s="138"/>
      <c r="M14" s="139"/>
      <c r="N14" s="137" t="s">
        <v>22</v>
      </c>
      <c r="O14" s="138"/>
      <c r="P14" s="138"/>
      <c r="Q14" s="139"/>
    </row>
    <row r="15" spans="1:17" s="19" customFormat="1" ht="147.6" customHeight="1">
      <c r="A15" s="126"/>
      <c r="B15" s="126"/>
      <c r="C15" s="79" t="s">
        <v>39</v>
      </c>
      <c r="D15" s="79" t="s">
        <v>40</v>
      </c>
      <c r="E15" s="79" t="s">
        <v>41</v>
      </c>
      <c r="F15" s="79" t="s">
        <v>39</v>
      </c>
      <c r="G15" s="79" t="s">
        <v>40</v>
      </c>
      <c r="H15" s="79" t="s">
        <v>41</v>
      </c>
      <c r="I15" s="79" t="s">
        <v>43</v>
      </c>
      <c r="J15" s="79" t="s">
        <v>39</v>
      </c>
      <c r="K15" s="79" t="s">
        <v>40</v>
      </c>
      <c r="L15" s="79" t="s">
        <v>41</v>
      </c>
      <c r="M15" s="79" t="s">
        <v>43</v>
      </c>
      <c r="N15" s="79" t="s">
        <v>39</v>
      </c>
      <c r="O15" s="79" t="s">
        <v>40</v>
      </c>
      <c r="P15" s="79" t="s">
        <v>41</v>
      </c>
      <c r="Q15" s="79" t="s">
        <v>43</v>
      </c>
    </row>
    <row r="16" spans="1:17" s="19" customFormat="1" ht="13.5" customHeight="1">
      <c r="A16" s="79">
        <v>1</v>
      </c>
      <c r="B16" s="79">
        <v>2</v>
      </c>
      <c r="C16" s="79">
        <v>3</v>
      </c>
      <c r="D16" s="79">
        <v>4</v>
      </c>
      <c r="E16" s="79">
        <v>5</v>
      </c>
      <c r="F16" s="79">
        <v>6</v>
      </c>
      <c r="G16" s="79">
        <v>7</v>
      </c>
      <c r="H16" s="79">
        <v>8</v>
      </c>
      <c r="I16" s="79">
        <v>9</v>
      </c>
      <c r="J16" s="79">
        <v>10</v>
      </c>
      <c r="K16" s="79">
        <v>11</v>
      </c>
      <c r="L16" s="79">
        <v>12</v>
      </c>
      <c r="M16" s="79">
        <v>13</v>
      </c>
      <c r="N16" s="79">
        <v>14</v>
      </c>
      <c r="O16" s="79">
        <v>15</v>
      </c>
      <c r="P16" s="79">
        <v>16</v>
      </c>
      <c r="Q16" s="79">
        <v>17</v>
      </c>
    </row>
    <row r="17" spans="1:17" s="19" customFormat="1" ht="63">
      <c r="A17" s="85">
        <v>1</v>
      </c>
      <c r="B17" s="85" t="s">
        <v>5</v>
      </c>
      <c r="C17" s="44">
        <f>C18+C19+C20</f>
        <v>7350160.2999999998</v>
      </c>
      <c r="D17" s="44">
        <f>D18+D19+D20</f>
        <v>7148173.7999999998</v>
      </c>
      <c r="E17" s="88">
        <f t="shared" ref="E17:E18" si="8">D17/C17*100</f>
        <v>97.251944287527991</v>
      </c>
      <c r="F17" s="44">
        <f t="shared" ref="F17:G17" si="9">F18+F19+F20</f>
        <v>161613.29999999999</v>
      </c>
      <c r="G17" s="44">
        <f t="shared" si="9"/>
        <v>161613.29999999999</v>
      </c>
      <c r="H17" s="88">
        <f t="shared" ref="H17:H18" si="10">G17/F17*100</f>
        <v>100</v>
      </c>
      <c r="I17" s="44" t="s">
        <v>13</v>
      </c>
      <c r="J17" s="44">
        <f t="shared" ref="J17:K17" si="11">J18+J19+J20</f>
        <v>7188547</v>
      </c>
      <c r="K17" s="44">
        <f t="shared" si="11"/>
        <v>6986560.5</v>
      </c>
      <c r="L17" s="88">
        <f t="shared" ref="L17:L18" si="12">K17/J17*100</f>
        <v>97.190162351306881</v>
      </c>
      <c r="M17" s="44" t="s">
        <v>278</v>
      </c>
      <c r="N17" s="44">
        <f t="shared" ref="N17:O17" si="13">N18+N19+N20</f>
        <v>45149904.600000001</v>
      </c>
      <c r="O17" s="44">
        <f t="shared" si="13"/>
        <v>45114248.630099997</v>
      </c>
      <c r="P17" s="88">
        <f t="shared" ref="P17:P18" si="14">O17/N17*100</f>
        <v>99.921027585294155</v>
      </c>
      <c r="Q17" s="44" t="s">
        <v>278</v>
      </c>
    </row>
    <row r="18" spans="1:17" s="19" customFormat="1" ht="63">
      <c r="A18" s="87">
        <v>2</v>
      </c>
      <c r="B18" s="86" t="s">
        <v>142</v>
      </c>
      <c r="C18" s="44">
        <f>F18+J18</f>
        <v>7350160.2999999998</v>
      </c>
      <c r="D18" s="44">
        <f>G18+K18</f>
        <v>7148173.7999999998</v>
      </c>
      <c r="E18" s="88">
        <f t="shared" si="8"/>
        <v>97.251944287527991</v>
      </c>
      <c r="F18" s="44">
        <v>161613.29999999999</v>
      </c>
      <c r="G18" s="44">
        <v>161613.29999999999</v>
      </c>
      <c r="H18" s="88">
        <f t="shared" si="10"/>
        <v>100</v>
      </c>
      <c r="I18" s="44" t="s">
        <v>13</v>
      </c>
      <c r="J18" s="44">
        <v>7188547</v>
      </c>
      <c r="K18" s="44">
        <v>6986560.5</v>
      </c>
      <c r="L18" s="88">
        <f t="shared" si="12"/>
        <v>97.190162351306881</v>
      </c>
      <c r="M18" s="44" t="s">
        <v>278</v>
      </c>
      <c r="N18" s="44">
        <f>'3. План-график'!E68</f>
        <v>15299291.299999999</v>
      </c>
      <c r="O18" s="44">
        <f>'3. План-график'!F68</f>
        <v>15296825.7301</v>
      </c>
      <c r="P18" s="65">
        <f t="shared" si="14"/>
        <v>99.983884417574302</v>
      </c>
      <c r="Q18" s="44" t="s">
        <v>278</v>
      </c>
    </row>
    <row r="19" spans="1:17" ht="78.75">
      <c r="A19" s="87">
        <v>3</v>
      </c>
      <c r="B19" s="86" t="s">
        <v>145</v>
      </c>
      <c r="C19" s="44">
        <v>0</v>
      </c>
      <c r="D19" s="44">
        <v>0</v>
      </c>
      <c r="E19" s="44" t="s">
        <v>13</v>
      </c>
      <c r="F19" s="44">
        <v>0</v>
      </c>
      <c r="G19" s="44">
        <v>0</v>
      </c>
      <c r="H19" s="44" t="s">
        <v>13</v>
      </c>
      <c r="I19" s="44" t="s">
        <v>13</v>
      </c>
      <c r="J19" s="44">
        <v>0</v>
      </c>
      <c r="K19" s="44">
        <v>0</v>
      </c>
      <c r="L19" s="44" t="s">
        <v>13</v>
      </c>
      <c r="M19" s="44" t="s">
        <v>13</v>
      </c>
      <c r="N19" s="44">
        <v>7865714.7000000002</v>
      </c>
      <c r="O19" s="44">
        <v>7832601.5999999996</v>
      </c>
      <c r="P19" s="88">
        <f>O19/N19*100</f>
        <v>99.579019818758482</v>
      </c>
      <c r="Q19" s="44" t="s">
        <v>278</v>
      </c>
    </row>
    <row r="20" spans="1:17" ht="78.75">
      <c r="A20" s="87">
        <v>4</v>
      </c>
      <c r="B20" s="86" t="s">
        <v>164</v>
      </c>
      <c r="C20" s="44">
        <v>0</v>
      </c>
      <c r="D20" s="44">
        <v>0</v>
      </c>
      <c r="E20" s="44" t="s">
        <v>13</v>
      </c>
      <c r="F20" s="44">
        <v>0</v>
      </c>
      <c r="G20" s="44">
        <v>0</v>
      </c>
      <c r="H20" s="44" t="s">
        <v>13</v>
      </c>
      <c r="I20" s="44" t="s">
        <v>13</v>
      </c>
      <c r="J20" s="44">
        <v>0</v>
      </c>
      <c r="K20" s="44">
        <v>0</v>
      </c>
      <c r="L20" s="44" t="s">
        <v>13</v>
      </c>
      <c r="M20" s="44" t="s">
        <v>13</v>
      </c>
      <c r="N20" s="44">
        <v>21984898.600000001</v>
      </c>
      <c r="O20" s="88">
        <v>21984821.300000001</v>
      </c>
      <c r="P20" s="88">
        <f>O20/N20*100</f>
        <v>99.999648395012372</v>
      </c>
      <c r="Q20" s="44" t="s">
        <v>88</v>
      </c>
    </row>
    <row r="21" spans="1:17">
      <c r="A21" s="20"/>
      <c r="B21" s="20"/>
      <c r="C21" s="21"/>
      <c r="D21" s="21"/>
      <c r="E21" s="21"/>
      <c r="F21" s="21"/>
      <c r="G21" s="21"/>
      <c r="H21" s="21"/>
      <c r="I21" s="21"/>
      <c r="J21" s="21"/>
      <c r="K21" s="21"/>
      <c r="L21" s="21"/>
      <c r="M21" s="21"/>
      <c r="N21" s="21"/>
      <c r="O21" s="21"/>
      <c r="P21" s="21"/>
      <c r="Q21" s="21"/>
    </row>
    <row r="22" spans="1:17" ht="33" customHeight="1">
      <c r="A22" s="133" t="s">
        <v>28</v>
      </c>
      <c r="B22" s="133"/>
      <c r="C22" s="133"/>
      <c r="D22" s="133"/>
      <c r="E22" s="133"/>
      <c r="F22" s="133"/>
      <c r="G22" s="133"/>
      <c r="H22" s="133"/>
      <c r="I22" s="133"/>
      <c r="J22" s="133"/>
      <c r="K22" s="133"/>
      <c r="L22" s="133"/>
      <c r="M22" s="133"/>
      <c r="N22" s="133"/>
      <c r="O22" s="133"/>
      <c r="P22" s="133"/>
      <c r="Q22" s="133"/>
    </row>
    <row r="23" spans="1:17" ht="15.75" customHeight="1">
      <c r="A23" s="127" t="s">
        <v>0</v>
      </c>
      <c r="B23" s="127" t="s">
        <v>44</v>
      </c>
      <c r="C23" s="145" t="s">
        <v>17</v>
      </c>
      <c r="D23" s="146"/>
      <c r="E23" s="147"/>
      <c r="F23" s="145" t="s">
        <v>18</v>
      </c>
      <c r="G23" s="146"/>
      <c r="H23" s="147"/>
      <c r="I23" s="145" t="s">
        <v>19</v>
      </c>
      <c r="J23" s="146"/>
      <c r="K23" s="147"/>
      <c r="L23" s="145" t="s">
        <v>20</v>
      </c>
      <c r="M23" s="146"/>
      <c r="N23" s="147"/>
      <c r="O23" s="21"/>
      <c r="P23" s="21"/>
      <c r="Q23" s="21"/>
    </row>
    <row r="24" spans="1:17">
      <c r="A24" s="130"/>
      <c r="B24" s="130"/>
      <c r="C24" s="148"/>
      <c r="D24" s="149"/>
      <c r="E24" s="150"/>
      <c r="F24" s="148"/>
      <c r="G24" s="149"/>
      <c r="H24" s="150"/>
      <c r="I24" s="148"/>
      <c r="J24" s="149"/>
      <c r="K24" s="150"/>
      <c r="L24" s="148"/>
      <c r="M24" s="149"/>
      <c r="N24" s="150"/>
      <c r="O24" s="21"/>
      <c r="P24" s="21"/>
      <c r="Q24" s="21"/>
    </row>
    <row r="25" spans="1:17" ht="110.25">
      <c r="A25" s="126"/>
      <c r="B25" s="126"/>
      <c r="C25" s="79" t="s">
        <v>39</v>
      </c>
      <c r="D25" s="79" t="s">
        <v>40</v>
      </c>
      <c r="E25" s="79" t="s">
        <v>41</v>
      </c>
      <c r="F25" s="79" t="s">
        <v>39</v>
      </c>
      <c r="G25" s="79" t="s">
        <v>40</v>
      </c>
      <c r="H25" s="79" t="s">
        <v>41</v>
      </c>
      <c r="I25" s="79" t="s">
        <v>39</v>
      </c>
      <c r="J25" s="79" t="s">
        <v>40</v>
      </c>
      <c r="K25" s="79" t="s">
        <v>41</v>
      </c>
      <c r="L25" s="79" t="s">
        <v>39</v>
      </c>
      <c r="M25" s="79" t="s">
        <v>40</v>
      </c>
      <c r="N25" s="79" t="s">
        <v>41</v>
      </c>
      <c r="O25" s="21"/>
      <c r="P25" s="21"/>
      <c r="Q25" s="21"/>
    </row>
    <row r="26" spans="1:17">
      <c r="A26" s="79">
        <v>1</v>
      </c>
      <c r="B26" s="79">
        <v>2</v>
      </c>
      <c r="C26" s="79">
        <v>3</v>
      </c>
      <c r="D26" s="79">
        <v>4</v>
      </c>
      <c r="E26" s="79">
        <v>5</v>
      </c>
      <c r="F26" s="79">
        <v>6</v>
      </c>
      <c r="G26" s="79">
        <v>7</v>
      </c>
      <c r="H26" s="79">
        <v>8</v>
      </c>
      <c r="I26" s="79">
        <v>9</v>
      </c>
      <c r="J26" s="79">
        <v>10</v>
      </c>
      <c r="K26" s="79">
        <v>11</v>
      </c>
      <c r="L26" s="79">
        <v>12</v>
      </c>
      <c r="M26" s="79">
        <v>13</v>
      </c>
      <c r="N26" s="79">
        <v>14</v>
      </c>
      <c r="O26" s="21"/>
      <c r="P26" s="21"/>
      <c r="Q26" s="21"/>
    </row>
    <row r="27" spans="1:17" ht="25.5" customHeight="1">
      <c r="A27" s="86">
        <v>1</v>
      </c>
      <c r="B27" s="86" t="s">
        <v>139</v>
      </c>
      <c r="C27" s="44">
        <f>C31</f>
        <v>671698.70000000007</v>
      </c>
      <c r="D27" s="44">
        <f t="shared" ref="D27:N27" si="15">D31</f>
        <v>671394.20000000007</v>
      </c>
      <c r="E27" s="44">
        <f t="shared" si="15"/>
        <v>99.954667174434007</v>
      </c>
      <c r="F27" s="44">
        <f t="shared" si="15"/>
        <v>671698.70000000007</v>
      </c>
      <c r="G27" s="44">
        <f t="shared" si="15"/>
        <v>671394.20000000007</v>
      </c>
      <c r="H27" s="44">
        <f t="shared" si="15"/>
        <v>99.954667174434007</v>
      </c>
      <c r="I27" s="44">
        <f t="shared" si="15"/>
        <v>0</v>
      </c>
      <c r="J27" s="44">
        <f t="shared" si="15"/>
        <v>0</v>
      </c>
      <c r="K27" s="44" t="str">
        <f t="shared" si="15"/>
        <v>-</v>
      </c>
      <c r="L27" s="44">
        <f t="shared" si="15"/>
        <v>0</v>
      </c>
      <c r="M27" s="44">
        <f t="shared" si="15"/>
        <v>0</v>
      </c>
      <c r="N27" s="44" t="str">
        <f t="shared" si="15"/>
        <v>-</v>
      </c>
      <c r="O27" s="21"/>
      <c r="P27" s="21"/>
      <c r="Q27" s="21"/>
    </row>
    <row r="28" spans="1:17" ht="63">
      <c r="A28" s="86">
        <v>2</v>
      </c>
      <c r="B28" s="81" t="s">
        <v>140</v>
      </c>
      <c r="C28" s="44">
        <f t="shared" ref="C28:N29" si="16">C32</f>
        <v>161613.29999999999</v>
      </c>
      <c r="D28" s="44">
        <f t="shared" si="16"/>
        <v>161613.2996</v>
      </c>
      <c r="E28" s="44">
        <f t="shared" si="16"/>
        <v>99.999999752495626</v>
      </c>
      <c r="F28" s="44">
        <f t="shared" si="16"/>
        <v>161613.29999999999</v>
      </c>
      <c r="G28" s="44">
        <f t="shared" si="16"/>
        <v>161613.2996</v>
      </c>
      <c r="H28" s="44">
        <f t="shared" si="16"/>
        <v>99.999999752495626</v>
      </c>
      <c r="I28" s="44">
        <f t="shared" si="16"/>
        <v>0</v>
      </c>
      <c r="J28" s="44">
        <f t="shared" si="16"/>
        <v>0</v>
      </c>
      <c r="K28" s="44" t="str">
        <f t="shared" si="16"/>
        <v>-</v>
      </c>
      <c r="L28" s="44">
        <f t="shared" si="16"/>
        <v>0</v>
      </c>
      <c r="M28" s="44">
        <f t="shared" si="16"/>
        <v>0</v>
      </c>
      <c r="N28" s="44" t="str">
        <f t="shared" si="16"/>
        <v>-</v>
      </c>
      <c r="O28" s="21"/>
      <c r="P28" s="21"/>
      <c r="Q28" s="21"/>
    </row>
    <row r="29" spans="1:17" ht="18.95" customHeight="1">
      <c r="A29" s="86"/>
      <c r="B29" s="86" t="s">
        <v>42</v>
      </c>
      <c r="C29" s="44">
        <f t="shared" si="16"/>
        <v>833312</v>
      </c>
      <c r="D29" s="44">
        <f t="shared" si="16"/>
        <v>833007.4996000001</v>
      </c>
      <c r="E29" s="44">
        <f t="shared" si="16"/>
        <v>99.963459016550843</v>
      </c>
      <c r="F29" s="44">
        <f t="shared" si="16"/>
        <v>833312</v>
      </c>
      <c r="G29" s="44">
        <f t="shared" si="16"/>
        <v>833007.4996000001</v>
      </c>
      <c r="H29" s="44">
        <f t="shared" si="16"/>
        <v>99.963459016550843</v>
      </c>
      <c r="I29" s="44">
        <f t="shared" si="16"/>
        <v>0</v>
      </c>
      <c r="J29" s="44">
        <f t="shared" si="16"/>
        <v>0</v>
      </c>
      <c r="K29" s="44" t="str">
        <f t="shared" si="16"/>
        <v>-</v>
      </c>
      <c r="L29" s="44">
        <f t="shared" si="16"/>
        <v>0</v>
      </c>
      <c r="M29" s="44">
        <f t="shared" si="16"/>
        <v>0</v>
      </c>
      <c r="N29" s="44" t="str">
        <f t="shared" si="16"/>
        <v>-</v>
      </c>
      <c r="O29" s="21"/>
      <c r="P29" s="21"/>
      <c r="Q29" s="21"/>
    </row>
    <row r="30" spans="1:17" ht="23.25" customHeight="1">
      <c r="A30" s="137" t="s">
        <v>141</v>
      </c>
      <c r="B30" s="138"/>
      <c r="C30" s="138"/>
      <c r="D30" s="138"/>
      <c r="E30" s="138"/>
      <c r="F30" s="138"/>
      <c r="G30" s="138"/>
      <c r="H30" s="138"/>
      <c r="I30" s="138"/>
      <c r="J30" s="138"/>
      <c r="K30" s="138"/>
      <c r="L30" s="138"/>
      <c r="M30" s="138"/>
      <c r="N30" s="139"/>
      <c r="O30" s="21"/>
      <c r="P30" s="21"/>
      <c r="Q30" s="21"/>
    </row>
    <row r="31" spans="1:17" ht="28.5" customHeight="1">
      <c r="A31" s="86">
        <v>1</v>
      </c>
      <c r="B31" s="86" t="s">
        <v>139</v>
      </c>
      <c r="C31" s="44">
        <f>'3. План-график'!E22</f>
        <v>671698.70000000007</v>
      </c>
      <c r="D31" s="44">
        <f>'3. План-график'!F22</f>
        <v>671394.20000000007</v>
      </c>
      <c r="E31" s="66">
        <f>D31/C31*100</f>
        <v>99.954667174434007</v>
      </c>
      <c r="F31" s="44">
        <f>'3. План-график'!E22</f>
        <v>671698.70000000007</v>
      </c>
      <c r="G31" s="44">
        <f>'3. План-график'!F22</f>
        <v>671394.20000000007</v>
      </c>
      <c r="H31" s="66">
        <f>G31/F31*100</f>
        <v>99.954667174434007</v>
      </c>
      <c r="I31" s="44">
        <v>0</v>
      </c>
      <c r="J31" s="44">
        <v>0</v>
      </c>
      <c r="K31" s="44" t="s">
        <v>13</v>
      </c>
      <c r="L31" s="44">
        <v>0</v>
      </c>
      <c r="M31" s="44">
        <v>0</v>
      </c>
      <c r="N31" s="44" t="s">
        <v>13</v>
      </c>
      <c r="O31" s="21"/>
      <c r="P31" s="21"/>
      <c r="Q31" s="21"/>
    </row>
    <row r="32" spans="1:17" ht="68.25" customHeight="1">
      <c r="A32" s="86">
        <v>2</v>
      </c>
      <c r="B32" s="81" t="s">
        <v>140</v>
      </c>
      <c r="C32" s="44">
        <f>'3. План-график'!E15</f>
        <v>161613.29999999999</v>
      </c>
      <c r="D32" s="44">
        <f>'3. План-график'!F15</f>
        <v>161613.2996</v>
      </c>
      <c r="E32" s="44">
        <f>D32/C32*100</f>
        <v>99.999999752495626</v>
      </c>
      <c r="F32" s="44">
        <f>'3. План-график'!E15</f>
        <v>161613.29999999999</v>
      </c>
      <c r="G32" s="44">
        <f>'3. План-график'!F15</f>
        <v>161613.2996</v>
      </c>
      <c r="H32" s="44">
        <f>G32/F32*100</f>
        <v>99.999999752495626</v>
      </c>
      <c r="I32" s="44">
        <v>0</v>
      </c>
      <c r="J32" s="44">
        <v>0</v>
      </c>
      <c r="K32" s="44" t="s">
        <v>13</v>
      </c>
      <c r="L32" s="44">
        <v>0</v>
      </c>
      <c r="M32" s="44">
        <v>0</v>
      </c>
      <c r="N32" s="44" t="s">
        <v>13</v>
      </c>
      <c r="O32" s="21"/>
      <c r="P32" s="21"/>
      <c r="Q32" s="21"/>
    </row>
    <row r="33" spans="1:29" ht="25.5" customHeight="1">
      <c r="A33" s="86"/>
      <c r="B33" s="86" t="s">
        <v>42</v>
      </c>
      <c r="C33" s="44">
        <f>C31+C32</f>
        <v>833312</v>
      </c>
      <c r="D33" s="44">
        <f>D31+D32</f>
        <v>833007.4996000001</v>
      </c>
      <c r="E33" s="66">
        <f>D33/C33*100</f>
        <v>99.963459016550843</v>
      </c>
      <c r="F33" s="44">
        <f>F31+F32</f>
        <v>833312</v>
      </c>
      <c r="G33" s="44">
        <f>G31+G32</f>
        <v>833007.4996000001</v>
      </c>
      <c r="H33" s="66">
        <f>G33/F33*100</f>
        <v>99.963459016550843</v>
      </c>
      <c r="I33" s="44">
        <v>0</v>
      </c>
      <c r="J33" s="44">
        <v>0</v>
      </c>
      <c r="K33" s="44" t="s">
        <v>13</v>
      </c>
      <c r="L33" s="44">
        <v>0</v>
      </c>
      <c r="M33" s="44">
        <v>0</v>
      </c>
      <c r="N33" s="44" t="s">
        <v>13</v>
      </c>
      <c r="O33" s="21"/>
      <c r="P33" s="21"/>
      <c r="Q33" s="21"/>
    </row>
    <row r="34" spans="1:29" ht="18.95" customHeight="1">
      <c r="A34" s="20"/>
      <c r="B34" s="20"/>
      <c r="C34" s="21"/>
      <c r="D34" s="21"/>
      <c r="E34" s="21"/>
      <c r="F34" s="21"/>
      <c r="G34" s="21"/>
      <c r="H34" s="21"/>
      <c r="I34" s="21"/>
      <c r="J34" s="21"/>
      <c r="K34" s="21"/>
      <c r="L34" s="21"/>
      <c r="M34" s="21"/>
      <c r="N34" s="21"/>
      <c r="O34" s="21"/>
      <c r="P34" s="21"/>
      <c r="Q34" s="21"/>
    </row>
    <row r="35" spans="1:29" ht="54" customHeight="1">
      <c r="L35" s="84"/>
      <c r="M35" s="84"/>
      <c r="N35" s="84"/>
      <c r="O35" s="84"/>
      <c r="S35" s="140" t="s">
        <v>1026</v>
      </c>
      <c r="T35" s="140"/>
      <c r="U35" s="140"/>
      <c r="V35" s="140"/>
      <c r="W35" s="90"/>
      <c r="X35" s="140" t="s">
        <v>1025</v>
      </c>
      <c r="Y35" s="140"/>
      <c r="Z35" s="140"/>
      <c r="AA35" s="140"/>
      <c r="AB35" s="140"/>
      <c r="AC35" s="140"/>
    </row>
    <row r="36" spans="1:29" ht="127.5" customHeight="1">
      <c r="L36" s="26"/>
      <c r="M36" s="26"/>
      <c r="N36" s="26"/>
      <c r="O36" s="26"/>
      <c r="S36" s="83" t="s">
        <v>0</v>
      </c>
      <c r="T36" s="83" t="s">
        <v>45</v>
      </c>
      <c r="U36" s="83" t="s">
        <v>46</v>
      </c>
      <c r="V36" s="83" t="s">
        <v>47</v>
      </c>
      <c r="X36" s="151" t="s">
        <v>0</v>
      </c>
      <c r="Y36" s="151" t="s">
        <v>48</v>
      </c>
      <c r="Z36" s="151" t="s">
        <v>49</v>
      </c>
      <c r="AA36" s="141" t="s">
        <v>61</v>
      </c>
      <c r="AB36" s="142"/>
      <c r="AC36" s="151" t="s">
        <v>52</v>
      </c>
    </row>
    <row r="37" spans="1:29">
      <c r="L37" s="27"/>
      <c r="M37" s="27"/>
      <c r="N37" s="27"/>
      <c r="O37" s="27"/>
      <c r="S37" s="23">
        <v>1</v>
      </c>
      <c r="T37" s="23">
        <v>2</v>
      </c>
      <c r="U37" s="23">
        <v>3</v>
      </c>
      <c r="V37" s="23">
        <v>4</v>
      </c>
      <c r="X37" s="152"/>
      <c r="Y37" s="152"/>
      <c r="Z37" s="152"/>
      <c r="AA37" s="83" t="s">
        <v>50</v>
      </c>
      <c r="AB37" s="83" t="s">
        <v>51</v>
      </c>
      <c r="AC37" s="152"/>
    </row>
    <row r="38" spans="1:29" ht="15.75" customHeight="1">
      <c r="L38" s="27"/>
      <c r="M38" s="27"/>
      <c r="N38" s="27"/>
      <c r="O38" s="27"/>
      <c r="S38" s="143">
        <v>1</v>
      </c>
      <c r="T38" s="159" t="s">
        <v>142</v>
      </c>
      <c r="U38" s="153">
        <f>F8+I8</f>
        <v>22649451.600000001</v>
      </c>
      <c r="V38" s="153">
        <f>U38/(F7+I7)*100</f>
        <v>43.141759239996667</v>
      </c>
      <c r="X38" s="23">
        <v>1</v>
      </c>
      <c r="Y38" s="23">
        <v>2</v>
      </c>
      <c r="Z38" s="23">
        <v>3</v>
      </c>
      <c r="AA38" s="23">
        <v>4</v>
      </c>
      <c r="AB38" s="23">
        <v>5</v>
      </c>
      <c r="AC38" s="23">
        <v>6</v>
      </c>
    </row>
    <row r="39" spans="1:29" ht="22.5" customHeight="1">
      <c r="L39" s="27"/>
      <c r="M39" s="27"/>
      <c r="N39" s="27"/>
      <c r="O39" s="27"/>
      <c r="S39" s="144"/>
      <c r="T39" s="160"/>
      <c r="U39" s="154"/>
      <c r="V39" s="154"/>
      <c r="X39" s="143">
        <v>1</v>
      </c>
      <c r="Y39" s="151" t="s">
        <v>142</v>
      </c>
      <c r="Z39" s="15" t="s">
        <v>86</v>
      </c>
      <c r="AA39" s="68">
        <f>'3. План-график'!E68-'3. План-график'!E67</f>
        <v>9549291.2999999989</v>
      </c>
      <c r="AB39" s="68">
        <f>'3. План-график'!F68-'3. План-график'!F67</f>
        <v>9546825.7301000003</v>
      </c>
      <c r="AC39" s="69">
        <f t="shared" ref="AC39:AC64" si="17">AB39/AA39*100</f>
        <v>99.974180598093199</v>
      </c>
    </row>
    <row r="40" spans="1:29" ht="54.75" customHeight="1">
      <c r="L40" s="28"/>
      <c r="M40" s="19"/>
      <c r="N40" s="19"/>
      <c r="O40" s="24"/>
      <c r="S40" s="82">
        <v>2</v>
      </c>
      <c r="T40" s="15" t="s">
        <v>145</v>
      </c>
      <c r="U40" s="67">
        <f>F9+I9</f>
        <v>7865714.7000000002</v>
      </c>
      <c r="V40" s="67">
        <f>U40/(F7+I7)*100</f>
        <v>14.982295193315084</v>
      </c>
      <c r="X40" s="157"/>
      <c r="Y40" s="158"/>
      <c r="Z40" s="15" t="s">
        <v>87</v>
      </c>
      <c r="AA40" s="68">
        <f>'3. План-график'!E18+'3. План-график'!E19+'3. План-график'!E20+'3. План-график'!E29+'3. План-график'!E30+'3. План-график'!E31+'3. План-график'!E32+'3. План-график'!E33</f>
        <v>1485598.8</v>
      </c>
      <c r="AB40" s="68">
        <f>'3. План-график'!F18+'3. План-график'!F19+'3. План-график'!F20+'3. План-график'!F29+'3. План-график'!F30+'3. План-график'!F31+'3. План-график'!F32+'3. План-график'!F33</f>
        <v>1451079.4</v>
      </c>
      <c r="AC40" s="67">
        <f t="shared" si="17"/>
        <v>97.676398230800928</v>
      </c>
    </row>
    <row r="41" spans="1:29" ht="54.75" customHeight="1">
      <c r="S41" s="82">
        <v>3</v>
      </c>
      <c r="T41" s="15" t="s">
        <v>164</v>
      </c>
      <c r="U41" s="67">
        <f>F10+I10</f>
        <v>21984898.600000001</v>
      </c>
      <c r="V41" s="67">
        <f>U41/(F7+I7)*100</f>
        <v>41.875945566688237</v>
      </c>
      <c r="X41" s="157"/>
      <c r="Y41" s="158"/>
      <c r="Z41" s="15" t="s">
        <v>234</v>
      </c>
      <c r="AA41" s="68">
        <f>'3. План-график'!E25+'3. План-график'!E26+'3. План-график'!E27+'3. План-график'!E28+'3. План-график'!E67</f>
        <v>11452948.199999999</v>
      </c>
      <c r="AB41" s="68">
        <f>'3. План-график'!F25+'3. План-график'!F26+'3. План-график'!F27+'3. План-график'!F28+'3. План-график'!F67</f>
        <v>11285481.1</v>
      </c>
      <c r="AC41" s="67">
        <f t="shared" si="17"/>
        <v>98.53778173902856</v>
      </c>
    </row>
    <row r="42" spans="1:29" ht="41.25" customHeight="1">
      <c r="S42" s="24"/>
      <c r="T42" s="25"/>
      <c r="U42" s="25"/>
      <c r="V42" s="25"/>
      <c r="X42" s="157"/>
      <c r="Y42" s="158"/>
      <c r="Z42" s="15" t="s">
        <v>450</v>
      </c>
      <c r="AA42" s="68">
        <f>'3. План-график'!E12</f>
        <v>103255.4</v>
      </c>
      <c r="AB42" s="68">
        <f>'3. План-график'!F12</f>
        <v>103255.4</v>
      </c>
      <c r="AC42" s="67">
        <f t="shared" si="17"/>
        <v>100</v>
      </c>
    </row>
    <row r="43" spans="1:29" ht="28.5" customHeight="1">
      <c r="X43" s="157"/>
      <c r="Y43" s="158"/>
      <c r="Z43" s="15" t="s">
        <v>148</v>
      </c>
      <c r="AA43" s="68">
        <f>'3. План-график'!E13</f>
        <v>58357.9</v>
      </c>
      <c r="AB43" s="68">
        <f>'3. План-график'!F13</f>
        <v>58357.899599999997</v>
      </c>
      <c r="AC43" s="67">
        <f t="shared" si="17"/>
        <v>99.999999314574367</v>
      </c>
    </row>
    <row r="44" spans="1:29" ht="27" customHeight="1">
      <c r="X44" s="144"/>
      <c r="Y44" s="152"/>
      <c r="Z44" s="83" t="s">
        <v>144</v>
      </c>
      <c r="AA44" s="70">
        <f>SUM(AA39:AA43)</f>
        <v>22649451.599999994</v>
      </c>
      <c r="AB44" s="70">
        <f>SUM(AB39:AB43)</f>
        <v>22444999.529699996</v>
      </c>
      <c r="AC44" s="71">
        <f t="shared" si="17"/>
        <v>99.097319997363655</v>
      </c>
    </row>
    <row r="45" spans="1:29" ht="27" customHeight="1">
      <c r="X45" s="143">
        <v>2</v>
      </c>
      <c r="Y45" s="151" t="s">
        <v>145</v>
      </c>
      <c r="Z45" s="15" t="s">
        <v>86</v>
      </c>
      <c r="AA45" s="68">
        <v>1126693</v>
      </c>
      <c r="AB45" s="68">
        <v>1126095.3</v>
      </c>
      <c r="AC45" s="67">
        <f t="shared" si="17"/>
        <v>99.94695094404598</v>
      </c>
    </row>
    <row r="46" spans="1:29" ht="39.75" customHeight="1">
      <c r="X46" s="157"/>
      <c r="Y46" s="158"/>
      <c r="Z46" s="15" t="s">
        <v>1028</v>
      </c>
      <c r="AA46" s="68">
        <v>342112.5</v>
      </c>
      <c r="AB46" s="68">
        <v>341653.6</v>
      </c>
      <c r="AC46" s="67">
        <f t="shared" si="17"/>
        <v>99.8658628375169</v>
      </c>
    </row>
    <row r="47" spans="1:29" ht="39.75" customHeight="1">
      <c r="X47" s="157"/>
      <c r="Y47" s="158"/>
      <c r="Z47" s="15" t="s">
        <v>1027</v>
      </c>
      <c r="AA47" s="68">
        <v>260079.2</v>
      </c>
      <c r="AB47" s="68">
        <v>258998.39999999999</v>
      </c>
      <c r="AC47" s="67">
        <f t="shared" si="17"/>
        <v>99.584434280019309</v>
      </c>
    </row>
    <row r="48" spans="1:29" ht="39.75" customHeight="1">
      <c r="X48" s="157"/>
      <c r="Y48" s="158"/>
      <c r="Z48" s="15" t="s">
        <v>465</v>
      </c>
      <c r="AA48" s="68">
        <v>507778.9</v>
      </c>
      <c r="AB48" s="68">
        <v>505565.5</v>
      </c>
      <c r="AC48" s="67">
        <f t="shared" si="17"/>
        <v>99.564101619819169</v>
      </c>
    </row>
    <row r="49" spans="24:29" ht="39.75" customHeight="1">
      <c r="X49" s="157"/>
      <c r="Y49" s="158"/>
      <c r="Z49" s="15" t="s">
        <v>468</v>
      </c>
      <c r="AA49" s="68">
        <v>486901.8</v>
      </c>
      <c r="AB49" s="68">
        <v>486709.5</v>
      </c>
      <c r="AC49" s="69">
        <f t="shared" si="17"/>
        <v>99.960505383221005</v>
      </c>
    </row>
    <row r="50" spans="24:29" ht="39.75" customHeight="1">
      <c r="X50" s="157"/>
      <c r="Y50" s="158"/>
      <c r="Z50" s="15" t="s">
        <v>148</v>
      </c>
      <c r="AA50" s="68">
        <v>403026.5</v>
      </c>
      <c r="AB50" s="68">
        <v>402547.5</v>
      </c>
      <c r="AC50" s="67">
        <f t="shared" si="17"/>
        <v>99.88114925445349</v>
      </c>
    </row>
    <row r="51" spans="24:29" ht="39.75" customHeight="1">
      <c r="X51" s="157"/>
      <c r="Y51" s="158"/>
      <c r="Z51" s="15" t="s">
        <v>481</v>
      </c>
      <c r="AA51" s="68">
        <v>349473.1</v>
      </c>
      <c r="AB51" s="68">
        <v>342021.1</v>
      </c>
      <c r="AC51" s="67">
        <f t="shared" si="17"/>
        <v>97.867647037783456</v>
      </c>
    </row>
    <row r="52" spans="24:29" ht="39.75" customHeight="1">
      <c r="X52" s="157"/>
      <c r="Y52" s="158"/>
      <c r="Z52" s="15" t="s">
        <v>543</v>
      </c>
      <c r="AA52" s="68">
        <v>417944.1</v>
      </c>
      <c r="AB52" s="68">
        <v>417806.6</v>
      </c>
      <c r="AC52" s="69">
        <f t="shared" si="17"/>
        <v>99.967100863488682</v>
      </c>
    </row>
    <row r="53" spans="24:29" ht="39.75" customHeight="1">
      <c r="X53" s="157"/>
      <c r="Y53" s="158"/>
      <c r="Z53" s="15" t="s">
        <v>545</v>
      </c>
      <c r="AA53" s="68">
        <v>476909.2</v>
      </c>
      <c r="AB53" s="68">
        <v>474817</v>
      </c>
      <c r="AC53" s="67">
        <f t="shared" si="17"/>
        <v>99.561300138474991</v>
      </c>
    </row>
    <row r="54" spans="24:29" ht="39.75" customHeight="1">
      <c r="X54" s="157"/>
      <c r="Y54" s="158"/>
      <c r="Z54" s="15" t="s">
        <v>561</v>
      </c>
      <c r="AA54" s="68">
        <v>109872.5</v>
      </c>
      <c r="AB54" s="68">
        <v>109872.3</v>
      </c>
      <c r="AC54" s="67">
        <f t="shared" si="17"/>
        <v>99.999817970829824</v>
      </c>
    </row>
    <row r="55" spans="24:29" ht="39.75" customHeight="1">
      <c r="X55" s="157"/>
      <c r="Y55" s="158"/>
      <c r="Z55" s="15" t="s">
        <v>153</v>
      </c>
      <c r="AA55" s="68">
        <v>189256.7</v>
      </c>
      <c r="AB55" s="68">
        <v>181706</v>
      </c>
      <c r="AC55" s="67">
        <f t="shared" si="17"/>
        <v>96.010339396174601</v>
      </c>
    </row>
    <row r="56" spans="24:29" ht="39.75" customHeight="1">
      <c r="X56" s="157"/>
      <c r="Y56" s="158"/>
      <c r="Z56" s="15" t="s">
        <v>547</v>
      </c>
      <c r="AA56" s="68">
        <v>331243.7</v>
      </c>
      <c r="AB56" s="68">
        <v>331242.7</v>
      </c>
      <c r="AC56" s="67">
        <f t="shared" si="17"/>
        <v>99.999698107465889</v>
      </c>
    </row>
    <row r="57" spans="24:29" ht="39.75" customHeight="1">
      <c r="X57" s="157"/>
      <c r="Y57" s="158"/>
      <c r="Z57" s="15" t="s">
        <v>549</v>
      </c>
      <c r="AA57" s="68">
        <v>592568.19999999995</v>
      </c>
      <c r="AB57" s="68">
        <v>591852.4</v>
      </c>
      <c r="AC57" s="67">
        <f t="shared" si="17"/>
        <v>99.879203777725508</v>
      </c>
    </row>
    <row r="58" spans="24:29" ht="39.75" customHeight="1">
      <c r="X58" s="157"/>
      <c r="Y58" s="158"/>
      <c r="Z58" s="15" t="s">
        <v>563</v>
      </c>
      <c r="AA58" s="68">
        <v>295875.5</v>
      </c>
      <c r="AB58" s="68">
        <v>294373.40000000002</v>
      </c>
      <c r="AC58" s="67">
        <f t="shared" si="17"/>
        <v>99.492320249564443</v>
      </c>
    </row>
    <row r="59" spans="24:29" ht="39.75" customHeight="1">
      <c r="X59" s="157"/>
      <c r="Y59" s="158"/>
      <c r="Z59" s="15" t="s">
        <v>565</v>
      </c>
      <c r="AA59" s="68">
        <v>220857.9</v>
      </c>
      <c r="AB59" s="68">
        <v>220524.4</v>
      </c>
      <c r="AC59" s="67">
        <f t="shared" si="17"/>
        <v>99.848997930343444</v>
      </c>
    </row>
    <row r="60" spans="24:29" ht="39.75" customHeight="1">
      <c r="X60" s="157"/>
      <c r="Y60" s="158"/>
      <c r="Z60" s="15" t="s">
        <v>551</v>
      </c>
      <c r="AA60" s="68">
        <v>479978.1</v>
      </c>
      <c r="AB60" s="68">
        <v>479880.6</v>
      </c>
      <c r="AC60" s="69">
        <f t="shared" si="17"/>
        <v>99.979686573199899</v>
      </c>
    </row>
    <row r="61" spans="24:29" ht="39.75" customHeight="1">
      <c r="X61" s="157"/>
      <c r="Y61" s="158"/>
      <c r="Z61" s="15" t="s">
        <v>566</v>
      </c>
      <c r="AA61" s="68">
        <v>325202.90000000002</v>
      </c>
      <c r="AB61" s="68">
        <v>323695.59999999998</v>
      </c>
      <c r="AC61" s="67">
        <f t="shared" si="17"/>
        <v>99.536504748266381</v>
      </c>
    </row>
    <row r="62" spans="24:29" ht="39.75" customHeight="1">
      <c r="X62" s="157"/>
      <c r="Y62" s="158"/>
      <c r="Z62" s="15" t="s">
        <v>553</v>
      </c>
      <c r="AA62" s="68">
        <v>414723.2</v>
      </c>
      <c r="AB62" s="68">
        <v>414722.3</v>
      </c>
      <c r="AC62" s="67">
        <f t="shared" si="17"/>
        <v>99.999782987785579</v>
      </c>
    </row>
    <row r="63" spans="24:29" ht="39.75" customHeight="1">
      <c r="X63" s="157"/>
      <c r="Y63" s="158"/>
      <c r="Z63" s="15" t="s">
        <v>555</v>
      </c>
      <c r="AA63" s="68">
        <v>535217.69999999995</v>
      </c>
      <c r="AB63" s="68">
        <v>528517.4</v>
      </c>
      <c r="AC63" s="67">
        <f t="shared" si="17"/>
        <v>98.748116887763629</v>
      </c>
    </row>
    <row r="64" spans="24:29" ht="18" customHeight="1">
      <c r="X64" s="144"/>
      <c r="Y64" s="152"/>
      <c r="Z64" s="83" t="s">
        <v>162</v>
      </c>
      <c r="AA64" s="70">
        <f>SUM(AA45:AA63)</f>
        <v>7865714.7000000011</v>
      </c>
      <c r="AB64" s="70">
        <f>SUM(AB45:AB63)</f>
        <v>7832601.6000000006</v>
      </c>
      <c r="AC64" s="67">
        <f t="shared" si="17"/>
        <v>99.579019818758482</v>
      </c>
    </row>
    <row r="65" spans="24:29" ht="59.25" customHeight="1">
      <c r="X65" s="155">
        <v>3</v>
      </c>
      <c r="Y65" s="156" t="s">
        <v>164</v>
      </c>
      <c r="Z65" s="15" t="s">
        <v>86</v>
      </c>
      <c r="AA65" s="77">
        <v>21984898.600000001</v>
      </c>
      <c r="AB65" s="68">
        <v>21984821.300000001</v>
      </c>
      <c r="AC65" s="67">
        <f t="shared" ref="AC65:AC66" si="18">AB65/AA65*100</f>
        <v>99.999648395012372</v>
      </c>
    </row>
    <row r="66" spans="24:29" ht="61.5" customHeight="1">
      <c r="X66" s="155"/>
      <c r="Y66" s="156"/>
      <c r="Z66" s="83" t="s">
        <v>163</v>
      </c>
      <c r="AA66" s="77">
        <v>21984898.600000001</v>
      </c>
      <c r="AB66" s="68">
        <v>21984821.300000001</v>
      </c>
      <c r="AC66" s="67">
        <f t="shared" si="18"/>
        <v>99.999648395012372</v>
      </c>
    </row>
    <row r="73" spans="24:29" ht="39" customHeight="1"/>
    <row r="74" spans="24:29" ht="66" customHeight="1"/>
  </sheetData>
  <mergeCells count="42">
    <mergeCell ref="U38:U39"/>
    <mergeCell ref="T38:T39"/>
    <mergeCell ref="X39:X44"/>
    <mergeCell ref="Y39:Y44"/>
    <mergeCell ref="X36:X37"/>
    <mergeCell ref="Y36:Y37"/>
    <mergeCell ref="Z36:Z37"/>
    <mergeCell ref="AC36:AC37"/>
    <mergeCell ref="V38:V39"/>
    <mergeCell ref="X65:X66"/>
    <mergeCell ref="Y65:Y66"/>
    <mergeCell ref="X45:X64"/>
    <mergeCell ref="Y45:Y64"/>
    <mergeCell ref="B23:B25"/>
    <mergeCell ref="C23:E24"/>
    <mergeCell ref="F23:H24"/>
    <mergeCell ref="I23:K24"/>
    <mergeCell ref="L23:N24"/>
    <mergeCell ref="X35:AC35"/>
    <mergeCell ref="S35:V35"/>
    <mergeCell ref="AA36:AB36"/>
    <mergeCell ref="S38:S39"/>
    <mergeCell ref="A12:N12"/>
    <mergeCell ref="A13:A15"/>
    <mergeCell ref="B13:B15"/>
    <mergeCell ref="C13:M13"/>
    <mergeCell ref="N13:Q13"/>
    <mergeCell ref="C14:E14"/>
    <mergeCell ref="F14:I14"/>
    <mergeCell ref="J14:M14"/>
    <mergeCell ref="N14:Q14"/>
    <mergeCell ref="A30:N30"/>
    <mergeCell ref="A22:Q22"/>
    <mergeCell ref="A23:A25"/>
    <mergeCell ref="A2:N2"/>
    <mergeCell ref="A3:N3"/>
    <mergeCell ref="A4:A5"/>
    <mergeCell ref="B4:B5"/>
    <mergeCell ref="C4:E4"/>
    <mergeCell ref="F4:H4"/>
    <mergeCell ref="I4:K4"/>
    <mergeCell ref="L4:N4"/>
  </mergeCells>
  <pageMargins left="0.7" right="0.7" top="0.75" bottom="0.75" header="0.3" footer="0.3"/>
  <pageSetup paperSize="8" scale="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4"/>
  <sheetViews>
    <sheetView tabSelected="1" topLeftCell="A554" zoomScale="50" zoomScaleNormal="50" workbookViewId="0">
      <selection activeCell="I564" sqref="I564"/>
    </sheetView>
  </sheetViews>
  <sheetFormatPr defaultRowHeight="15"/>
  <cols>
    <col min="1" max="1" width="10.7109375" style="31" customWidth="1"/>
    <col min="2" max="2" width="32" style="31" customWidth="1"/>
    <col min="3" max="3" width="19.140625" style="31" customWidth="1"/>
    <col min="4" max="4" width="20.28515625" style="31" customWidth="1"/>
    <col min="5" max="6" width="17.7109375" style="31" customWidth="1"/>
    <col min="7" max="7" width="20.28515625" style="31" customWidth="1"/>
    <col min="8" max="8" width="24.42578125" style="31" customWidth="1"/>
    <col min="9" max="9" width="33.5703125" style="31" customWidth="1"/>
    <col min="10" max="10" width="27.5703125" style="31" customWidth="1"/>
    <col min="11" max="11" width="27.7109375" style="31" customWidth="1"/>
    <col min="12" max="12" width="12.85546875" style="31" customWidth="1"/>
    <col min="13" max="13" width="17" style="31" customWidth="1"/>
    <col min="14" max="14" width="15.5703125" style="31" customWidth="1"/>
    <col min="15" max="15" width="27.28515625" style="31" customWidth="1"/>
    <col min="16" max="16" width="23.7109375" style="31" customWidth="1"/>
    <col min="17" max="17" width="47.85546875" style="31" customWidth="1"/>
    <col min="18" max="18" width="23.140625" style="31" customWidth="1"/>
    <col min="19" max="19" width="9.140625" style="31"/>
    <col min="20" max="20" width="9.140625" style="31" customWidth="1"/>
    <col min="21" max="16384" width="9.140625" style="31"/>
  </cols>
  <sheetData>
    <row r="1" spans="1:18" ht="30" customHeight="1">
      <c r="A1" s="135" t="s">
        <v>720</v>
      </c>
      <c r="B1" s="135"/>
      <c r="C1" s="135"/>
      <c r="D1" s="135"/>
      <c r="E1" s="135"/>
      <c r="F1" s="135"/>
      <c r="G1" s="135"/>
      <c r="H1" s="135"/>
      <c r="I1" s="135"/>
      <c r="J1" s="135"/>
      <c r="K1" s="135"/>
      <c r="L1" s="135"/>
      <c r="M1" s="135"/>
      <c r="N1" s="135"/>
      <c r="O1" s="135"/>
      <c r="P1" s="135"/>
      <c r="Q1" s="135"/>
    </row>
    <row r="3" spans="1:18" ht="49.5" customHeight="1">
      <c r="A3" s="125" t="s">
        <v>0</v>
      </c>
      <c r="B3" s="125" t="s">
        <v>53</v>
      </c>
      <c r="C3" s="125" t="s">
        <v>6</v>
      </c>
      <c r="D3" s="125" t="s">
        <v>54</v>
      </c>
      <c r="E3" s="125" t="s">
        <v>7</v>
      </c>
      <c r="F3" s="125"/>
      <c r="G3" s="125"/>
      <c r="H3" s="125"/>
      <c r="I3" s="125"/>
      <c r="J3" s="125" t="s">
        <v>58</v>
      </c>
      <c r="K3" s="125" t="s">
        <v>59</v>
      </c>
      <c r="L3" s="125"/>
      <c r="M3" s="125"/>
      <c r="N3" s="125"/>
      <c r="O3" s="125" t="s">
        <v>60</v>
      </c>
      <c r="P3" s="125" t="s">
        <v>8</v>
      </c>
      <c r="Q3" s="125" t="s">
        <v>32</v>
      </c>
      <c r="R3" s="57"/>
    </row>
    <row r="4" spans="1:18" ht="15" customHeight="1">
      <c r="A4" s="125"/>
      <c r="B4" s="125"/>
      <c r="C4" s="125"/>
      <c r="D4" s="125"/>
      <c r="E4" s="125" t="s">
        <v>55</v>
      </c>
      <c r="F4" s="125" t="s">
        <v>56</v>
      </c>
      <c r="G4" s="125" t="s">
        <v>9</v>
      </c>
      <c r="H4" s="125" t="s">
        <v>57</v>
      </c>
      <c r="I4" s="125" t="s">
        <v>23</v>
      </c>
      <c r="J4" s="125"/>
      <c r="K4" s="125" t="s">
        <v>10</v>
      </c>
      <c r="L4" s="125" t="s">
        <v>11</v>
      </c>
      <c r="M4" s="125" t="s">
        <v>3</v>
      </c>
      <c r="N4" s="125" t="s">
        <v>12</v>
      </c>
      <c r="O4" s="125"/>
      <c r="P4" s="125"/>
      <c r="Q4" s="125"/>
      <c r="R4" s="57"/>
    </row>
    <row r="5" spans="1:18" ht="102.75" customHeight="1">
      <c r="A5" s="125"/>
      <c r="B5" s="125"/>
      <c r="C5" s="125"/>
      <c r="D5" s="125"/>
      <c r="E5" s="125"/>
      <c r="F5" s="125"/>
      <c r="G5" s="125"/>
      <c r="H5" s="125"/>
      <c r="I5" s="125"/>
      <c r="J5" s="125"/>
      <c r="K5" s="125"/>
      <c r="L5" s="125"/>
      <c r="M5" s="125"/>
      <c r="N5" s="125"/>
      <c r="O5" s="125"/>
      <c r="P5" s="125"/>
      <c r="Q5" s="125"/>
      <c r="R5" s="57"/>
    </row>
    <row r="6" spans="1:18" ht="19.5" customHeight="1">
      <c r="A6" s="93">
        <v>1</v>
      </c>
      <c r="B6" s="93">
        <v>2</v>
      </c>
      <c r="C6" s="93">
        <v>3</v>
      </c>
      <c r="D6" s="93">
        <v>4</v>
      </c>
      <c r="E6" s="93">
        <v>5</v>
      </c>
      <c r="F6" s="93">
        <v>6</v>
      </c>
      <c r="G6" s="93">
        <v>7</v>
      </c>
      <c r="H6" s="93">
        <v>8</v>
      </c>
      <c r="I6" s="92">
        <v>9</v>
      </c>
      <c r="J6" s="93">
        <v>10</v>
      </c>
      <c r="K6" s="93">
        <v>11</v>
      </c>
      <c r="L6" s="93">
        <v>12</v>
      </c>
      <c r="M6" s="93">
        <v>13</v>
      </c>
      <c r="N6" s="93">
        <v>14</v>
      </c>
      <c r="O6" s="93">
        <v>15</v>
      </c>
      <c r="P6" s="93">
        <v>16</v>
      </c>
      <c r="Q6" s="93">
        <v>17</v>
      </c>
      <c r="R6" s="57"/>
    </row>
    <row r="7" spans="1:18" ht="51" customHeight="1">
      <c r="A7" s="125" t="s">
        <v>800</v>
      </c>
      <c r="B7" s="128"/>
      <c r="C7" s="128"/>
      <c r="D7" s="128"/>
      <c r="E7" s="128"/>
      <c r="F7" s="128"/>
      <c r="G7" s="128"/>
      <c r="H7" s="128"/>
      <c r="I7" s="128"/>
      <c r="J7" s="128"/>
      <c r="K7" s="128"/>
      <c r="L7" s="128"/>
      <c r="M7" s="128"/>
      <c r="N7" s="128"/>
      <c r="O7" s="128"/>
      <c r="P7" s="128"/>
      <c r="Q7" s="128"/>
      <c r="R7" s="57"/>
    </row>
    <row r="8" spans="1:18" ht="51.75" customHeight="1">
      <c r="A8" s="125" t="s">
        <v>801</v>
      </c>
      <c r="B8" s="128"/>
      <c r="C8" s="128"/>
      <c r="D8" s="128"/>
      <c r="E8" s="128"/>
      <c r="F8" s="128"/>
      <c r="G8" s="128"/>
      <c r="H8" s="128"/>
      <c r="I8" s="128"/>
      <c r="J8" s="128"/>
      <c r="K8" s="128"/>
      <c r="L8" s="128"/>
      <c r="M8" s="128"/>
      <c r="N8" s="128"/>
      <c r="O8" s="128"/>
      <c r="P8" s="128"/>
      <c r="Q8" s="128"/>
      <c r="R8" s="57"/>
    </row>
    <row r="9" spans="1:18" ht="52.5" customHeight="1">
      <c r="A9" s="137" t="s">
        <v>802</v>
      </c>
      <c r="B9" s="124"/>
      <c r="C9" s="124"/>
      <c r="D9" s="124"/>
      <c r="E9" s="124"/>
      <c r="F9" s="124"/>
      <c r="G9" s="124"/>
      <c r="H9" s="124"/>
      <c r="I9" s="124"/>
      <c r="J9" s="124"/>
      <c r="K9" s="124"/>
      <c r="L9" s="124"/>
      <c r="M9" s="124"/>
      <c r="N9" s="124"/>
      <c r="O9" s="124"/>
      <c r="P9" s="124"/>
      <c r="Q9" s="180"/>
      <c r="R9" s="57"/>
    </row>
    <row r="10" spans="1:18" ht="55.5" customHeight="1">
      <c r="A10" s="137" t="s">
        <v>803</v>
      </c>
      <c r="B10" s="124"/>
      <c r="C10" s="124"/>
      <c r="D10" s="124"/>
      <c r="E10" s="124"/>
      <c r="F10" s="124"/>
      <c r="G10" s="124"/>
      <c r="H10" s="124"/>
      <c r="I10" s="124"/>
      <c r="J10" s="124"/>
      <c r="K10" s="124"/>
      <c r="L10" s="124"/>
      <c r="M10" s="124"/>
      <c r="N10" s="124"/>
      <c r="O10" s="124"/>
      <c r="P10" s="124"/>
      <c r="Q10" s="180"/>
      <c r="R10" s="57"/>
    </row>
    <row r="11" spans="1:18" ht="54" customHeight="1">
      <c r="A11" s="137" t="s">
        <v>804</v>
      </c>
      <c r="B11" s="124"/>
      <c r="C11" s="124"/>
      <c r="D11" s="124"/>
      <c r="E11" s="124"/>
      <c r="F11" s="124"/>
      <c r="G11" s="124"/>
      <c r="H11" s="124"/>
      <c r="I11" s="124"/>
      <c r="J11" s="124"/>
      <c r="K11" s="124"/>
      <c r="L11" s="124"/>
      <c r="M11" s="124"/>
      <c r="N11" s="124"/>
      <c r="O11" s="124"/>
      <c r="P11" s="124"/>
      <c r="Q11" s="180"/>
      <c r="R11" s="57"/>
    </row>
    <row r="12" spans="1:18" ht="375" customHeight="1">
      <c r="A12" s="163" t="s">
        <v>92</v>
      </c>
      <c r="B12" s="131" t="s">
        <v>165</v>
      </c>
      <c r="C12" s="161" t="s">
        <v>739</v>
      </c>
      <c r="D12" s="105" t="s">
        <v>353</v>
      </c>
      <c r="E12" s="200">
        <v>103255.4</v>
      </c>
      <c r="F12" s="200">
        <v>103255.4</v>
      </c>
      <c r="G12" s="105" t="s">
        <v>171</v>
      </c>
      <c r="H12" s="107">
        <f t="shared" ref="H12:H13" si="0">F12/E12*100</f>
        <v>100</v>
      </c>
      <c r="I12" s="105" t="s">
        <v>167</v>
      </c>
      <c r="J12" s="105" t="s">
        <v>168</v>
      </c>
      <c r="K12" s="105" t="s">
        <v>748</v>
      </c>
      <c r="L12" s="106" t="s">
        <v>169</v>
      </c>
      <c r="M12" s="106">
        <v>13</v>
      </c>
      <c r="N12" s="106">
        <v>7</v>
      </c>
      <c r="O12" s="44">
        <f>N12/M12*100</f>
        <v>53.846153846153847</v>
      </c>
      <c r="P12" s="165">
        <f>(O12+O13)/2</f>
        <v>57.692307692307693</v>
      </c>
      <c r="Q12" s="105" t="s">
        <v>809</v>
      </c>
      <c r="R12" s="57"/>
    </row>
    <row r="13" spans="1:18" ht="375" customHeight="1">
      <c r="A13" s="164"/>
      <c r="B13" s="132"/>
      <c r="C13" s="162"/>
      <c r="D13" s="105" t="s">
        <v>148</v>
      </c>
      <c r="E13" s="200">
        <v>58357.9</v>
      </c>
      <c r="F13" s="200">
        <v>58357.899599999997</v>
      </c>
      <c r="G13" s="105" t="s">
        <v>171</v>
      </c>
      <c r="H13" s="107">
        <f t="shared" si="0"/>
        <v>99.999999314574367</v>
      </c>
      <c r="I13" s="105" t="s">
        <v>167</v>
      </c>
      <c r="J13" s="105" t="s">
        <v>168</v>
      </c>
      <c r="K13" s="105" t="s">
        <v>748</v>
      </c>
      <c r="L13" s="106" t="s">
        <v>169</v>
      </c>
      <c r="M13" s="106">
        <v>13</v>
      </c>
      <c r="N13" s="106">
        <v>8</v>
      </c>
      <c r="O13" s="44">
        <f>N13/M13*100</f>
        <v>61.53846153846154</v>
      </c>
      <c r="P13" s="164"/>
      <c r="Q13" s="105" t="s">
        <v>810</v>
      </c>
      <c r="R13" s="57"/>
    </row>
    <row r="14" spans="1:18" ht="22.5" customHeight="1">
      <c r="A14" s="123" t="s">
        <v>749</v>
      </c>
      <c r="B14" s="124"/>
      <c r="C14" s="124"/>
      <c r="D14" s="180"/>
      <c r="E14" s="55">
        <f>E12+E13</f>
        <v>161613.29999999999</v>
      </c>
      <c r="F14" s="55">
        <f>F12+F13</f>
        <v>161613.2996</v>
      </c>
      <c r="G14" s="93" t="s">
        <v>88</v>
      </c>
      <c r="H14" s="93" t="s">
        <v>88</v>
      </c>
      <c r="I14" s="93" t="s">
        <v>88</v>
      </c>
      <c r="J14" s="93" t="s">
        <v>88</v>
      </c>
      <c r="K14" s="93" t="s">
        <v>88</v>
      </c>
      <c r="L14" s="93" t="s">
        <v>88</v>
      </c>
      <c r="M14" s="93" t="s">
        <v>88</v>
      </c>
      <c r="N14" s="93" t="s">
        <v>88</v>
      </c>
      <c r="O14" s="93" t="s">
        <v>88</v>
      </c>
      <c r="P14" s="93" t="s">
        <v>88</v>
      </c>
      <c r="Q14" s="93" t="s">
        <v>88</v>
      </c>
      <c r="R14" s="57"/>
    </row>
    <row r="15" spans="1:18" ht="51" customHeight="1">
      <c r="A15" s="137" t="s">
        <v>750</v>
      </c>
      <c r="B15" s="138"/>
      <c r="C15" s="138"/>
      <c r="D15" s="139"/>
      <c r="E15" s="55">
        <f>E14</f>
        <v>161613.29999999999</v>
      </c>
      <c r="F15" s="55">
        <f>F14</f>
        <v>161613.2996</v>
      </c>
      <c r="G15" s="93" t="s">
        <v>88</v>
      </c>
      <c r="H15" s="93" t="s">
        <v>88</v>
      </c>
      <c r="I15" s="93" t="s">
        <v>88</v>
      </c>
      <c r="J15" s="93" t="s">
        <v>88</v>
      </c>
      <c r="K15" s="93" t="s">
        <v>88</v>
      </c>
      <c r="L15" s="93" t="s">
        <v>88</v>
      </c>
      <c r="M15" s="93" t="s">
        <v>88</v>
      </c>
      <c r="N15" s="93" t="s">
        <v>88</v>
      </c>
      <c r="O15" s="93" t="s">
        <v>88</v>
      </c>
      <c r="P15" s="93" t="s">
        <v>88</v>
      </c>
      <c r="Q15" s="93" t="s">
        <v>88</v>
      </c>
      <c r="R15" s="57"/>
    </row>
    <row r="16" spans="1:18" ht="52.5" customHeight="1">
      <c r="A16" s="137" t="s">
        <v>798</v>
      </c>
      <c r="B16" s="124"/>
      <c r="C16" s="124"/>
      <c r="D16" s="124"/>
      <c r="E16" s="124"/>
      <c r="F16" s="124"/>
      <c r="G16" s="124"/>
      <c r="H16" s="124"/>
      <c r="I16" s="124"/>
      <c r="J16" s="124"/>
      <c r="K16" s="124"/>
      <c r="L16" s="124"/>
      <c r="M16" s="124"/>
      <c r="N16" s="124"/>
      <c r="O16" s="124"/>
      <c r="P16" s="124"/>
      <c r="Q16" s="180"/>
      <c r="R16" s="57"/>
    </row>
    <row r="17" spans="1:18" ht="54" customHeight="1">
      <c r="A17" s="137" t="s">
        <v>799</v>
      </c>
      <c r="B17" s="124"/>
      <c r="C17" s="124"/>
      <c r="D17" s="124"/>
      <c r="E17" s="124"/>
      <c r="F17" s="124"/>
      <c r="G17" s="124"/>
      <c r="H17" s="124"/>
      <c r="I17" s="124"/>
      <c r="J17" s="124"/>
      <c r="K17" s="124"/>
      <c r="L17" s="124"/>
      <c r="M17" s="124"/>
      <c r="N17" s="124"/>
      <c r="O17" s="124"/>
      <c r="P17" s="124"/>
      <c r="Q17" s="180"/>
      <c r="R17" s="57"/>
    </row>
    <row r="18" spans="1:18" s="57" customFormat="1" ht="199.5" customHeight="1">
      <c r="A18" s="105" t="s">
        <v>753</v>
      </c>
      <c r="B18" s="105" t="s">
        <v>174</v>
      </c>
      <c r="C18" s="105" t="s">
        <v>726</v>
      </c>
      <c r="D18" s="105" t="s">
        <v>87</v>
      </c>
      <c r="E18" s="48">
        <v>650246.80000000005</v>
      </c>
      <c r="F18" s="48">
        <v>649972.30000000005</v>
      </c>
      <c r="G18" s="105" t="s">
        <v>171</v>
      </c>
      <c r="H18" s="107">
        <f t="shared" ref="H18:H20" si="1">F18/E18*100</f>
        <v>99.957785259381509</v>
      </c>
      <c r="I18" s="105" t="s">
        <v>754</v>
      </c>
      <c r="J18" s="105"/>
      <c r="K18" s="105" t="s">
        <v>172</v>
      </c>
      <c r="L18" s="105" t="s">
        <v>173</v>
      </c>
      <c r="M18" s="48">
        <v>12918.5</v>
      </c>
      <c r="N18" s="48">
        <v>12866.8</v>
      </c>
      <c r="O18" s="44">
        <f t="shared" ref="O18:O20" si="2">N18/M18*100</f>
        <v>99.599798738243592</v>
      </c>
      <c r="P18" s="105">
        <v>99.6</v>
      </c>
      <c r="Q18" s="105" t="s">
        <v>762</v>
      </c>
    </row>
    <row r="19" spans="1:18" s="57" customFormat="1" ht="231.75" customHeight="1">
      <c r="A19" s="105" t="s">
        <v>755</v>
      </c>
      <c r="B19" s="105" t="s">
        <v>756</v>
      </c>
      <c r="C19" s="105" t="s">
        <v>726</v>
      </c>
      <c r="D19" s="105" t="s">
        <v>87</v>
      </c>
      <c r="E19" s="48">
        <v>20839.099999999999</v>
      </c>
      <c r="F19" s="48">
        <v>20809.099999999999</v>
      </c>
      <c r="G19" s="105" t="s">
        <v>171</v>
      </c>
      <c r="H19" s="107">
        <f t="shared" si="1"/>
        <v>99.856039848170028</v>
      </c>
      <c r="I19" s="105" t="s">
        <v>1033</v>
      </c>
      <c r="J19" s="105"/>
      <c r="K19" s="105" t="s">
        <v>757</v>
      </c>
      <c r="L19" s="105" t="s">
        <v>173</v>
      </c>
      <c r="M19" s="48">
        <v>12918.4</v>
      </c>
      <c r="N19" s="48">
        <v>0</v>
      </c>
      <c r="O19" s="44">
        <f t="shared" si="2"/>
        <v>0</v>
      </c>
      <c r="P19" s="44">
        <v>0</v>
      </c>
      <c r="Q19" s="105" t="s">
        <v>763</v>
      </c>
    </row>
    <row r="20" spans="1:18" s="57" customFormat="1" ht="231.75" customHeight="1">
      <c r="A20" s="105" t="s">
        <v>758</v>
      </c>
      <c r="B20" s="105" t="s">
        <v>759</v>
      </c>
      <c r="C20" s="105" t="s">
        <v>726</v>
      </c>
      <c r="D20" s="105" t="s">
        <v>87</v>
      </c>
      <c r="E20" s="48">
        <v>612.79999999999995</v>
      </c>
      <c r="F20" s="48">
        <v>612.79999999999995</v>
      </c>
      <c r="G20" s="105" t="s">
        <v>171</v>
      </c>
      <c r="H20" s="107">
        <f t="shared" si="1"/>
        <v>100</v>
      </c>
      <c r="I20" s="105" t="s">
        <v>760</v>
      </c>
      <c r="J20" s="105"/>
      <c r="K20" s="105" t="s">
        <v>757</v>
      </c>
      <c r="L20" s="105" t="s">
        <v>173</v>
      </c>
      <c r="M20" s="48">
        <v>18994</v>
      </c>
      <c r="N20" s="48">
        <v>0</v>
      </c>
      <c r="O20" s="44">
        <f t="shared" si="2"/>
        <v>0</v>
      </c>
      <c r="P20" s="44">
        <v>0</v>
      </c>
      <c r="Q20" s="105" t="s">
        <v>764</v>
      </c>
    </row>
    <row r="21" spans="1:18" ht="27.95" customHeight="1">
      <c r="A21" s="128" t="s">
        <v>751</v>
      </c>
      <c r="B21" s="128"/>
      <c r="C21" s="128"/>
      <c r="D21" s="128"/>
      <c r="E21" s="55">
        <f>SUM(E18:E20)</f>
        <v>671698.70000000007</v>
      </c>
      <c r="F21" s="55">
        <f>SUM(F18:F20)</f>
        <v>671394.20000000007</v>
      </c>
      <c r="G21" s="93" t="s">
        <v>88</v>
      </c>
      <c r="H21" s="93" t="s">
        <v>88</v>
      </c>
      <c r="I21" s="93" t="s">
        <v>88</v>
      </c>
      <c r="J21" s="93" t="s">
        <v>88</v>
      </c>
      <c r="K21" s="93" t="s">
        <v>88</v>
      </c>
      <c r="L21" s="93" t="s">
        <v>88</v>
      </c>
      <c r="M21" s="93" t="s">
        <v>88</v>
      </c>
      <c r="N21" s="93" t="s">
        <v>88</v>
      </c>
      <c r="O21" s="93" t="s">
        <v>88</v>
      </c>
      <c r="P21" s="93" t="s">
        <v>88</v>
      </c>
      <c r="Q21" s="93" t="s">
        <v>88</v>
      </c>
      <c r="R21" s="57"/>
    </row>
    <row r="22" spans="1:18" ht="27.95" customHeight="1">
      <c r="A22" s="137" t="s">
        <v>752</v>
      </c>
      <c r="B22" s="138"/>
      <c r="C22" s="138"/>
      <c r="D22" s="139"/>
      <c r="E22" s="55">
        <f>E21</f>
        <v>671698.70000000007</v>
      </c>
      <c r="F22" s="55">
        <f>F21</f>
        <v>671394.20000000007</v>
      </c>
      <c r="G22" s="93" t="s">
        <v>88</v>
      </c>
      <c r="H22" s="93" t="s">
        <v>88</v>
      </c>
      <c r="I22" s="93" t="s">
        <v>88</v>
      </c>
      <c r="J22" s="93" t="s">
        <v>88</v>
      </c>
      <c r="K22" s="93" t="s">
        <v>88</v>
      </c>
      <c r="L22" s="93" t="s">
        <v>88</v>
      </c>
      <c r="M22" s="93" t="s">
        <v>88</v>
      </c>
      <c r="N22" s="93" t="s">
        <v>88</v>
      </c>
      <c r="O22" s="93" t="s">
        <v>88</v>
      </c>
      <c r="P22" s="93" t="s">
        <v>88</v>
      </c>
      <c r="Q22" s="93" t="s">
        <v>88</v>
      </c>
      <c r="R22" s="57"/>
    </row>
    <row r="23" spans="1:18" ht="27.95" customHeight="1">
      <c r="A23" s="137" t="s">
        <v>761</v>
      </c>
      <c r="B23" s="138"/>
      <c r="C23" s="138"/>
      <c r="D23" s="139"/>
      <c r="E23" s="55">
        <f>E15+E22</f>
        <v>833312</v>
      </c>
      <c r="F23" s="55">
        <f>F15+F22</f>
        <v>833007.4996000001</v>
      </c>
      <c r="G23" s="93" t="s">
        <v>88</v>
      </c>
      <c r="H23" s="93" t="s">
        <v>88</v>
      </c>
      <c r="I23" s="93" t="s">
        <v>88</v>
      </c>
      <c r="J23" s="93" t="s">
        <v>88</v>
      </c>
      <c r="K23" s="93" t="s">
        <v>88</v>
      </c>
      <c r="L23" s="93" t="s">
        <v>88</v>
      </c>
      <c r="M23" s="93" t="s">
        <v>88</v>
      </c>
      <c r="N23" s="93" t="s">
        <v>88</v>
      </c>
      <c r="O23" s="93" t="s">
        <v>88</v>
      </c>
      <c r="P23" s="93" t="s">
        <v>88</v>
      </c>
      <c r="Q23" s="93" t="s">
        <v>88</v>
      </c>
      <c r="R23" s="57"/>
    </row>
    <row r="24" spans="1:18" ht="55.5" customHeight="1" thickBot="1">
      <c r="A24" s="125" t="s">
        <v>805</v>
      </c>
      <c r="B24" s="128"/>
      <c r="C24" s="128"/>
      <c r="D24" s="128"/>
      <c r="E24" s="128"/>
      <c r="F24" s="128"/>
      <c r="G24" s="128"/>
      <c r="H24" s="128"/>
      <c r="I24" s="128"/>
      <c r="J24" s="128"/>
      <c r="K24" s="128"/>
      <c r="L24" s="128"/>
      <c r="M24" s="128"/>
      <c r="N24" s="128"/>
      <c r="O24" s="128"/>
      <c r="P24" s="128"/>
      <c r="Q24" s="128"/>
      <c r="R24" s="57"/>
    </row>
    <row r="25" spans="1:18" ht="409.6" thickBot="1">
      <c r="A25" s="201" t="s">
        <v>218</v>
      </c>
      <c r="B25" s="202" t="s">
        <v>182</v>
      </c>
      <c r="C25" s="203" t="s">
        <v>183</v>
      </c>
      <c r="D25" s="204" t="s">
        <v>143</v>
      </c>
      <c r="E25" s="52">
        <v>4306342.4000000004</v>
      </c>
      <c r="F25" s="51">
        <v>4190517.2</v>
      </c>
      <c r="G25" s="204" t="s">
        <v>171</v>
      </c>
      <c r="H25" s="107">
        <f t="shared" ref="H25:H28" si="3">F25/E25*100</f>
        <v>97.310357857285098</v>
      </c>
      <c r="I25" s="199" t="s">
        <v>1030</v>
      </c>
      <c r="J25" s="202" t="s">
        <v>779</v>
      </c>
      <c r="K25" s="202" t="s">
        <v>184</v>
      </c>
      <c r="L25" s="205" t="s">
        <v>108</v>
      </c>
      <c r="M25" s="206">
        <v>44.6</v>
      </c>
      <c r="N25" s="207">
        <v>28.3</v>
      </c>
      <c r="O25" s="44">
        <f t="shared" ref="O25:O27" si="4">N25/M25*100</f>
        <v>63.452914798206272</v>
      </c>
      <c r="P25" s="207">
        <f>O25</f>
        <v>63.452914798206272</v>
      </c>
      <c r="Q25" s="199" t="s">
        <v>781</v>
      </c>
      <c r="R25" s="57"/>
    </row>
    <row r="26" spans="1:18" ht="318" customHeight="1">
      <c r="A26" s="208" t="s">
        <v>221</v>
      </c>
      <c r="B26" s="199" t="s">
        <v>185</v>
      </c>
      <c r="C26" s="209" t="s">
        <v>186</v>
      </c>
      <c r="D26" s="210" t="s">
        <v>143</v>
      </c>
      <c r="E26" s="50">
        <v>1170813.1000000001</v>
      </c>
      <c r="F26" s="51">
        <v>1119171.2</v>
      </c>
      <c r="G26" s="210" t="s">
        <v>171</v>
      </c>
      <c r="H26" s="107">
        <f t="shared" si="3"/>
        <v>95.589227691422295</v>
      </c>
      <c r="I26" s="202" t="s">
        <v>1031</v>
      </c>
      <c r="J26" s="202" t="s">
        <v>780</v>
      </c>
      <c r="K26" s="199" t="s">
        <v>187</v>
      </c>
      <c r="L26" s="211" t="s">
        <v>108</v>
      </c>
      <c r="M26" s="212">
        <v>12.1</v>
      </c>
      <c r="N26" s="213">
        <v>6.8</v>
      </c>
      <c r="O26" s="44">
        <f t="shared" si="4"/>
        <v>56.198347107438018</v>
      </c>
      <c r="P26" s="207">
        <f>O26</f>
        <v>56.198347107438018</v>
      </c>
      <c r="Q26" s="199" t="s">
        <v>782</v>
      </c>
      <c r="R26" s="57"/>
    </row>
    <row r="27" spans="1:18" ht="249" customHeight="1">
      <c r="A27" s="214" t="s">
        <v>224</v>
      </c>
      <c r="B27" s="215" t="s">
        <v>191</v>
      </c>
      <c r="C27" s="216" t="s">
        <v>192</v>
      </c>
      <c r="D27" s="217" t="s">
        <v>143</v>
      </c>
      <c r="E27" s="49">
        <v>160769.60000000001</v>
      </c>
      <c r="F27" s="49">
        <v>160769.60000000001</v>
      </c>
      <c r="G27" s="204" t="s">
        <v>171</v>
      </c>
      <c r="H27" s="107">
        <f t="shared" si="3"/>
        <v>100</v>
      </c>
      <c r="I27" s="218" t="s">
        <v>760</v>
      </c>
      <c r="J27" s="202" t="s">
        <v>784</v>
      </c>
      <c r="K27" s="204" t="s">
        <v>188</v>
      </c>
      <c r="L27" s="211" t="s">
        <v>108</v>
      </c>
      <c r="M27" s="219">
        <v>2.2999999999999998</v>
      </c>
      <c r="N27" s="220">
        <v>2.4</v>
      </c>
      <c r="O27" s="184">
        <f t="shared" si="4"/>
        <v>104.34782608695652</v>
      </c>
      <c r="P27" s="221">
        <f>O27</f>
        <v>104.34782608695652</v>
      </c>
      <c r="Q27" s="218" t="s">
        <v>783</v>
      </c>
      <c r="R27" s="57"/>
    </row>
    <row r="28" spans="1:18" ht="328.5" customHeight="1">
      <c r="A28" s="222"/>
      <c r="B28" s="222"/>
      <c r="C28" s="223"/>
      <c r="D28" s="222"/>
      <c r="E28" s="49">
        <v>65023.1</v>
      </c>
      <c r="F28" s="49">
        <v>65023.1</v>
      </c>
      <c r="G28" s="204" t="s">
        <v>189</v>
      </c>
      <c r="H28" s="107">
        <f t="shared" si="3"/>
        <v>100</v>
      </c>
      <c r="I28" s="224"/>
      <c r="J28" s="204" t="s">
        <v>785</v>
      </c>
      <c r="K28" s="204" t="s">
        <v>190</v>
      </c>
      <c r="L28" s="205" t="s">
        <v>108</v>
      </c>
      <c r="M28" s="225"/>
      <c r="N28" s="226"/>
      <c r="O28" s="185"/>
      <c r="P28" s="227"/>
      <c r="Q28" s="224"/>
      <c r="R28" s="57"/>
    </row>
    <row r="29" spans="1:18" ht="90" customHeight="1">
      <c r="A29" s="54" t="s">
        <v>765</v>
      </c>
      <c r="B29" s="105" t="s">
        <v>766</v>
      </c>
      <c r="C29" s="53" t="s">
        <v>170</v>
      </c>
      <c r="D29" s="105" t="s">
        <v>87</v>
      </c>
      <c r="E29" s="48">
        <v>10415.200000000001</v>
      </c>
      <c r="F29" s="48">
        <v>10199.5</v>
      </c>
      <c r="G29" s="105" t="s">
        <v>171</v>
      </c>
      <c r="H29" s="107">
        <f t="shared" ref="H29:H32" si="5">F29/E29*100</f>
        <v>97.928988401566926</v>
      </c>
      <c r="I29" s="105" t="s">
        <v>773</v>
      </c>
      <c r="J29" s="105"/>
      <c r="K29" s="105" t="s">
        <v>767</v>
      </c>
      <c r="L29" s="105" t="s">
        <v>176</v>
      </c>
      <c r="M29" s="44">
        <v>32.9</v>
      </c>
      <c r="N29" s="44">
        <v>32.9</v>
      </c>
      <c r="O29" s="44">
        <f t="shared" ref="O29:O32" si="6">N29/M29*100</f>
        <v>100</v>
      </c>
      <c r="P29" s="44">
        <f>O29</f>
        <v>100</v>
      </c>
      <c r="Q29" s="105" t="s">
        <v>774</v>
      </c>
      <c r="R29" s="57"/>
    </row>
    <row r="30" spans="1:18" ht="183" customHeight="1">
      <c r="A30" s="54" t="s">
        <v>768</v>
      </c>
      <c r="B30" s="105" t="s">
        <v>769</v>
      </c>
      <c r="C30" s="53" t="s">
        <v>170</v>
      </c>
      <c r="D30" s="105" t="s">
        <v>87</v>
      </c>
      <c r="E30" s="48">
        <v>397357.2</v>
      </c>
      <c r="F30" s="48">
        <v>391099.3</v>
      </c>
      <c r="G30" s="105" t="s">
        <v>171</v>
      </c>
      <c r="H30" s="107">
        <f t="shared" si="5"/>
        <v>98.425119766295907</v>
      </c>
      <c r="I30" s="105" t="s">
        <v>776</v>
      </c>
      <c r="J30" s="105"/>
      <c r="K30" s="105" t="s">
        <v>177</v>
      </c>
      <c r="L30" s="105" t="s">
        <v>176</v>
      </c>
      <c r="M30" s="44">
        <v>6</v>
      </c>
      <c r="N30" s="107">
        <v>0</v>
      </c>
      <c r="O30" s="44">
        <f t="shared" si="6"/>
        <v>0</v>
      </c>
      <c r="P30" s="44">
        <f t="shared" ref="P30:P32" si="7">O30</f>
        <v>0</v>
      </c>
      <c r="Q30" s="105" t="s">
        <v>775</v>
      </c>
      <c r="R30" s="57"/>
    </row>
    <row r="31" spans="1:18" ht="135" customHeight="1">
      <c r="A31" s="54" t="s">
        <v>770</v>
      </c>
      <c r="B31" s="105" t="s">
        <v>178</v>
      </c>
      <c r="C31" s="53" t="s">
        <v>170</v>
      </c>
      <c r="D31" s="105" t="s">
        <v>87</v>
      </c>
      <c r="E31" s="48">
        <v>378916.4</v>
      </c>
      <c r="F31" s="48">
        <v>358386.4</v>
      </c>
      <c r="G31" s="105" t="s">
        <v>171</v>
      </c>
      <c r="H31" s="107">
        <f t="shared" si="5"/>
        <v>94.581918333437144</v>
      </c>
      <c r="I31" s="105" t="s">
        <v>771</v>
      </c>
      <c r="J31" s="105"/>
      <c r="K31" s="105" t="s">
        <v>177</v>
      </c>
      <c r="L31" s="105" t="s">
        <v>176</v>
      </c>
      <c r="M31" s="44">
        <v>34.6</v>
      </c>
      <c r="N31" s="44">
        <v>0</v>
      </c>
      <c r="O31" s="44">
        <f t="shared" si="6"/>
        <v>0</v>
      </c>
      <c r="P31" s="44">
        <f t="shared" si="7"/>
        <v>0</v>
      </c>
      <c r="Q31" s="105" t="s">
        <v>777</v>
      </c>
      <c r="R31" s="57"/>
    </row>
    <row r="32" spans="1:18" ht="170.25" customHeight="1">
      <c r="A32" s="54" t="s">
        <v>772</v>
      </c>
      <c r="B32" s="105" t="s">
        <v>179</v>
      </c>
      <c r="C32" s="53" t="s">
        <v>170</v>
      </c>
      <c r="D32" s="105" t="s">
        <v>87</v>
      </c>
      <c r="E32" s="48">
        <v>20000</v>
      </c>
      <c r="F32" s="48">
        <v>20000</v>
      </c>
      <c r="G32" s="105" t="s">
        <v>171</v>
      </c>
      <c r="H32" s="107">
        <f t="shared" si="5"/>
        <v>100</v>
      </c>
      <c r="I32" s="105" t="s">
        <v>754</v>
      </c>
      <c r="J32" s="105"/>
      <c r="K32" s="105" t="s">
        <v>180</v>
      </c>
      <c r="L32" s="105" t="s">
        <v>176</v>
      </c>
      <c r="M32" s="44">
        <v>44.92</v>
      </c>
      <c r="N32" s="107">
        <v>0</v>
      </c>
      <c r="O32" s="44">
        <f t="shared" si="6"/>
        <v>0</v>
      </c>
      <c r="P32" s="44">
        <f t="shared" si="7"/>
        <v>0</v>
      </c>
      <c r="Q32" s="105" t="s">
        <v>778</v>
      </c>
      <c r="R32" s="57"/>
    </row>
    <row r="33" spans="1:20" s="57" customFormat="1" ht="30" customHeight="1">
      <c r="A33" s="181" t="s">
        <v>789</v>
      </c>
      <c r="B33" s="182"/>
      <c r="C33" s="182"/>
      <c r="D33" s="183"/>
      <c r="E33" s="48">
        <v>7211.3</v>
      </c>
      <c r="F33" s="48">
        <v>0</v>
      </c>
      <c r="G33" s="93" t="s">
        <v>13</v>
      </c>
      <c r="H33" s="93" t="s">
        <v>13</v>
      </c>
      <c r="I33" s="93" t="s">
        <v>13</v>
      </c>
      <c r="J33" s="93" t="s">
        <v>13</v>
      </c>
      <c r="K33" s="93" t="s">
        <v>13</v>
      </c>
      <c r="L33" s="93" t="s">
        <v>13</v>
      </c>
      <c r="M33" s="93" t="s">
        <v>13</v>
      </c>
      <c r="N33" s="93" t="s">
        <v>13</v>
      </c>
      <c r="O33" s="93" t="s">
        <v>13</v>
      </c>
      <c r="P33" s="93" t="s">
        <v>13</v>
      </c>
      <c r="Q33" s="93" t="s">
        <v>13</v>
      </c>
    </row>
    <row r="34" spans="1:20" ht="23.25" customHeight="1">
      <c r="A34" s="128" t="s">
        <v>29</v>
      </c>
      <c r="B34" s="128"/>
      <c r="C34" s="128"/>
      <c r="D34" s="128"/>
      <c r="E34" s="55">
        <f>SUM(E25:E33)</f>
        <v>6516848.2999999998</v>
      </c>
      <c r="F34" s="55">
        <f>SUM(F25:F33)</f>
        <v>6315166.2999999998</v>
      </c>
      <c r="G34" s="93" t="s">
        <v>13</v>
      </c>
      <c r="H34" s="93" t="s">
        <v>13</v>
      </c>
      <c r="I34" s="93" t="s">
        <v>13</v>
      </c>
      <c r="J34" s="93" t="s">
        <v>13</v>
      </c>
      <c r="K34" s="93" t="s">
        <v>13</v>
      </c>
      <c r="L34" s="93" t="s">
        <v>13</v>
      </c>
      <c r="M34" s="93" t="s">
        <v>13</v>
      </c>
      <c r="N34" s="93" t="s">
        <v>13</v>
      </c>
      <c r="O34" s="93" t="s">
        <v>13</v>
      </c>
      <c r="P34" s="93" t="s">
        <v>13</v>
      </c>
      <c r="Q34" s="93" t="s">
        <v>13</v>
      </c>
      <c r="R34" s="57"/>
    </row>
    <row r="35" spans="1:20" ht="38.25" customHeight="1">
      <c r="A35" s="137" t="s">
        <v>181</v>
      </c>
      <c r="B35" s="138"/>
      <c r="C35" s="138"/>
      <c r="D35" s="139"/>
      <c r="E35" s="55">
        <f>E23+E34</f>
        <v>7350160.2999999998</v>
      </c>
      <c r="F35" s="55">
        <f>F23+F34</f>
        <v>7148173.7995999996</v>
      </c>
      <c r="G35" s="93" t="s">
        <v>13</v>
      </c>
      <c r="H35" s="93" t="s">
        <v>13</v>
      </c>
      <c r="I35" s="92" t="s">
        <v>13</v>
      </c>
      <c r="J35" s="92" t="s">
        <v>13</v>
      </c>
      <c r="K35" s="93" t="s">
        <v>13</v>
      </c>
      <c r="L35" s="93" t="s">
        <v>13</v>
      </c>
      <c r="M35" s="93" t="s">
        <v>13</v>
      </c>
      <c r="N35" s="93" t="s">
        <v>13</v>
      </c>
      <c r="O35" s="93" t="s">
        <v>13</v>
      </c>
      <c r="P35" s="93" t="s">
        <v>13</v>
      </c>
      <c r="Q35" s="93" t="s">
        <v>13</v>
      </c>
      <c r="R35" s="57"/>
    </row>
    <row r="36" spans="1:20" ht="51.75" customHeight="1">
      <c r="A36" s="125" t="s">
        <v>797</v>
      </c>
      <c r="B36" s="128"/>
      <c r="C36" s="128"/>
      <c r="D36" s="128"/>
      <c r="E36" s="128"/>
      <c r="F36" s="128"/>
      <c r="G36" s="128"/>
      <c r="H36" s="128"/>
      <c r="I36" s="128"/>
      <c r="J36" s="128"/>
      <c r="K36" s="128"/>
      <c r="L36" s="128"/>
      <c r="M36" s="128"/>
      <c r="N36" s="128"/>
      <c r="O36" s="128"/>
      <c r="P36" s="128"/>
      <c r="Q36" s="128"/>
      <c r="R36" s="57"/>
    </row>
    <row r="37" spans="1:20" ht="202.5" customHeight="1">
      <c r="A37" s="106" t="s">
        <v>90</v>
      </c>
      <c r="B37" s="105" t="s">
        <v>193</v>
      </c>
      <c r="C37" s="36" t="s">
        <v>194</v>
      </c>
      <c r="D37" s="105" t="s">
        <v>86</v>
      </c>
      <c r="E37" s="107">
        <v>308930.2</v>
      </c>
      <c r="F37" s="107">
        <v>308930.2</v>
      </c>
      <c r="G37" s="105" t="s">
        <v>171</v>
      </c>
      <c r="H37" s="107">
        <f t="shared" ref="H37:H67" si="8">F37/E37*100</f>
        <v>100</v>
      </c>
      <c r="I37" s="105" t="s">
        <v>167</v>
      </c>
      <c r="J37" s="105" t="s">
        <v>236</v>
      </c>
      <c r="K37" s="105" t="s">
        <v>237</v>
      </c>
      <c r="L37" s="106" t="s">
        <v>238</v>
      </c>
      <c r="M37" s="106">
        <v>481</v>
      </c>
      <c r="N37" s="106">
        <v>502</v>
      </c>
      <c r="O37" s="107">
        <f>N37/M37*100</f>
        <v>104.36590436590436</v>
      </c>
      <c r="P37" s="107">
        <f>O37</f>
        <v>104.36590436590436</v>
      </c>
      <c r="Q37" s="94"/>
      <c r="R37" s="57"/>
    </row>
    <row r="38" spans="1:20" ht="154.5" customHeight="1">
      <c r="A38" s="36" t="s">
        <v>101</v>
      </c>
      <c r="B38" s="105" t="s">
        <v>195</v>
      </c>
      <c r="C38" s="36" t="s">
        <v>196</v>
      </c>
      <c r="D38" s="105" t="s">
        <v>86</v>
      </c>
      <c r="E38" s="107">
        <v>1750000</v>
      </c>
      <c r="F38" s="107">
        <v>1750000</v>
      </c>
      <c r="G38" s="105" t="s">
        <v>171</v>
      </c>
      <c r="H38" s="107">
        <f t="shared" si="8"/>
        <v>100</v>
      </c>
      <c r="I38" s="105" t="s">
        <v>167</v>
      </c>
      <c r="J38" s="105" t="s">
        <v>239</v>
      </c>
      <c r="K38" s="105" t="s">
        <v>240</v>
      </c>
      <c r="L38" s="106" t="s">
        <v>238</v>
      </c>
      <c r="M38" s="106">
        <v>623</v>
      </c>
      <c r="N38" s="106">
        <v>770</v>
      </c>
      <c r="O38" s="107">
        <f>N38/M38*100</f>
        <v>123.59550561797752</v>
      </c>
      <c r="P38" s="107">
        <f>O38</f>
        <v>123.59550561797752</v>
      </c>
      <c r="Q38" s="94"/>
      <c r="R38" s="57"/>
    </row>
    <row r="39" spans="1:20" ht="153" customHeight="1">
      <c r="A39" s="36" t="s">
        <v>197</v>
      </c>
      <c r="B39" s="105" t="s">
        <v>198</v>
      </c>
      <c r="C39" s="36" t="s">
        <v>196</v>
      </c>
      <c r="D39" s="105" t="s">
        <v>86</v>
      </c>
      <c r="E39" s="107">
        <v>30000</v>
      </c>
      <c r="F39" s="107">
        <v>34800</v>
      </c>
      <c r="G39" s="105" t="s">
        <v>171</v>
      </c>
      <c r="H39" s="107">
        <f t="shared" si="8"/>
        <v>115.99999999999999</v>
      </c>
      <c r="I39" s="105" t="s">
        <v>812</v>
      </c>
      <c r="J39" s="105" t="s">
        <v>241</v>
      </c>
      <c r="K39" s="105" t="s">
        <v>242</v>
      </c>
      <c r="L39" s="106" t="s">
        <v>238</v>
      </c>
      <c r="M39" s="106">
        <v>348</v>
      </c>
      <c r="N39" s="106">
        <v>285</v>
      </c>
      <c r="O39" s="107">
        <f>N39/M39*100</f>
        <v>81.896551724137936</v>
      </c>
      <c r="P39" s="107">
        <f>O39</f>
        <v>81.896551724137936</v>
      </c>
      <c r="Q39" s="105" t="s">
        <v>279</v>
      </c>
      <c r="R39" s="57"/>
    </row>
    <row r="40" spans="1:20" ht="243.75" customHeight="1">
      <c r="A40" s="166" t="s">
        <v>103</v>
      </c>
      <c r="B40" s="131" t="s">
        <v>727</v>
      </c>
      <c r="C40" s="166" t="s">
        <v>725</v>
      </c>
      <c r="D40" s="131" t="s">
        <v>86</v>
      </c>
      <c r="E40" s="107">
        <v>406310.9</v>
      </c>
      <c r="F40" s="107">
        <v>405957.52029999997</v>
      </c>
      <c r="G40" s="105" t="s">
        <v>171</v>
      </c>
      <c r="H40" s="107">
        <f t="shared" si="8"/>
        <v>99.9130272655742</v>
      </c>
      <c r="I40" s="131" t="s">
        <v>745</v>
      </c>
      <c r="J40" s="218" t="s">
        <v>813</v>
      </c>
      <c r="K40" s="131" t="s">
        <v>811</v>
      </c>
      <c r="L40" s="163" t="s">
        <v>786</v>
      </c>
      <c r="M40" s="163">
        <v>142</v>
      </c>
      <c r="N40" s="163">
        <v>141</v>
      </c>
      <c r="O40" s="165">
        <f>N40/M40*100</f>
        <v>99.295774647887328</v>
      </c>
      <c r="P40" s="165">
        <f>O40</f>
        <v>99.295774647887328</v>
      </c>
      <c r="Q40" s="131" t="s">
        <v>745</v>
      </c>
      <c r="R40" s="57"/>
    </row>
    <row r="41" spans="1:20" ht="257.25" customHeight="1">
      <c r="A41" s="167"/>
      <c r="B41" s="132"/>
      <c r="C41" s="167"/>
      <c r="D41" s="132"/>
      <c r="E41" s="107">
        <v>27346.799999999999</v>
      </c>
      <c r="F41" s="107">
        <v>27323.0157</v>
      </c>
      <c r="G41" s="105" t="s">
        <v>189</v>
      </c>
      <c r="H41" s="107">
        <f t="shared" si="8"/>
        <v>99.913027118346577</v>
      </c>
      <c r="I41" s="132"/>
      <c r="J41" s="224"/>
      <c r="K41" s="132"/>
      <c r="L41" s="164"/>
      <c r="M41" s="164"/>
      <c r="N41" s="164"/>
      <c r="O41" s="190"/>
      <c r="P41" s="190"/>
      <c r="Q41" s="132"/>
      <c r="R41" s="57"/>
    </row>
    <row r="42" spans="1:20" ht="137.25" customHeight="1">
      <c r="A42" s="36" t="s">
        <v>106</v>
      </c>
      <c r="B42" s="105" t="s">
        <v>256</v>
      </c>
      <c r="C42" s="36" t="s">
        <v>199</v>
      </c>
      <c r="D42" s="54" t="s">
        <v>86</v>
      </c>
      <c r="E42" s="107">
        <v>593689.1</v>
      </c>
      <c r="F42" s="107">
        <v>593689.1</v>
      </c>
      <c r="G42" s="105" t="s">
        <v>171</v>
      </c>
      <c r="H42" s="107">
        <f t="shared" si="8"/>
        <v>100</v>
      </c>
      <c r="I42" s="105" t="s">
        <v>167</v>
      </c>
      <c r="J42" s="105" t="s">
        <v>243</v>
      </c>
      <c r="K42" s="105" t="s">
        <v>244</v>
      </c>
      <c r="L42" s="106" t="s">
        <v>238</v>
      </c>
      <c r="M42" s="106">
        <v>402</v>
      </c>
      <c r="N42" s="106">
        <v>441</v>
      </c>
      <c r="O42" s="107">
        <f>N42/M42*100</f>
        <v>109.70149253731343</v>
      </c>
      <c r="P42" s="107">
        <f t="shared" ref="P42:P49" si="9">O42</f>
        <v>109.70149253731343</v>
      </c>
      <c r="Q42" s="106"/>
      <c r="R42" s="57"/>
    </row>
    <row r="43" spans="1:20" ht="362.25">
      <c r="A43" s="36" t="s">
        <v>114</v>
      </c>
      <c r="B43" s="105" t="s">
        <v>200</v>
      </c>
      <c r="C43" s="36" t="s">
        <v>201</v>
      </c>
      <c r="D43" s="54" t="s">
        <v>86</v>
      </c>
      <c r="E43" s="107">
        <v>239330.8</v>
      </c>
      <c r="F43" s="107">
        <v>239330.8</v>
      </c>
      <c r="G43" s="105" t="s">
        <v>171</v>
      </c>
      <c r="H43" s="107">
        <f t="shared" si="8"/>
        <v>100</v>
      </c>
      <c r="I43" s="105" t="s">
        <v>167</v>
      </c>
      <c r="J43" s="105" t="s">
        <v>245</v>
      </c>
      <c r="K43" s="105" t="s">
        <v>246</v>
      </c>
      <c r="L43" s="106" t="s">
        <v>238</v>
      </c>
      <c r="M43" s="106">
        <v>475</v>
      </c>
      <c r="N43" s="106">
        <v>426</v>
      </c>
      <c r="O43" s="107">
        <f>N43/M43*100</f>
        <v>89.684210526315795</v>
      </c>
      <c r="P43" s="107">
        <f t="shared" si="9"/>
        <v>89.684210526315795</v>
      </c>
      <c r="Q43" s="105" t="s">
        <v>791</v>
      </c>
      <c r="R43" s="57"/>
    </row>
    <row r="44" spans="1:20" ht="377.25" customHeight="1">
      <c r="A44" s="36" t="s">
        <v>202</v>
      </c>
      <c r="B44" s="105" t="s">
        <v>203</v>
      </c>
      <c r="C44" s="54" t="s">
        <v>204</v>
      </c>
      <c r="D44" s="105" t="s">
        <v>86</v>
      </c>
      <c r="E44" s="107">
        <f>E45+E46+E47</f>
        <v>1537736.9</v>
      </c>
      <c r="F44" s="107">
        <f>F45+F46+F47</f>
        <v>1535648.58</v>
      </c>
      <c r="G44" s="105" t="s">
        <v>235</v>
      </c>
      <c r="H44" s="107">
        <f t="shared" si="8"/>
        <v>99.864195233918124</v>
      </c>
      <c r="I44" s="105" t="s">
        <v>247</v>
      </c>
      <c r="J44" s="105" t="s">
        <v>248</v>
      </c>
      <c r="K44" s="105" t="s">
        <v>249</v>
      </c>
      <c r="L44" s="106" t="s">
        <v>238</v>
      </c>
      <c r="M44" s="106">
        <v>904</v>
      </c>
      <c r="N44" s="106">
        <v>1011</v>
      </c>
      <c r="O44" s="107">
        <f t="shared" ref="O44:O49" si="10">N44/M44*100</f>
        <v>111.83628318584071</v>
      </c>
      <c r="P44" s="107">
        <f t="shared" si="9"/>
        <v>111.83628318584071</v>
      </c>
      <c r="Q44" s="105"/>
      <c r="R44" s="57"/>
      <c r="S44" s="32"/>
    </row>
    <row r="45" spans="1:20" ht="409.5">
      <c r="A45" s="36" t="s">
        <v>205</v>
      </c>
      <c r="B45" s="105" t="s">
        <v>206</v>
      </c>
      <c r="C45" s="36" t="s">
        <v>207</v>
      </c>
      <c r="D45" s="105" t="s">
        <v>86</v>
      </c>
      <c r="E45" s="107">
        <v>967006.8</v>
      </c>
      <c r="F45" s="107">
        <v>967006.8</v>
      </c>
      <c r="G45" s="105" t="s">
        <v>171</v>
      </c>
      <c r="H45" s="107">
        <f t="shared" si="8"/>
        <v>100</v>
      </c>
      <c r="I45" s="105" t="s">
        <v>167</v>
      </c>
      <c r="J45" s="63" t="s">
        <v>250</v>
      </c>
      <c r="K45" s="63" t="s">
        <v>251</v>
      </c>
      <c r="L45" s="64" t="s">
        <v>238</v>
      </c>
      <c r="M45" s="64">
        <v>575</v>
      </c>
      <c r="N45" s="64">
        <v>668</v>
      </c>
      <c r="O45" s="107">
        <f t="shared" si="10"/>
        <v>116.17391304347827</v>
      </c>
      <c r="P45" s="107">
        <f t="shared" si="9"/>
        <v>116.17391304347827</v>
      </c>
      <c r="Q45" s="106"/>
      <c r="R45" s="57"/>
    </row>
    <row r="46" spans="1:20" ht="247.5" customHeight="1">
      <c r="A46" s="36" t="s">
        <v>208</v>
      </c>
      <c r="B46" s="105" t="s">
        <v>209</v>
      </c>
      <c r="C46" s="36" t="s">
        <v>210</v>
      </c>
      <c r="D46" s="95" t="s">
        <v>86</v>
      </c>
      <c r="E46" s="107">
        <v>39343.4</v>
      </c>
      <c r="F46" s="107">
        <v>37997.964</v>
      </c>
      <c r="G46" s="95" t="s">
        <v>189</v>
      </c>
      <c r="H46" s="107">
        <f t="shared" si="8"/>
        <v>96.580275217698514</v>
      </c>
      <c r="I46" s="105" t="s">
        <v>815</v>
      </c>
      <c r="J46" s="63" t="s">
        <v>252</v>
      </c>
      <c r="K46" s="63" t="s">
        <v>251</v>
      </c>
      <c r="L46" s="64" t="s">
        <v>238</v>
      </c>
      <c r="M46" s="64">
        <v>5</v>
      </c>
      <c r="N46" s="64">
        <v>12</v>
      </c>
      <c r="O46" s="107">
        <f t="shared" si="10"/>
        <v>240</v>
      </c>
      <c r="P46" s="107">
        <f t="shared" si="9"/>
        <v>240</v>
      </c>
      <c r="Q46" s="107"/>
      <c r="R46" s="57"/>
    </row>
    <row r="47" spans="1:20" ht="189">
      <c r="A47" s="114" t="s">
        <v>211</v>
      </c>
      <c r="B47" s="105" t="s">
        <v>212</v>
      </c>
      <c r="C47" s="36" t="s">
        <v>213</v>
      </c>
      <c r="D47" s="105" t="s">
        <v>86</v>
      </c>
      <c r="E47" s="107">
        <v>531386.69999999995</v>
      </c>
      <c r="F47" s="107">
        <v>530643.81599999999</v>
      </c>
      <c r="G47" s="105" t="s">
        <v>189</v>
      </c>
      <c r="H47" s="107">
        <f t="shared" si="8"/>
        <v>99.860198985032937</v>
      </c>
      <c r="I47" s="105" t="s">
        <v>814</v>
      </c>
      <c r="J47" s="105" t="s">
        <v>253</v>
      </c>
      <c r="K47" s="105" t="s">
        <v>251</v>
      </c>
      <c r="L47" s="106" t="s">
        <v>238</v>
      </c>
      <c r="M47" s="106">
        <v>329</v>
      </c>
      <c r="N47" s="106">
        <v>331</v>
      </c>
      <c r="O47" s="107">
        <f t="shared" si="10"/>
        <v>100.60790273556231</v>
      </c>
      <c r="P47" s="107">
        <f t="shared" si="9"/>
        <v>100.60790273556231</v>
      </c>
      <c r="Q47" s="94"/>
      <c r="R47" s="57"/>
      <c r="T47" s="32"/>
    </row>
    <row r="48" spans="1:20" ht="409.5">
      <c r="A48" s="114" t="s">
        <v>119</v>
      </c>
      <c r="B48" s="105" t="s">
        <v>214</v>
      </c>
      <c r="C48" s="36" t="s">
        <v>215</v>
      </c>
      <c r="D48" s="105" t="s">
        <v>86</v>
      </c>
      <c r="E48" s="29">
        <v>3500000</v>
      </c>
      <c r="F48" s="29">
        <v>3500000</v>
      </c>
      <c r="G48" s="105" t="s">
        <v>171</v>
      </c>
      <c r="H48" s="107">
        <f t="shared" si="8"/>
        <v>100</v>
      </c>
      <c r="I48" s="105" t="s">
        <v>167</v>
      </c>
      <c r="J48" s="105" t="s">
        <v>254</v>
      </c>
      <c r="K48" s="105" t="s">
        <v>251</v>
      </c>
      <c r="L48" s="106" t="s">
        <v>238</v>
      </c>
      <c r="M48" s="106">
        <v>456</v>
      </c>
      <c r="N48" s="106">
        <v>769</v>
      </c>
      <c r="O48" s="107">
        <f t="shared" si="10"/>
        <v>168.64035087719299</v>
      </c>
      <c r="P48" s="107">
        <f t="shared" si="9"/>
        <v>168.64035087719299</v>
      </c>
      <c r="Q48" s="94"/>
      <c r="R48" s="57"/>
    </row>
    <row r="49" spans="1:18" ht="144" customHeight="1">
      <c r="A49" s="114" t="s">
        <v>122</v>
      </c>
      <c r="B49" s="105" t="s">
        <v>216</v>
      </c>
      <c r="C49" s="36" t="s">
        <v>217</v>
      </c>
      <c r="D49" s="105" t="s">
        <v>86</v>
      </c>
      <c r="E49" s="29">
        <v>825000</v>
      </c>
      <c r="F49" s="29">
        <v>825000</v>
      </c>
      <c r="G49" s="105" t="s">
        <v>171</v>
      </c>
      <c r="H49" s="107">
        <f t="shared" si="8"/>
        <v>100</v>
      </c>
      <c r="I49" s="105" t="s">
        <v>167</v>
      </c>
      <c r="J49" s="105" t="s">
        <v>255</v>
      </c>
      <c r="K49" s="105" t="s">
        <v>251</v>
      </c>
      <c r="L49" s="106" t="s">
        <v>238</v>
      </c>
      <c r="M49" s="106">
        <v>64</v>
      </c>
      <c r="N49" s="106">
        <v>160</v>
      </c>
      <c r="O49" s="107">
        <f t="shared" si="10"/>
        <v>250</v>
      </c>
      <c r="P49" s="107">
        <f t="shared" si="9"/>
        <v>250</v>
      </c>
      <c r="Q49" s="94"/>
      <c r="R49" s="57"/>
    </row>
    <row r="50" spans="1:18" ht="409.5">
      <c r="A50" s="168" t="s">
        <v>218</v>
      </c>
      <c r="B50" s="170" t="s">
        <v>219</v>
      </c>
      <c r="C50" s="173" t="s">
        <v>220</v>
      </c>
      <c r="D50" s="171" t="s">
        <v>86</v>
      </c>
      <c r="E50" s="188">
        <v>88827.199999999997</v>
      </c>
      <c r="F50" s="188">
        <v>88827.199999999997</v>
      </c>
      <c r="G50" s="171" t="s">
        <v>171</v>
      </c>
      <c r="H50" s="165">
        <f t="shared" si="8"/>
        <v>100</v>
      </c>
      <c r="I50" s="187" t="s">
        <v>167</v>
      </c>
      <c r="J50" s="95" t="s">
        <v>257</v>
      </c>
      <c r="K50" s="95" t="s">
        <v>258</v>
      </c>
      <c r="L50" s="95" t="s">
        <v>259</v>
      </c>
      <c r="M50" s="95">
        <v>12</v>
      </c>
      <c r="N50" s="95">
        <v>12</v>
      </c>
      <c r="O50" s="228">
        <f>N50/M50*100</f>
        <v>100</v>
      </c>
      <c r="P50" s="189">
        <f>(O50+O51+O52+O53)/4</f>
        <v>100</v>
      </c>
      <c r="Q50" s="163"/>
      <c r="R50" s="57"/>
    </row>
    <row r="51" spans="1:18" ht="102.75" customHeight="1">
      <c r="A51" s="169"/>
      <c r="B51" s="171"/>
      <c r="C51" s="173"/>
      <c r="D51" s="171"/>
      <c r="E51" s="188"/>
      <c r="F51" s="188"/>
      <c r="G51" s="171"/>
      <c r="H51" s="186"/>
      <c r="I51" s="187"/>
      <c r="J51" s="95" t="s">
        <v>260</v>
      </c>
      <c r="K51" s="95" t="s">
        <v>258</v>
      </c>
      <c r="L51" s="105" t="s">
        <v>259</v>
      </c>
      <c r="M51" s="105">
        <v>12</v>
      </c>
      <c r="N51" s="105">
        <v>12</v>
      </c>
      <c r="O51" s="228">
        <f t="shared" ref="O51:O67" si="11">N51/M51*100</f>
        <v>100</v>
      </c>
      <c r="P51" s="189"/>
      <c r="Q51" s="178"/>
      <c r="R51" s="57"/>
    </row>
    <row r="52" spans="1:18" ht="409.5">
      <c r="A52" s="169"/>
      <c r="B52" s="171"/>
      <c r="C52" s="173"/>
      <c r="D52" s="171"/>
      <c r="E52" s="188"/>
      <c r="F52" s="188"/>
      <c r="G52" s="171"/>
      <c r="H52" s="186"/>
      <c r="I52" s="187"/>
      <c r="J52" s="105" t="s">
        <v>261</v>
      </c>
      <c r="K52" s="95" t="s">
        <v>258</v>
      </c>
      <c r="L52" s="105" t="s">
        <v>259</v>
      </c>
      <c r="M52" s="105">
        <v>12</v>
      </c>
      <c r="N52" s="105">
        <v>12</v>
      </c>
      <c r="O52" s="228">
        <f t="shared" si="11"/>
        <v>100</v>
      </c>
      <c r="P52" s="189"/>
      <c r="Q52" s="178"/>
      <c r="R52" s="57"/>
    </row>
    <row r="53" spans="1:18" ht="135.75" customHeight="1">
      <c r="A53" s="169"/>
      <c r="B53" s="172"/>
      <c r="C53" s="173"/>
      <c r="D53" s="171"/>
      <c r="E53" s="188"/>
      <c r="F53" s="188"/>
      <c r="G53" s="171"/>
      <c r="H53" s="190"/>
      <c r="I53" s="187"/>
      <c r="J53" s="94" t="s">
        <v>262</v>
      </c>
      <c r="K53" s="95" t="s">
        <v>258</v>
      </c>
      <c r="L53" s="105" t="s">
        <v>259</v>
      </c>
      <c r="M53" s="105">
        <v>12</v>
      </c>
      <c r="N53" s="105">
        <v>12</v>
      </c>
      <c r="O53" s="228">
        <f t="shared" si="11"/>
        <v>100</v>
      </c>
      <c r="P53" s="189"/>
      <c r="Q53" s="164"/>
      <c r="R53" s="57"/>
    </row>
    <row r="54" spans="1:18" ht="206.25" customHeight="1">
      <c r="A54" s="174" t="s">
        <v>221</v>
      </c>
      <c r="B54" s="170" t="s">
        <v>222</v>
      </c>
      <c r="C54" s="176" t="s">
        <v>223</v>
      </c>
      <c r="D54" s="170" t="s">
        <v>86</v>
      </c>
      <c r="E54" s="189">
        <v>8750.7999999999993</v>
      </c>
      <c r="F54" s="189">
        <v>8750.7999999999993</v>
      </c>
      <c r="G54" s="170" t="s">
        <v>171</v>
      </c>
      <c r="H54" s="165">
        <f t="shared" si="8"/>
        <v>100</v>
      </c>
      <c r="I54" s="131" t="s">
        <v>167</v>
      </c>
      <c r="J54" s="131" t="s">
        <v>730</v>
      </c>
      <c r="K54" s="105" t="s">
        <v>263</v>
      </c>
      <c r="L54" s="105" t="s">
        <v>264</v>
      </c>
      <c r="M54" s="37">
        <v>2</v>
      </c>
      <c r="N54" s="38">
        <v>4</v>
      </c>
      <c r="O54" s="228">
        <f t="shared" si="11"/>
        <v>200</v>
      </c>
      <c r="P54" s="189">
        <f>(O54+O55)/2</f>
        <v>150</v>
      </c>
      <c r="Q54" s="131" t="s">
        <v>796</v>
      </c>
      <c r="R54" s="57"/>
    </row>
    <row r="55" spans="1:18" ht="103.5" customHeight="1">
      <c r="A55" s="175"/>
      <c r="B55" s="171"/>
      <c r="C55" s="173"/>
      <c r="D55" s="171"/>
      <c r="E55" s="189"/>
      <c r="F55" s="189"/>
      <c r="G55" s="171"/>
      <c r="H55" s="190"/>
      <c r="I55" s="132"/>
      <c r="J55" s="132"/>
      <c r="K55" s="105" t="s">
        <v>265</v>
      </c>
      <c r="L55" s="105" t="s">
        <v>264</v>
      </c>
      <c r="M55" s="105">
        <v>7</v>
      </c>
      <c r="N55" s="105">
        <v>7</v>
      </c>
      <c r="O55" s="228">
        <f t="shared" si="11"/>
        <v>100</v>
      </c>
      <c r="P55" s="189"/>
      <c r="Q55" s="132"/>
      <c r="R55" s="57"/>
    </row>
    <row r="56" spans="1:18" ht="15.75" customHeight="1">
      <c r="A56" s="163" t="s">
        <v>224</v>
      </c>
      <c r="B56" s="131" t="s">
        <v>225</v>
      </c>
      <c r="C56" s="166" t="s">
        <v>226</v>
      </c>
      <c r="D56" s="131" t="s">
        <v>86</v>
      </c>
      <c r="E56" s="189">
        <v>187878</v>
      </c>
      <c r="F56" s="189">
        <v>187878</v>
      </c>
      <c r="G56" s="191" t="s">
        <v>171</v>
      </c>
      <c r="H56" s="165">
        <f t="shared" si="8"/>
        <v>100</v>
      </c>
      <c r="I56" s="131" t="s">
        <v>167</v>
      </c>
      <c r="J56" s="187" t="s">
        <v>266</v>
      </c>
      <c r="K56" s="187"/>
      <c r="L56" s="187"/>
      <c r="M56" s="187"/>
      <c r="N56" s="187"/>
      <c r="O56" s="187"/>
      <c r="P56" s="187"/>
      <c r="Q56" s="187"/>
      <c r="R56" s="57"/>
    </row>
    <row r="57" spans="1:18" ht="409.5">
      <c r="A57" s="178"/>
      <c r="B57" s="177"/>
      <c r="C57" s="179"/>
      <c r="D57" s="177"/>
      <c r="E57" s="189"/>
      <c r="F57" s="189"/>
      <c r="G57" s="192"/>
      <c r="H57" s="186"/>
      <c r="I57" s="177"/>
      <c r="J57" s="229" t="s">
        <v>267</v>
      </c>
      <c r="K57" s="47" t="s">
        <v>268</v>
      </c>
      <c r="L57" s="230" t="s">
        <v>269</v>
      </c>
      <c r="M57" s="231">
        <v>1</v>
      </c>
      <c r="N57" s="232">
        <v>1</v>
      </c>
      <c r="O57" s="228">
        <f t="shared" si="11"/>
        <v>100</v>
      </c>
      <c r="P57" s="233">
        <f>SUM(O57:O64)/8</f>
        <v>100</v>
      </c>
      <c r="Q57" s="234"/>
      <c r="R57" s="57"/>
    </row>
    <row r="58" spans="1:18" ht="236.25" customHeight="1">
      <c r="A58" s="178"/>
      <c r="B58" s="177"/>
      <c r="C58" s="179"/>
      <c r="D58" s="177"/>
      <c r="E58" s="189"/>
      <c r="F58" s="189"/>
      <c r="G58" s="192"/>
      <c r="H58" s="186"/>
      <c r="I58" s="177"/>
      <c r="J58" s="229" t="s">
        <v>270</v>
      </c>
      <c r="K58" s="47" t="s">
        <v>268</v>
      </c>
      <c r="L58" s="230" t="s">
        <v>269</v>
      </c>
      <c r="M58" s="231">
        <v>1</v>
      </c>
      <c r="N58" s="232">
        <v>1</v>
      </c>
      <c r="O58" s="228">
        <f t="shared" si="11"/>
        <v>100</v>
      </c>
      <c r="P58" s="235"/>
      <c r="Q58" s="236"/>
      <c r="R58" s="57"/>
    </row>
    <row r="59" spans="1:18" ht="327.75" customHeight="1">
      <c r="A59" s="178"/>
      <c r="B59" s="177"/>
      <c r="C59" s="179"/>
      <c r="D59" s="177"/>
      <c r="E59" s="189"/>
      <c r="F59" s="189"/>
      <c r="G59" s="192"/>
      <c r="H59" s="186"/>
      <c r="I59" s="177"/>
      <c r="J59" s="229" t="s">
        <v>271</v>
      </c>
      <c r="K59" s="47" t="s">
        <v>268</v>
      </c>
      <c r="L59" s="230" t="s">
        <v>269</v>
      </c>
      <c r="M59" s="231">
        <v>1</v>
      </c>
      <c r="N59" s="232">
        <v>1</v>
      </c>
      <c r="O59" s="228">
        <f t="shared" si="11"/>
        <v>100</v>
      </c>
      <c r="P59" s="235"/>
      <c r="Q59" s="234"/>
      <c r="R59" s="57"/>
    </row>
    <row r="60" spans="1:18" ht="216.75" customHeight="1">
      <c r="A60" s="178"/>
      <c r="B60" s="177"/>
      <c r="C60" s="179"/>
      <c r="D60" s="177"/>
      <c r="E60" s="189"/>
      <c r="F60" s="189"/>
      <c r="G60" s="192"/>
      <c r="H60" s="186"/>
      <c r="I60" s="177"/>
      <c r="J60" s="229" t="s">
        <v>272</v>
      </c>
      <c r="K60" s="47" t="s">
        <v>268</v>
      </c>
      <c r="L60" s="230" t="s">
        <v>269</v>
      </c>
      <c r="M60" s="231">
        <v>1</v>
      </c>
      <c r="N60" s="232">
        <v>1</v>
      </c>
      <c r="O60" s="228">
        <f t="shared" si="11"/>
        <v>100</v>
      </c>
      <c r="P60" s="235"/>
      <c r="Q60" s="234"/>
      <c r="R60" s="57"/>
    </row>
    <row r="61" spans="1:18" ht="344.25" customHeight="1">
      <c r="A61" s="178"/>
      <c r="B61" s="177"/>
      <c r="C61" s="179"/>
      <c r="D61" s="177"/>
      <c r="E61" s="189"/>
      <c r="F61" s="189"/>
      <c r="G61" s="192"/>
      <c r="H61" s="186"/>
      <c r="I61" s="177"/>
      <c r="J61" s="229" t="s">
        <v>273</v>
      </c>
      <c r="K61" s="47" t="s">
        <v>268</v>
      </c>
      <c r="L61" s="230" t="s">
        <v>269</v>
      </c>
      <c r="M61" s="231">
        <v>1</v>
      </c>
      <c r="N61" s="232">
        <v>1</v>
      </c>
      <c r="O61" s="228">
        <f t="shared" si="11"/>
        <v>100</v>
      </c>
      <c r="P61" s="235"/>
      <c r="Q61" s="234"/>
      <c r="R61" s="57"/>
    </row>
    <row r="62" spans="1:18" ht="409.5">
      <c r="A62" s="178"/>
      <c r="B62" s="177"/>
      <c r="C62" s="179"/>
      <c r="D62" s="177"/>
      <c r="E62" s="189"/>
      <c r="F62" s="189"/>
      <c r="G62" s="192"/>
      <c r="H62" s="186"/>
      <c r="I62" s="177"/>
      <c r="J62" s="229" t="s">
        <v>274</v>
      </c>
      <c r="K62" s="47" t="s">
        <v>268</v>
      </c>
      <c r="L62" s="230" t="s">
        <v>269</v>
      </c>
      <c r="M62" s="231">
        <v>1</v>
      </c>
      <c r="N62" s="232">
        <v>1</v>
      </c>
      <c r="O62" s="228">
        <f t="shared" si="11"/>
        <v>100</v>
      </c>
      <c r="P62" s="235"/>
      <c r="Q62" s="234"/>
      <c r="R62" s="57"/>
    </row>
    <row r="63" spans="1:18" ht="121.5" customHeight="1">
      <c r="A63" s="178"/>
      <c r="B63" s="177"/>
      <c r="C63" s="179"/>
      <c r="D63" s="177"/>
      <c r="E63" s="189"/>
      <c r="F63" s="189"/>
      <c r="G63" s="192"/>
      <c r="H63" s="186"/>
      <c r="I63" s="177"/>
      <c r="J63" s="229" t="s">
        <v>275</v>
      </c>
      <c r="K63" s="47" t="s">
        <v>268</v>
      </c>
      <c r="L63" s="230" t="s">
        <v>269</v>
      </c>
      <c r="M63" s="231">
        <v>1</v>
      </c>
      <c r="N63" s="232">
        <v>1</v>
      </c>
      <c r="O63" s="228">
        <f t="shared" si="11"/>
        <v>100</v>
      </c>
      <c r="P63" s="235"/>
      <c r="Q63" s="234"/>
      <c r="R63" s="57"/>
    </row>
    <row r="64" spans="1:18" ht="409.5">
      <c r="A64" s="178"/>
      <c r="B64" s="177"/>
      <c r="C64" s="179"/>
      <c r="D64" s="177"/>
      <c r="E64" s="165"/>
      <c r="F64" s="165"/>
      <c r="G64" s="192"/>
      <c r="H64" s="186"/>
      <c r="I64" s="177"/>
      <c r="J64" s="237" t="s">
        <v>723</v>
      </c>
      <c r="K64" s="238" t="s">
        <v>268</v>
      </c>
      <c r="L64" s="239" t="s">
        <v>269</v>
      </c>
      <c r="M64" s="240">
        <v>1</v>
      </c>
      <c r="N64" s="241">
        <v>1</v>
      </c>
      <c r="O64" s="228">
        <f t="shared" si="11"/>
        <v>100</v>
      </c>
      <c r="P64" s="235"/>
      <c r="Q64" s="242"/>
      <c r="R64" s="57"/>
    </row>
    <row r="65" spans="1:18" ht="126">
      <c r="A65" s="106" t="s">
        <v>285</v>
      </c>
      <c r="B65" s="105" t="s">
        <v>728</v>
      </c>
      <c r="C65" s="36" t="s">
        <v>724</v>
      </c>
      <c r="D65" s="105" t="s">
        <v>86</v>
      </c>
      <c r="E65" s="107">
        <v>32660.6</v>
      </c>
      <c r="F65" s="107">
        <v>32660.5141</v>
      </c>
      <c r="G65" s="94" t="s">
        <v>171</v>
      </c>
      <c r="H65" s="107">
        <f t="shared" si="8"/>
        <v>99.999736991971986</v>
      </c>
      <c r="I65" s="105" t="s">
        <v>167</v>
      </c>
      <c r="J65" s="47" t="s">
        <v>1034</v>
      </c>
      <c r="K65" s="47" t="s">
        <v>729</v>
      </c>
      <c r="L65" s="47" t="s">
        <v>264</v>
      </c>
      <c r="M65" s="46">
        <v>0</v>
      </c>
      <c r="N65" s="243">
        <v>0</v>
      </c>
      <c r="O65" s="228" t="s">
        <v>88</v>
      </c>
      <c r="P65" s="228" t="s">
        <v>88</v>
      </c>
      <c r="Q65" s="234"/>
      <c r="R65" s="57"/>
    </row>
    <row r="66" spans="1:18" ht="114" customHeight="1">
      <c r="A66" s="114" t="s">
        <v>227</v>
      </c>
      <c r="B66" s="94" t="s">
        <v>228</v>
      </c>
      <c r="C66" s="114" t="s">
        <v>229</v>
      </c>
      <c r="D66" s="94" t="s">
        <v>86</v>
      </c>
      <c r="E66" s="30">
        <v>42830</v>
      </c>
      <c r="F66" s="30">
        <v>42830</v>
      </c>
      <c r="G66" s="94" t="s">
        <v>171</v>
      </c>
      <c r="H66" s="107">
        <f t="shared" si="8"/>
        <v>100</v>
      </c>
      <c r="I66" s="105" t="s">
        <v>167</v>
      </c>
      <c r="J66" s="105" t="s">
        <v>1024</v>
      </c>
      <c r="K66" s="105" t="s">
        <v>276</v>
      </c>
      <c r="L66" s="105" t="s">
        <v>277</v>
      </c>
      <c r="M66" s="106">
        <v>132</v>
      </c>
      <c r="N66" s="106">
        <v>121</v>
      </c>
      <c r="O66" s="228">
        <f t="shared" si="11"/>
        <v>91.666666666666657</v>
      </c>
      <c r="P66" s="107">
        <f>O66</f>
        <v>91.666666666666657</v>
      </c>
      <c r="Q66" s="105" t="s">
        <v>818</v>
      </c>
      <c r="R66" s="57"/>
    </row>
    <row r="67" spans="1:18" ht="183.75" customHeight="1">
      <c r="A67" s="106" t="s">
        <v>230</v>
      </c>
      <c r="B67" s="105" t="s">
        <v>231</v>
      </c>
      <c r="C67" s="36" t="s">
        <v>196</v>
      </c>
      <c r="D67" s="105" t="s">
        <v>234</v>
      </c>
      <c r="E67" s="30">
        <v>5750000</v>
      </c>
      <c r="F67" s="30">
        <v>5750000</v>
      </c>
      <c r="G67" s="105" t="s">
        <v>171</v>
      </c>
      <c r="H67" s="107">
        <f t="shared" si="8"/>
        <v>100</v>
      </c>
      <c r="I67" s="105" t="s">
        <v>167</v>
      </c>
      <c r="J67" s="105" t="s">
        <v>788</v>
      </c>
      <c r="K67" s="105" t="s">
        <v>787</v>
      </c>
      <c r="L67" s="105" t="s">
        <v>786</v>
      </c>
      <c r="M67" s="45">
        <v>145</v>
      </c>
      <c r="N67" s="59">
        <v>960</v>
      </c>
      <c r="O67" s="228">
        <f t="shared" si="11"/>
        <v>662.06896551724139</v>
      </c>
      <c r="P67" s="107">
        <f>O67</f>
        <v>662.06896551724139</v>
      </c>
      <c r="Q67" s="105"/>
      <c r="R67" s="57"/>
    </row>
    <row r="68" spans="1:18" ht="39.75" customHeight="1">
      <c r="A68" s="137" t="s">
        <v>232</v>
      </c>
      <c r="B68" s="138"/>
      <c r="C68" s="138"/>
      <c r="D68" s="139"/>
      <c r="E68" s="107">
        <f>E37+E38+E40+E41+E42+E43+E44+E48+E49+E50+E54+E56+E65+E66+E67</f>
        <v>15299291.299999999</v>
      </c>
      <c r="F68" s="107">
        <f>F37+F38+F40+F41+F42+F43+F44+F48+F49+F50+F54+F56+F65+F66+F67</f>
        <v>15296825.7301</v>
      </c>
      <c r="G68" s="105" t="s">
        <v>13</v>
      </c>
      <c r="H68" s="105" t="s">
        <v>13</v>
      </c>
      <c r="I68" s="105" t="s">
        <v>13</v>
      </c>
      <c r="J68" s="105" t="s">
        <v>13</v>
      </c>
      <c r="K68" s="105" t="s">
        <v>13</v>
      </c>
      <c r="L68" s="105" t="s">
        <v>13</v>
      </c>
      <c r="M68" s="105" t="s">
        <v>13</v>
      </c>
      <c r="N68" s="105" t="s">
        <v>13</v>
      </c>
      <c r="O68" s="105" t="s">
        <v>13</v>
      </c>
      <c r="P68" s="105" t="s">
        <v>13</v>
      </c>
      <c r="Q68" s="105" t="s">
        <v>13</v>
      </c>
      <c r="R68" s="57"/>
    </row>
    <row r="69" spans="1:18" ht="42.75" customHeight="1">
      <c r="A69" s="137" t="s">
        <v>233</v>
      </c>
      <c r="B69" s="138"/>
      <c r="C69" s="138"/>
      <c r="D69" s="139"/>
      <c r="E69" s="60">
        <f>E35+E68</f>
        <v>22649451.599999998</v>
      </c>
      <c r="F69" s="60">
        <f>F35+F68</f>
        <v>22444999.5297</v>
      </c>
      <c r="G69" s="105" t="s">
        <v>13</v>
      </c>
      <c r="H69" s="105" t="s">
        <v>13</v>
      </c>
      <c r="I69" s="105" t="s">
        <v>13</v>
      </c>
      <c r="J69" s="105" t="s">
        <v>13</v>
      </c>
      <c r="K69" s="105" t="s">
        <v>13</v>
      </c>
      <c r="L69" s="105" t="s">
        <v>13</v>
      </c>
      <c r="M69" s="105" t="s">
        <v>13</v>
      </c>
      <c r="N69" s="105" t="s">
        <v>13</v>
      </c>
      <c r="O69" s="105" t="s">
        <v>13</v>
      </c>
      <c r="P69" s="105" t="s">
        <v>13</v>
      </c>
      <c r="Q69" s="105" t="s">
        <v>13</v>
      </c>
      <c r="R69" s="57"/>
    </row>
    <row r="70" spans="1:18" ht="15.75">
      <c r="A70" s="123" t="s">
        <v>293</v>
      </c>
      <c r="B70" s="124"/>
      <c r="C70" s="124"/>
      <c r="D70" s="124"/>
      <c r="E70" s="124"/>
      <c r="F70" s="124"/>
      <c r="G70" s="124"/>
      <c r="H70" s="124"/>
      <c r="I70" s="124"/>
      <c r="J70" s="124"/>
      <c r="K70" s="124"/>
      <c r="L70" s="124"/>
      <c r="M70" s="124"/>
      <c r="N70" s="124"/>
      <c r="O70" s="124"/>
      <c r="P70" s="124"/>
      <c r="Q70" s="180"/>
      <c r="R70" s="57"/>
    </row>
    <row r="71" spans="1:18" ht="15.75">
      <c r="A71" s="123" t="s">
        <v>30</v>
      </c>
      <c r="B71" s="124"/>
      <c r="C71" s="124"/>
      <c r="D71" s="124"/>
      <c r="E71" s="124"/>
      <c r="F71" s="124"/>
      <c r="G71" s="124"/>
      <c r="H71" s="124"/>
      <c r="I71" s="124"/>
      <c r="J71" s="124"/>
      <c r="K71" s="124"/>
      <c r="L71" s="124"/>
      <c r="M71" s="124"/>
      <c r="N71" s="124"/>
      <c r="O71" s="124"/>
      <c r="P71" s="124"/>
      <c r="Q71" s="180"/>
      <c r="R71" s="57"/>
    </row>
    <row r="72" spans="1:18" ht="31.5" customHeight="1">
      <c r="A72" s="244" t="s">
        <v>294</v>
      </c>
      <c r="B72" s="131" t="s">
        <v>295</v>
      </c>
      <c r="C72" s="166" t="s">
        <v>296</v>
      </c>
      <c r="D72" s="131" t="s">
        <v>299</v>
      </c>
      <c r="E72" s="245">
        <v>14823342.9</v>
      </c>
      <c r="F72" s="245">
        <v>13099280</v>
      </c>
      <c r="G72" s="131" t="s">
        <v>300</v>
      </c>
      <c r="H72" s="165">
        <f>F72/E72*100</f>
        <v>88.369270604945655</v>
      </c>
      <c r="I72" s="131" t="s">
        <v>825</v>
      </c>
      <c r="J72" s="131" t="s">
        <v>297</v>
      </c>
      <c r="K72" s="131" t="s">
        <v>298</v>
      </c>
      <c r="L72" s="163" t="s">
        <v>264</v>
      </c>
      <c r="M72" s="246">
        <v>1200</v>
      </c>
      <c r="N72" s="246">
        <v>1287</v>
      </c>
      <c r="O72" s="165">
        <v>100</v>
      </c>
      <c r="P72" s="165">
        <f>O72</f>
        <v>100</v>
      </c>
      <c r="Q72" s="163"/>
      <c r="R72" s="57"/>
    </row>
    <row r="73" spans="1:18" ht="294" customHeight="1">
      <c r="A73" s="247"/>
      <c r="B73" s="132"/>
      <c r="C73" s="167"/>
      <c r="D73" s="132"/>
      <c r="E73" s="248"/>
      <c r="F73" s="248"/>
      <c r="G73" s="132"/>
      <c r="H73" s="190"/>
      <c r="I73" s="132"/>
      <c r="J73" s="132"/>
      <c r="K73" s="132"/>
      <c r="L73" s="164"/>
      <c r="M73" s="249"/>
      <c r="N73" s="249"/>
      <c r="O73" s="190"/>
      <c r="P73" s="190"/>
      <c r="Q73" s="164"/>
      <c r="R73" s="57"/>
    </row>
    <row r="74" spans="1:18" ht="189">
      <c r="A74" s="114" t="s">
        <v>826</v>
      </c>
      <c r="B74" s="94" t="s">
        <v>302</v>
      </c>
      <c r="C74" s="250" t="s">
        <v>303</v>
      </c>
      <c r="D74" s="94" t="s">
        <v>86</v>
      </c>
      <c r="E74" s="251">
        <v>839553.2</v>
      </c>
      <c r="F74" s="251">
        <v>839553.2</v>
      </c>
      <c r="G74" s="252" t="s">
        <v>166</v>
      </c>
      <c r="H74" s="98">
        <f>F74/E74*100</f>
        <v>100</v>
      </c>
      <c r="I74" s="253"/>
      <c r="J74" s="111" t="s">
        <v>304</v>
      </c>
      <c r="K74" s="95" t="s">
        <v>305</v>
      </c>
      <c r="L74" s="106" t="s">
        <v>264</v>
      </c>
      <c r="M74" s="45">
        <v>24540000</v>
      </c>
      <c r="N74" s="45">
        <v>24310643</v>
      </c>
      <c r="O74" s="107">
        <f>IF((N74/M74*100)&gt;1,100)</f>
        <v>100</v>
      </c>
      <c r="P74" s="254">
        <f>SUM(O74:O93)/19</f>
        <v>95.269352532234066</v>
      </c>
      <c r="Q74" s="106"/>
      <c r="R74" s="57"/>
    </row>
    <row r="75" spans="1:18" ht="110.25">
      <c r="A75" s="115"/>
      <c r="B75" s="100"/>
      <c r="C75" s="255"/>
      <c r="D75" s="100"/>
      <c r="E75" s="256"/>
      <c r="F75" s="257"/>
      <c r="G75" s="255"/>
      <c r="H75" s="100"/>
      <c r="I75" s="258"/>
      <c r="J75" s="259" t="s">
        <v>306</v>
      </c>
      <c r="K75" s="105" t="s">
        <v>307</v>
      </c>
      <c r="L75" s="106" t="s">
        <v>264</v>
      </c>
      <c r="M75" s="45">
        <v>4200</v>
      </c>
      <c r="N75" s="45">
        <v>4484</v>
      </c>
      <c r="O75" s="107">
        <f>IF((N75/M75*100)&gt;1,100)</f>
        <v>100</v>
      </c>
      <c r="P75" s="260"/>
      <c r="Q75" s="94"/>
      <c r="R75" s="57"/>
    </row>
    <row r="76" spans="1:18" ht="153.75" customHeight="1">
      <c r="A76" s="115"/>
      <c r="B76" s="100"/>
      <c r="C76" s="255"/>
      <c r="D76" s="100"/>
      <c r="E76" s="256"/>
      <c r="F76" s="257"/>
      <c r="G76" s="255"/>
      <c r="H76" s="100"/>
      <c r="I76" s="258"/>
      <c r="J76" s="259" t="s">
        <v>308</v>
      </c>
      <c r="K76" s="105" t="s">
        <v>309</v>
      </c>
      <c r="L76" s="106" t="s">
        <v>264</v>
      </c>
      <c r="M76" s="45">
        <v>26000</v>
      </c>
      <c r="N76" s="45">
        <v>30650</v>
      </c>
      <c r="O76" s="107">
        <f>IF((N76/M76*100)&gt;1,100)</f>
        <v>100</v>
      </c>
      <c r="P76" s="260"/>
      <c r="Q76" s="105" t="s">
        <v>310</v>
      </c>
      <c r="R76" s="57"/>
    </row>
    <row r="77" spans="1:18" ht="123" customHeight="1">
      <c r="A77" s="115"/>
      <c r="B77" s="100"/>
      <c r="C77" s="255"/>
      <c r="D77" s="100"/>
      <c r="E77" s="256"/>
      <c r="F77" s="257"/>
      <c r="G77" s="255"/>
      <c r="H77" s="100"/>
      <c r="I77" s="258"/>
      <c r="J77" s="259" t="s">
        <v>311</v>
      </c>
      <c r="K77" s="105" t="s">
        <v>312</v>
      </c>
      <c r="L77" s="106" t="s">
        <v>264</v>
      </c>
      <c r="M77" s="45">
        <v>200</v>
      </c>
      <c r="N77" s="45">
        <v>171</v>
      </c>
      <c r="O77" s="107">
        <f>N77/M77*100</f>
        <v>85.5</v>
      </c>
      <c r="P77" s="260"/>
      <c r="Q77" s="105" t="s">
        <v>827</v>
      </c>
      <c r="R77" s="57"/>
    </row>
    <row r="78" spans="1:18" ht="157.5">
      <c r="A78" s="115"/>
      <c r="B78" s="100"/>
      <c r="C78" s="255"/>
      <c r="D78" s="100"/>
      <c r="E78" s="256"/>
      <c r="F78" s="257"/>
      <c r="G78" s="255"/>
      <c r="H78" s="100"/>
      <c r="I78" s="258"/>
      <c r="J78" s="259" t="s">
        <v>313</v>
      </c>
      <c r="K78" s="105" t="s">
        <v>314</v>
      </c>
      <c r="L78" s="106" t="s">
        <v>264</v>
      </c>
      <c r="M78" s="45">
        <v>6000</v>
      </c>
      <c r="N78" s="45">
        <v>7166</v>
      </c>
      <c r="O78" s="107">
        <f>IF((N78/M78*100)&gt;1,100)</f>
        <v>100</v>
      </c>
      <c r="P78" s="260"/>
      <c r="Q78" s="94"/>
      <c r="R78" s="57"/>
    </row>
    <row r="79" spans="1:18" ht="76.5" customHeight="1">
      <c r="A79" s="115"/>
      <c r="B79" s="100"/>
      <c r="C79" s="255"/>
      <c r="D79" s="100"/>
      <c r="E79" s="255"/>
      <c r="F79" s="100"/>
      <c r="G79" s="255"/>
      <c r="H79" s="100"/>
      <c r="I79" s="258"/>
      <c r="J79" s="259" t="s">
        <v>315</v>
      </c>
      <c r="K79" s="105" t="s">
        <v>316</v>
      </c>
      <c r="L79" s="106" t="s">
        <v>264</v>
      </c>
      <c r="M79" s="45">
        <v>1087</v>
      </c>
      <c r="N79" s="45">
        <v>975</v>
      </c>
      <c r="O79" s="107">
        <f>N79/M79*100</f>
        <v>89.696412143514266</v>
      </c>
      <c r="P79" s="260"/>
      <c r="Q79" s="94" t="s">
        <v>828</v>
      </c>
      <c r="R79" s="57"/>
    </row>
    <row r="80" spans="1:18" ht="99" customHeight="1">
      <c r="A80" s="115"/>
      <c r="B80" s="100"/>
      <c r="C80" s="255"/>
      <c r="D80" s="100"/>
      <c r="E80" s="255"/>
      <c r="F80" s="100"/>
      <c r="G80" s="255"/>
      <c r="H80" s="100"/>
      <c r="I80" s="258"/>
      <c r="J80" s="259" t="s">
        <v>317</v>
      </c>
      <c r="K80" s="105" t="s">
        <v>318</v>
      </c>
      <c r="L80" s="106" t="s">
        <v>264</v>
      </c>
      <c r="M80" s="45">
        <v>510</v>
      </c>
      <c r="N80" s="45">
        <v>735</v>
      </c>
      <c r="O80" s="107">
        <f>IF((N80/M80*100)&gt;1,100)</f>
        <v>100</v>
      </c>
      <c r="P80" s="260"/>
      <c r="Q80" s="105"/>
      <c r="R80" s="57"/>
    </row>
    <row r="81" spans="1:18" ht="47.25">
      <c r="A81" s="115"/>
      <c r="B81" s="100"/>
      <c r="C81" s="255"/>
      <c r="D81" s="100"/>
      <c r="E81" s="255"/>
      <c r="F81" s="100"/>
      <c r="G81" s="255"/>
      <c r="H81" s="100"/>
      <c r="I81" s="258"/>
      <c r="J81" s="259" t="s">
        <v>319</v>
      </c>
      <c r="K81" s="105" t="s">
        <v>320</v>
      </c>
      <c r="L81" s="106" t="s">
        <v>264</v>
      </c>
      <c r="M81" s="45">
        <v>2147</v>
      </c>
      <c r="N81" s="45">
        <v>5327</v>
      </c>
      <c r="O81" s="107">
        <f>IF(N81/M81&gt;=1,100)</f>
        <v>100</v>
      </c>
      <c r="P81" s="260"/>
      <c r="Q81" s="106"/>
      <c r="R81" s="57"/>
    </row>
    <row r="82" spans="1:18" ht="92.25" customHeight="1">
      <c r="A82" s="115"/>
      <c r="B82" s="100"/>
      <c r="C82" s="255"/>
      <c r="D82" s="100"/>
      <c r="E82" s="255"/>
      <c r="F82" s="100"/>
      <c r="G82" s="255"/>
      <c r="H82" s="100"/>
      <c r="I82" s="258"/>
      <c r="J82" s="259" t="s">
        <v>321</v>
      </c>
      <c r="K82" s="105" t="s">
        <v>322</v>
      </c>
      <c r="L82" s="106" t="s">
        <v>264</v>
      </c>
      <c r="M82" s="45">
        <v>2200</v>
      </c>
      <c r="N82" s="45">
        <v>2061</v>
      </c>
      <c r="O82" s="107">
        <f>N82/M82*100</f>
        <v>93.681818181818173</v>
      </c>
      <c r="P82" s="260"/>
      <c r="Q82" s="94" t="s">
        <v>829</v>
      </c>
      <c r="R82" s="57"/>
    </row>
    <row r="83" spans="1:18" ht="88.5" customHeight="1">
      <c r="A83" s="115"/>
      <c r="B83" s="100"/>
      <c r="C83" s="255"/>
      <c r="D83" s="100"/>
      <c r="E83" s="255"/>
      <c r="F83" s="100"/>
      <c r="G83" s="255"/>
      <c r="H83" s="100"/>
      <c r="I83" s="258"/>
      <c r="J83" s="259" t="s">
        <v>323</v>
      </c>
      <c r="K83" s="105" t="s">
        <v>324</v>
      </c>
      <c r="L83" s="106" t="s">
        <v>264</v>
      </c>
      <c r="M83" s="45">
        <v>2750</v>
      </c>
      <c r="N83" s="45">
        <v>3884</v>
      </c>
      <c r="O83" s="107">
        <f>IF(N83/M83&gt;=1,100)</f>
        <v>100</v>
      </c>
      <c r="P83" s="260"/>
      <c r="Q83" s="105"/>
      <c r="R83" s="57"/>
    </row>
    <row r="84" spans="1:18" ht="156" customHeight="1">
      <c r="A84" s="115"/>
      <c r="B84" s="100"/>
      <c r="C84" s="255"/>
      <c r="D84" s="100"/>
      <c r="E84" s="255"/>
      <c r="F84" s="100"/>
      <c r="G84" s="255"/>
      <c r="H84" s="100"/>
      <c r="I84" s="258"/>
      <c r="J84" s="259" t="s">
        <v>325</v>
      </c>
      <c r="K84" s="105" t="s">
        <v>326</v>
      </c>
      <c r="L84" s="106" t="s">
        <v>264</v>
      </c>
      <c r="M84" s="45">
        <v>20000</v>
      </c>
      <c r="N84" s="45">
        <v>16054</v>
      </c>
      <c r="O84" s="107">
        <f>N84/M84*100</f>
        <v>80.27</v>
      </c>
      <c r="P84" s="260"/>
      <c r="Q84" s="105" t="s">
        <v>830</v>
      </c>
      <c r="R84" s="57"/>
    </row>
    <row r="85" spans="1:18" ht="57" customHeight="1">
      <c r="A85" s="115"/>
      <c r="B85" s="100"/>
      <c r="C85" s="255"/>
      <c r="D85" s="100"/>
      <c r="E85" s="255"/>
      <c r="F85" s="100"/>
      <c r="G85" s="255"/>
      <c r="H85" s="100"/>
      <c r="I85" s="258"/>
      <c r="J85" s="259" t="s">
        <v>327</v>
      </c>
      <c r="K85" s="105" t="s">
        <v>328</v>
      </c>
      <c r="L85" s="106" t="s">
        <v>329</v>
      </c>
      <c r="M85" s="45">
        <v>4000</v>
      </c>
      <c r="N85" s="45">
        <v>18864</v>
      </c>
      <c r="O85" s="107">
        <f>IF(N85/M85&gt;=1,100)</f>
        <v>100</v>
      </c>
      <c r="P85" s="260"/>
      <c r="Q85" s="105" t="s">
        <v>831</v>
      </c>
      <c r="R85" s="57"/>
    </row>
    <row r="86" spans="1:18" ht="57" customHeight="1">
      <c r="A86" s="115"/>
      <c r="B86" s="100"/>
      <c r="C86" s="255"/>
      <c r="D86" s="100"/>
      <c r="E86" s="255"/>
      <c r="F86" s="100"/>
      <c r="G86" s="255"/>
      <c r="H86" s="100"/>
      <c r="I86" s="258"/>
      <c r="J86" s="259" t="s">
        <v>330</v>
      </c>
      <c r="K86" s="105" t="s">
        <v>331</v>
      </c>
      <c r="L86" s="106" t="s">
        <v>264</v>
      </c>
      <c r="M86" s="45">
        <v>42000</v>
      </c>
      <c r="N86" s="45">
        <v>66938</v>
      </c>
      <c r="O86" s="107">
        <f>IF(N86/M86&gt;=1,100)</f>
        <v>100</v>
      </c>
      <c r="P86" s="260"/>
      <c r="Q86" s="105" t="s">
        <v>831</v>
      </c>
      <c r="R86" s="57"/>
    </row>
    <row r="87" spans="1:18" ht="126">
      <c r="A87" s="115"/>
      <c r="B87" s="100"/>
      <c r="C87" s="255"/>
      <c r="D87" s="100"/>
      <c r="E87" s="255"/>
      <c r="F87" s="100"/>
      <c r="G87" s="255"/>
      <c r="H87" s="100"/>
      <c r="I87" s="258"/>
      <c r="J87" s="259" t="s">
        <v>332</v>
      </c>
      <c r="K87" s="105" t="s">
        <v>333</v>
      </c>
      <c r="L87" s="106" t="s">
        <v>264</v>
      </c>
      <c r="M87" s="45">
        <v>30000</v>
      </c>
      <c r="N87" s="45">
        <v>55940</v>
      </c>
      <c r="O87" s="107">
        <f t="shared" ref="O87" si="12">IF(N87/M87&gt;1,100)</f>
        <v>100</v>
      </c>
      <c r="P87" s="260"/>
      <c r="Q87" s="105" t="s">
        <v>831</v>
      </c>
      <c r="R87" s="57"/>
    </row>
    <row r="88" spans="1:18" ht="168.75" customHeight="1">
      <c r="A88" s="115"/>
      <c r="B88" s="100"/>
      <c r="C88" s="255"/>
      <c r="D88" s="100"/>
      <c r="E88" s="255"/>
      <c r="F88" s="100"/>
      <c r="G88" s="255"/>
      <c r="H88" s="100"/>
      <c r="I88" s="258"/>
      <c r="J88" s="259" t="s">
        <v>334</v>
      </c>
      <c r="K88" s="105" t="s">
        <v>333</v>
      </c>
      <c r="L88" s="106" t="s">
        <v>264</v>
      </c>
      <c r="M88" s="45">
        <v>6000</v>
      </c>
      <c r="N88" s="45">
        <v>5720</v>
      </c>
      <c r="O88" s="107">
        <f>N88/M88*100</f>
        <v>95.333333333333343</v>
      </c>
      <c r="P88" s="260"/>
      <c r="Q88" s="105" t="s">
        <v>832</v>
      </c>
      <c r="R88" s="57"/>
    </row>
    <row r="89" spans="1:18" ht="149.25" customHeight="1">
      <c r="A89" s="115"/>
      <c r="B89" s="100"/>
      <c r="C89" s="255"/>
      <c r="D89" s="100"/>
      <c r="E89" s="255"/>
      <c r="F89" s="100"/>
      <c r="G89" s="255"/>
      <c r="H89" s="100"/>
      <c r="I89" s="258"/>
      <c r="J89" s="259" t="s">
        <v>335</v>
      </c>
      <c r="K89" s="105" t="s">
        <v>333</v>
      </c>
      <c r="L89" s="106" t="s">
        <v>264</v>
      </c>
      <c r="M89" s="45">
        <v>17000</v>
      </c>
      <c r="N89" s="45">
        <v>16773</v>
      </c>
      <c r="O89" s="107">
        <f>N89/M89*100</f>
        <v>98.664705882352948</v>
      </c>
      <c r="P89" s="260"/>
      <c r="Q89" s="105"/>
      <c r="R89" s="57"/>
    </row>
    <row r="90" spans="1:18" ht="135" customHeight="1">
      <c r="A90" s="115"/>
      <c r="B90" s="100"/>
      <c r="C90" s="255"/>
      <c r="D90" s="100"/>
      <c r="E90" s="255"/>
      <c r="F90" s="100"/>
      <c r="G90" s="255"/>
      <c r="H90" s="100"/>
      <c r="I90" s="258"/>
      <c r="J90" s="259" t="s">
        <v>336</v>
      </c>
      <c r="K90" s="105" t="s">
        <v>337</v>
      </c>
      <c r="L90" s="106" t="s">
        <v>264</v>
      </c>
      <c r="M90" s="45">
        <v>3500</v>
      </c>
      <c r="N90" s="45">
        <v>2344</v>
      </c>
      <c r="O90" s="107">
        <f>N90/M90*100</f>
        <v>66.971428571428575</v>
      </c>
      <c r="P90" s="260"/>
      <c r="Q90" s="105" t="s">
        <v>833</v>
      </c>
      <c r="R90" s="57"/>
    </row>
    <row r="91" spans="1:18" ht="38.25" customHeight="1">
      <c r="A91" s="115"/>
      <c r="B91" s="100"/>
      <c r="C91" s="255"/>
      <c r="D91" s="100"/>
      <c r="E91" s="255"/>
      <c r="F91" s="100"/>
      <c r="G91" s="255"/>
      <c r="H91" s="100"/>
      <c r="I91" s="258"/>
      <c r="J91" s="244" t="s">
        <v>834</v>
      </c>
      <c r="K91" s="131" t="s">
        <v>835</v>
      </c>
      <c r="L91" s="163" t="s">
        <v>264</v>
      </c>
      <c r="M91" s="246">
        <v>1</v>
      </c>
      <c r="N91" s="246">
        <v>15</v>
      </c>
      <c r="O91" s="165">
        <f>IF(N91/M91&gt;=1,100)</f>
        <v>100</v>
      </c>
      <c r="P91" s="260"/>
      <c r="Q91" s="131" t="s">
        <v>836</v>
      </c>
      <c r="R91" s="57"/>
    </row>
    <row r="92" spans="1:18" ht="15.75">
      <c r="A92" s="115"/>
      <c r="B92" s="100"/>
      <c r="C92" s="255"/>
      <c r="D92" s="100"/>
      <c r="E92" s="255"/>
      <c r="F92" s="100"/>
      <c r="G92" s="255"/>
      <c r="H92" s="100"/>
      <c r="I92" s="258"/>
      <c r="J92" s="247"/>
      <c r="K92" s="132"/>
      <c r="L92" s="164"/>
      <c r="M92" s="249"/>
      <c r="N92" s="249"/>
      <c r="O92" s="190"/>
      <c r="P92" s="260"/>
      <c r="Q92" s="132"/>
      <c r="R92" s="57"/>
    </row>
    <row r="93" spans="1:18" ht="409.5">
      <c r="A93" s="115"/>
      <c r="B93" s="100"/>
      <c r="C93" s="255"/>
      <c r="D93" s="97"/>
      <c r="E93" s="261"/>
      <c r="F93" s="97"/>
      <c r="G93" s="261"/>
      <c r="H93" s="97"/>
      <c r="I93" s="262"/>
      <c r="J93" s="263" t="s">
        <v>837</v>
      </c>
      <c r="K93" s="94" t="s">
        <v>338</v>
      </c>
      <c r="L93" s="106" t="s">
        <v>264</v>
      </c>
      <c r="M93" s="45">
        <v>7</v>
      </c>
      <c r="N93" s="264">
        <v>7</v>
      </c>
      <c r="O93" s="254">
        <f t="shared" ref="O93" si="13">N93/M93*100</f>
        <v>100</v>
      </c>
      <c r="P93" s="260"/>
      <c r="Q93" s="106"/>
      <c r="R93" s="57"/>
    </row>
    <row r="94" spans="1:18" ht="72" customHeight="1">
      <c r="A94" s="166" t="s">
        <v>301</v>
      </c>
      <c r="B94" s="94" t="s">
        <v>340</v>
      </c>
      <c r="C94" s="166" t="s">
        <v>341</v>
      </c>
      <c r="D94" s="105" t="s">
        <v>342</v>
      </c>
      <c r="E94" s="265">
        <v>19117.7</v>
      </c>
      <c r="F94" s="265">
        <v>12422.8</v>
      </c>
      <c r="G94" s="94" t="s">
        <v>166</v>
      </c>
      <c r="H94" s="98">
        <f>F94/E94*100</f>
        <v>64.980620053667536</v>
      </c>
      <c r="I94" s="181"/>
      <c r="J94" s="182"/>
      <c r="K94" s="182"/>
      <c r="L94" s="182"/>
      <c r="M94" s="182"/>
      <c r="N94" s="182"/>
      <c r="O94" s="182"/>
      <c r="P94" s="182"/>
      <c r="Q94" s="183"/>
      <c r="R94" s="57"/>
    </row>
    <row r="95" spans="1:18" ht="120" customHeight="1">
      <c r="A95" s="179"/>
      <c r="B95" s="104"/>
      <c r="C95" s="179"/>
      <c r="D95" s="266" t="s">
        <v>149</v>
      </c>
      <c r="E95" s="265">
        <v>2316.9</v>
      </c>
      <c r="F95" s="265">
        <v>2316.8000000000002</v>
      </c>
      <c r="G95" s="105" t="s">
        <v>166</v>
      </c>
      <c r="H95" s="107">
        <f>F95/E95*100</f>
        <v>99.995683887953732</v>
      </c>
      <c r="I95" s="108"/>
      <c r="J95" s="105" t="s">
        <v>343</v>
      </c>
      <c r="K95" s="105" t="s">
        <v>344</v>
      </c>
      <c r="L95" s="106" t="s">
        <v>264</v>
      </c>
      <c r="M95" s="106">
        <v>14</v>
      </c>
      <c r="N95" s="106">
        <v>10</v>
      </c>
      <c r="O95" s="107">
        <f t="shared" ref="O95:O99" si="14">N95/M95*100</f>
        <v>71.428571428571431</v>
      </c>
      <c r="P95" s="165">
        <f>(O95+O96+O97+O98+O99)/5</f>
        <v>76.685714285714283</v>
      </c>
      <c r="Q95" s="105" t="s">
        <v>838</v>
      </c>
      <c r="R95" s="57"/>
    </row>
    <row r="96" spans="1:18" ht="120.75" customHeight="1">
      <c r="A96" s="179"/>
      <c r="B96" s="104"/>
      <c r="C96" s="179"/>
      <c r="D96" s="266" t="s">
        <v>151</v>
      </c>
      <c r="E96" s="60">
        <v>2699.6</v>
      </c>
      <c r="F96" s="60">
        <v>2699.6</v>
      </c>
      <c r="G96" s="105" t="s">
        <v>166</v>
      </c>
      <c r="H96" s="107">
        <f>F96/E96*100</f>
        <v>100</v>
      </c>
      <c r="I96" s="105"/>
      <c r="J96" s="105" t="s">
        <v>343</v>
      </c>
      <c r="K96" s="105" t="s">
        <v>344</v>
      </c>
      <c r="L96" s="106" t="s">
        <v>264</v>
      </c>
      <c r="M96" s="106">
        <v>13</v>
      </c>
      <c r="N96" s="106">
        <v>13</v>
      </c>
      <c r="O96" s="107">
        <f>IF((N96/M96*100)&gt;1,100)</f>
        <v>100</v>
      </c>
      <c r="P96" s="186"/>
      <c r="Q96" s="105"/>
      <c r="R96" s="57"/>
    </row>
    <row r="97" spans="1:18" ht="165" customHeight="1">
      <c r="A97" s="179"/>
      <c r="B97" s="104"/>
      <c r="C97" s="179"/>
      <c r="D97" s="266" t="s">
        <v>153</v>
      </c>
      <c r="E97" s="60">
        <v>9000</v>
      </c>
      <c r="F97" s="60">
        <v>2305.3000000000002</v>
      </c>
      <c r="G97" s="105" t="s">
        <v>166</v>
      </c>
      <c r="H97" s="107">
        <f t="shared" ref="H97:H109" si="15">F97/E97*100</f>
        <v>25.614444444444445</v>
      </c>
      <c r="I97" s="105" t="s">
        <v>345</v>
      </c>
      <c r="J97" s="105" t="s">
        <v>346</v>
      </c>
      <c r="K97" s="105" t="s">
        <v>347</v>
      </c>
      <c r="L97" s="106" t="s">
        <v>264</v>
      </c>
      <c r="M97" s="106">
        <v>50</v>
      </c>
      <c r="N97" s="106">
        <v>6</v>
      </c>
      <c r="O97" s="107">
        <f t="shared" si="14"/>
        <v>12</v>
      </c>
      <c r="P97" s="186"/>
      <c r="Q97" s="105" t="s">
        <v>839</v>
      </c>
      <c r="R97" s="57"/>
    </row>
    <row r="98" spans="1:18" ht="123.75" customHeight="1">
      <c r="A98" s="179"/>
      <c r="B98" s="104"/>
      <c r="C98" s="179"/>
      <c r="D98" s="266" t="s">
        <v>158</v>
      </c>
      <c r="E98" s="60">
        <v>1801.4</v>
      </c>
      <c r="F98" s="60">
        <v>1801.4</v>
      </c>
      <c r="G98" s="105" t="s">
        <v>166</v>
      </c>
      <c r="H98" s="107">
        <f t="shared" si="15"/>
        <v>100</v>
      </c>
      <c r="I98" s="105"/>
      <c r="J98" s="105" t="s">
        <v>343</v>
      </c>
      <c r="K98" s="105" t="s">
        <v>344</v>
      </c>
      <c r="L98" s="106" t="s">
        <v>264</v>
      </c>
      <c r="M98" s="106">
        <v>8</v>
      </c>
      <c r="N98" s="106">
        <v>8</v>
      </c>
      <c r="O98" s="107">
        <f t="shared" si="14"/>
        <v>100</v>
      </c>
      <c r="P98" s="186"/>
      <c r="Q98" s="105"/>
      <c r="R98" s="57"/>
    </row>
    <row r="99" spans="1:18" ht="130.5" customHeight="1">
      <c r="A99" s="167"/>
      <c r="B99" s="95"/>
      <c r="C99" s="167"/>
      <c r="D99" s="266" t="s">
        <v>159</v>
      </c>
      <c r="E99" s="60">
        <v>3299.8</v>
      </c>
      <c r="F99" s="60">
        <v>3299.7</v>
      </c>
      <c r="G99" s="105" t="s">
        <v>166</v>
      </c>
      <c r="H99" s="107">
        <f t="shared" si="15"/>
        <v>99.996969513303824</v>
      </c>
      <c r="I99" s="106"/>
      <c r="J99" s="105" t="s">
        <v>343</v>
      </c>
      <c r="K99" s="105" t="s">
        <v>344</v>
      </c>
      <c r="L99" s="106" t="s">
        <v>264</v>
      </c>
      <c r="M99" s="106">
        <v>16</v>
      </c>
      <c r="N99" s="106">
        <v>16</v>
      </c>
      <c r="O99" s="107">
        <f t="shared" si="14"/>
        <v>100</v>
      </c>
      <c r="P99" s="190"/>
      <c r="Q99" s="105"/>
      <c r="R99" s="57"/>
    </row>
    <row r="100" spans="1:18" ht="63">
      <c r="A100" s="267" t="s">
        <v>339</v>
      </c>
      <c r="B100" s="131" t="s">
        <v>348</v>
      </c>
      <c r="C100" s="114" t="s">
        <v>349</v>
      </c>
      <c r="D100" s="105" t="s">
        <v>342</v>
      </c>
      <c r="E100" s="265">
        <v>81569.7</v>
      </c>
      <c r="F100" s="265">
        <v>79342.100000000006</v>
      </c>
      <c r="G100" s="94" t="s">
        <v>166</v>
      </c>
      <c r="H100" s="98">
        <f t="shared" si="15"/>
        <v>97.269083985842798</v>
      </c>
      <c r="I100" s="268"/>
      <c r="J100" s="269"/>
      <c r="K100" s="269"/>
      <c r="L100" s="269"/>
      <c r="M100" s="269"/>
      <c r="N100" s="269"/>
      <c r="O100" s="269"/>
      <c r="P100" s="269"/>
      <c r="Q100" s="270"/>
      <c r="R100" s="57"/>
    </row>
    <row r="101" spans="1:18" ht="98.25" customHeight="1">
      <c r="A101" s="271"/>
      <c r="B101" s="177"/>
      <c r="C101" s="115"/>
      <c r="D101" s="94" t="s">
        <v>350</v>
      </c>
      <c r="E101" s="265">
        <v>1832.9</v>
      </c>
      <c r="F101" s="265">
        <v>1832.9</v>
      </c>
      <c r="G101" s="105" t="s">
        <v>166</v>
      </c>
      <c r="H101" s="98">
        <f t="shared" si="15"/>
        <v>100</v>
      </c>
      <c r="I101" s="105"/>
      <c r="J101" s="105" t="s">
        <v>351</v>
      </c>
      <c r="K101" s="105" t="s">
        <v>352</v>
      </c>
      <c r="L101" s="96" t="s">
        <v>264</v>
      </c>
      <c r="M101" s="106">
        <v>1</v>
      </c>
      <c r="N101" s="106">
        <v>1</v>
      </c>
      <c r="O101" s="106">
        <f t="shared" ref="O101:O103" si="16">N101/M101*100</f>
        <v>100</v>
      </c>
      <c r="P101" s="106">
        <f>O101</f>
        <v>100</v>
      </c>
      <c r="Q101" s="105"/>
      <c r="R101" s="94" t="s">
        <v>1029</v>
      </c>
    </row>
    <row r="102" spans="1:18" ht="94.5">
      <c r="A102" s="271"/>
      <c r="B102" s="272"/>
      <c r="C102" s="100"/>
      <c r="D102" s="94" t="s">
        <v>353</v>
      </c>
      <c r="E102" s="265">
        <v>5205.5</v>
      </c>
      <c r="F102" s="265">
        <v>5205.3999999999996</v>
      </c>
      <c r="G102" s="94" t="s">
        <v>166</v>
      </c>
      <c r="H102" s="98">
        <f t="shared" si="15"/>
        <v>99.998078954951481</v>
      </c>
      <c r="I102" s="94"/>
      <c r="J102" s="94" t="s">
        <v>351</v>
      </c>
      <c r="K102" s="105" t="s">
        <v>352</v>
      </c>
      <c r="L102" s="96" t="s">
        <v>264</v>
      </c>
      <c r="M102" s="106">
        <v>6</v>
      </c>
      <c r="N102" s="106">
        <v>5</v>
      </c>
      <c r="O102" s="254">
        <f t="shared" si="16"/>
        <v>83.333333333333343</v>
      </c>
      <c r="P102" s="98">
        <f>O102</f>
        <v>83.333333333333343</v>
      </c>
      <c r="Q102" s="94" t="s">
        <v>840</v>
      </c>
      <c r="R102" s="57"/>
    </row>
    <row r="103" spans="1:18" ht="233.25" customHeight="1">
      <c r="A103" s="271"/>
      <c r="B103" s="272"/>
      <c r="C103" s="100"/>
      <c r="D103" s="131" t="s">
        <v>146</v>
      </c>
      <c r="E103" s="273">
        <v>9575.7000000000007</v>
      </c>
      <c r="F103" s="273">
        <v>8674.2999999999993</v>
      </c>
      <c r="G103" s="131" t="s">
        <v>166</v>
      </c>
      <c r="H103" s="165">
        <f t="shared" si="15"/>
        <v>90.586588969996967</v>
      </c>
      <c r="I103" s="131" t="s">
        <v>841</v>
      </c>
      <c r="J103" s="131" t="s">
        <v>351</v>
      </c>
      <c r="K103" s="105" t="s">
        <v>356</v>
      </c>
      <c r="L103" s="96" t="s">
        <v>264</v>
      </c>
      <c r="M103" s="106">
        <v>4</v>
      </c>
      <c r="N103" s="106">
        <v>2</v>
      </c>
      <c r="O103" s="254">
        <f t="shared" si="16"/>
        <v>50</v>
      </c>
      <c r="P103" s="165">
        <f>(O103+O104)/2</f>
        <v>75</v>
      </c>
      <c r="Q103" s="131" t="s">
        <v>842</v>
      </c>
      <c r="R103" s="57"/>
    </row>
    <row r="104" spans="1:18" ht="145.5" customHeight="1">
      <c r="A104" s="271"/>
      <c r="B104" s="272"/>
      <c r="C104" s="100"/>
      <c r="D104" s="132"/>
      <c r="E104" s="274"/>
      <c r="F104" s="274"/>
      <c r="G104" s="132"/>
      <c r="H104" s="190"/>
      <c r="I104" s="132"/>
      <c r="J104" s="132"/>
      <c r="K104" s="105" t="s">
        <v>843</v>
      </c>
      <c r="L104" s="96" t="s">
        <v>264</v>
      </c>
      <c r="M104" s="106">
        <v>3</v>
      </c>
      <c r="N104" s="106">
        <v>4</v>
      </c>
      <c r="O104" s="107">
        <f>IF((N104/M104*100)&gt;1,100)</f>
        <v>100</v>
      </c>
      <c r="P104" s="190"/>
      <c r="Q104" s="132"/>
      <c r="R104" s="57"/>
    </row>
    <row r="105" spans="1:18" ht="219" customHeight="1">
      <c r="A105" s="271"/>
      <c r="B105" s="272"/>
      <c r="C105" s="100"/>
      <c r="D105" s="131" t="s">
        <v>147</v>
      </c>
      <c r="E105" s="273">
        <v>10664.3</v>
      </c>
      <c r="F105" s="273">
        <v>10664.2</v>
      </c>
      <c r="G105" s="131" t="s">
        <v>166</v>
      </c>
      <c r="H105" s="165">
        <f t="shared" si="15"/>
        <v>99.999062291946046</v>
      </c>
      <c r="I105" s="163"/>
      <c r="J105" s="131" t="s">
        <v>351</v>
      </c>
      <c r="K105" s="105" t="s">
        <v>844</v>
      </c>
      <c r="L105" s="96" t="s">
        <v>264</v>
      </c>
      <c r="M105" s="106">
        <v>4</v>
      </c>
      <c r="N105" s="106">
        <v>4</v>
      </c>
      <c r="O105" s="107">
        <f>IF((N105/M105*100)&gt;1,100)</f>
        <v>100</v>
      </c>
      <c r="P105" s="165">
        <f>(O105+O106)/2</f>
        <v>50</v>
      </c>
      <c r="Q105" s="275"/>
      <c r="R105" s="57"/>
    </row>
    <row r="106" spans="1:18" ht="170.25" customHeight="1">
      <c r="A106" s="271"/>
      <c r="B106" s="272"/>
      <c r="C106" s="100"/>
      <c r="D106" s="132"/>
      <c r="E106" s="274"/>
      <c r="F106" s="274"/>
      <c r="G106" s="132"/>
      <c r="H106" s="190"/>
      <c r="I106" s="164"/>
      <c r="J106" s="132"/>
      <c r="K106" s="105" t="s">
        <v>845</v>
      </c>
      <c r="L106" s="96" t="s">
        <v>264</v>
      </c>
      <c r="M106" s="106">
        <v>1</v>
      </c>
      <c r="N106" s="106">
        <v>0</v>
      </c>
      <c r="O106" s="107">
        <f>N106/M106*100</f>
        <v>0</v>
      </c>
      <c r="P106" s="190"/>
      <c r="Q106" s="105" t="s">
        <v>846</v>
      </c>
      <c r="R106" s="57"/>
    </row>
    <row r="107" spans="1:18" ht="90" customHeight="1">
      <c r="A107" s="271"/>
      <c r="B107" s="272"/>
      <c r="C107" s="100"/>
      <c r="D107" s="131" t="s">
        <v>148</v>
      </c>
      <c r="E107" s="273">
        <v>1453.2</v>
      </c>
      <c r="F107" s="273">
        <v>1302.5999999999999</v>
      </c>
      <c r="G107" s="131" t="s">
        <v>166</v>
      </c>
      <c r="H107" s="165">
        <f t="shared" si="15"/>
        <v>89.636663914120547</v>
      </c>
      <c r="I107" s="131" t="s">
        <v>345</v>
      </c>
      <c r="J107" s="131" t="s">
        <v>351</v>
      </c>
      <c r="K107" s="105" t="s">
        <v>355</v>
      </c>
      <c r="L107" s="96" t="s">
        <v>264</v>
      </c>
      <c r="M107" s="106">
        <v>1</v>
      </c>
      <c r="N107" s="106">
        <v>0</v>
      </c>
      <c r="O107" s="107">
        <f t="shared" ref="O107:O108" si="17">N107/M107*100</f>
        <v>0</v>
      </c>
      <c r="P107" s="165">
        <f>(O107+O108)/2</f>
        <v>25</v>
      </c>
      <c r="Q107" s="131" t="s">
        <v>847</v>
      </c>
      <c r="R107" s="57"/>
    </row>
    <row r="108" spans="1:18" ht="137.25" customHeight="1">
      <c r="A108" s="271"/>
      <c r="B108" s="272"/>
      <c r="C108" s="100"/>
      <c r="D108" s="132"/>
      <c r="E108" s="274"/>
      <c r="F108" s="274"/>
      <c r="G108" s="132"/>
      <c r="H108" s="190"/>
      <c r="I108" s="132"/>
      <c r="J108" s="132"/>
      <c r="K108" s="105" t="s">
        <v>848</v>
      </c>
      <c r="L108" s="96" t="s">
        <v>264</v>
      </c>
      <c r="M108" s="106">
        <v>2</v>
      </c>
      <c r="N108" s="106">
        <v>1</v>
      </c>
      <c r="O108" s="107">
        <f t="shared" si="17"/>
        <v>50</v>
      </c>
      <c r="P108" s="190"/>
      <c r="Q108" s="132"/>
      <c r="R108" s="57"/>
    </row>
    <row r="109" spans="1:18" ht="169.5" customHeight="1">
      <c r="A109" s="271"/>
      <c r="B109" s="272"/>
      <c r="C109" s="100"/>
      <c r="D109" s="275" t="s">
        <v>149</v>
      </c>
      <c r="E109" s="265">
        <v>6197.6</v>
      </c>
      <c r="F109" s="265">
        <v>6197.6</v>
      </c>
      <c r="G109" s="94" t="s">
        <v>166</v>
      </c>
      <c r="H109" s="98">
        <f t="shared" si="15"/>
        <v>100</v>
      </c>
      <c r="I109" s="96"/>
      <c r="J109" s="94" t="s">
        <v>351</v>
      </c>
      <c r="K109" s="105" t="s">
        <v>357</v>
      </c>
      <c r="L109" s="96" t="s">
        <v>264</v>
      </c>
      <c r="M109" s="106">
        <v>2</v>
      </c>
      <c r="N109" s="106">
        <v>2</v>
      </c>
      <c r="O109" s="107">
        <f>IF((N109/M109*100)&gt;1,100)</f>
        <v>100</v>
      </c>
      <c r="P109" s="165">
        <f>(O109+O110)/2</f>
        <v>100</v>
      </c>
      <c r="Q109" s="131"/>
      <c r="R109" s="57"/>
    </row>
    <row r="110" spans="1:18" ht="135" customHeight="1">
      <c r="A110" s="271"/>
      <c r="B110" s="272"/>
      <c r="C110" s="100"/>
      <c r="D110" s="276"/>
      <c r="E110" s="277"/>
      <c r="F110" s="277"/>
      <c r="G110" s="276"/>
      <c r="H110" s="278"/>
      <c r="I110" s="279"/>
      <c r="J110" s="276"/>
      <c r="K110" s="105" t="s">
        <v>358</v>
      </c>
      <c r="L110" s="96" t="s">
        <v>264</v>
      </c>
      <c r="M110" s="106">
        <v>2</v>
      </c>
      <c r="N110" s="106">
        <v>2</v>
      </c>
      <c r="O110" s="254">
        <f t="shared" ref="O110:O122" si="18">N110/M110*100</f>
        <v>100</v>
      </c>
      <c r="P110" s="190"/>
      <c r="Q110" s="132"/>
      <c r="R110" s="57"/>
    </row>
    <row r="111" spans="1:18" ht="75.75" customHeight="1">
      <c r="A111" s="271"/>
      <c r="B111" s="272"/>
      <c r="C111" s="100"/>
      <c r="D111" s="131" t="s">
        <v>150</v>
      </c>
      <c r="E111" s="273">
        <v>4186.6000000000004</v>
      </c>
      <c r="F111" s="273">
        <v>4049.7</v>
      </c>
      <c r="G111" s="131" t="s">
        <v>166</v>
      </c>
      <c r="H111" s="165">
        <f t="shared" ref="H111:H121" si="19">F111/E111*100</f>
        <v>96.730043472029791</v>
      </c>
      <c r="I111" s="131" t="s">
        <v>345</v>
      </c>
      <c r="J111" s="131" t="s">
        <v>351</v>
      </c>
      <c r="K111" s="105" t="s">
        <v>849</v>
      </c>
      <c r="L111" s="96" t="s">
        <v>264</v>
      </c>
      <c r="M111" s="106">
        <v>3</v>
      </c>
      <c r="N111" s="106">
        <v>2</v>
      </c>
      <c r="O111" s="254">
        <f t="shared" si="18"/>
        <v>66.666666666666657</v>
      </c>
      <c r="P111" s="165">
        <f>(O111+O112)/2</f>
        <v>49.999999999999993</v>
      </c>
      <c r="Q111" s="131" t="s">
        <v>850</v>
      </c>
      <c r="R111" s="57"/>
    </row>
    <row r="112" spans="1:18" ht="142.5" customHeight="1">
      <c r="A112" s="271"/>
      <c r="B112" s="272"/>
      <c r="C112" s="100"/>
      <c r="D112" s="132"/>
      <c r="E112" s="274"/>
      <c r="F112" s="274"/>
      <c r="G112" s="132"/>
      <c r="H112" s="190"/>
      <c r="I112" s="132"/>
      <c r="J112" s="132"/>
      <c r="K112" s="105" t="s">
        <v>851</v>
      </c>
      <c r="L112" s="96" t="s">
        <v>264</v>
      </c>
      <c r="M112" s="106">
        <v>3</v>
      </c>
      <c r="N112" s="106">
        <v>1</v>
      </c>
      <c r="O112" s="254">
        <f t="shared" si="18"/>
        <v>33.333333333333329</v>
      </c>
      <c r="P112" s="190"/>
      <c r="Q112" s="132"/>
      <c r="R112" s="57"/>
    </row>
    <row r="113" spans="1:18" ht="93.75" customHeight="1">
      <c r="A113" s="271"/>
      <c r="B113" s="272"/>
      <c r="C113" s="100"/>
      <c r="D113" s="131" t="s">
        <v>151</v>
      </c>
      <c r="E113" s="273">
        <v>8183.8</v>
      </c>
      <c r="F113" s="273">
        <v>8183.8</v>
      </c>
      <c r="G113" s="131" t="s">
        <v>166</v>
      </c>
      <c r="H113" s="165">
        <f t="shared" si="19"/>
        <v>100</v>
      </c>
      <c r="I113" s="163"/>
      <c r="J113" s="131" t="s">
        <v>351</v>
      </c>
      <c r="K113" s="105" t="s">
        <v>852</v>
      </c>
      <c r="L113" s="96" t="s">
        <v>264</v>
      </c>
      <c r="M113" s="106">
        <v>7</v>
      </c>
      <c r="N113" s="106">
        <v>7</v>
      </c>
      <c r="O113" s="254">
        <f t="shared" si="18"/>
        <v>100</v>
      </c>
      <c r="P113" s="165">
        <f>(O113+O114)/2</f>
        <v>100</v>
      </c>
      <c r="Q113" s="131"/>
      <c r="R113" s="57"/>
    </row>
    <row r="114" spans="1:18" ht="158.25" customHeight="1">
      <c r="A114" s="271"/>
      <c r="B114" s="272"/>
      <c r="C114" s="100"/>
      <c r="D114" s="132"/>
      <c r="E114" s="274"/>
      <c r="F114" s="274"/>
      <c r="G114" s="132"/>
      <c r="H114" s="190"/>
      <c r="I114" s="164"/>
      <c r="J114" s="132"/>
      <c r="K114" s="105" t="s">
        <v>359</v>
      </c>
      <c r="L114" s="96" t="s">
        <v>264</v>
      </c>
      <c r="M114" s="106">
        <v>1</v>
      </c>
      <c r="N114" s="106">
        <v>1</v>
      </c>
      <c r="O114" s="254">
        <f t="shared" si="18"/>
        <v>100</v>
      </c>
      <c r="P114" s="190"/>
      <c r="Q114" s="132"/>
      <c r="R114" s="57"/>
    </row>
    <row r="115" spans="1:18" ht="129" customHeight="1">
      <c r="A115" s="271"/>
      <c r="B115" s="272"/>
      <c r="C115" s="100"/>
      <c r="D115" s="94" t="s">
        <v>153</v>
      </c>
      <c r="E115" s="60">
        <v>597.29999999999995</v>
      </c>
      <c r="F115" s="60">
        <v>597.20000000000005</v>
      </c>
      <c r="G115" s="94" t="s">
        <v>166</v>
      </c>
      <c r="H115" s="98">
        <f t="shared" si="19"/>
        <v>99.983257994307735</v>
      </c>
      <c r="I115" s="105"/>
      <c r="J115" s="94" t="s">
        <v>351</v>
      </c>
      <c r="K115" s="105" t="s">
        <v>853</v>
      </c>
      <c r="L115" s="96" t="s">
        <v>264</v>
      </c>
      <c r="M115" s="106">
        <v>1</v>
      </c>
      <c r="N115" s="106">
        <v>1</v>
      </c>
      <c r="O115" s="254">
        <f t="shared" si="18"/>
        <v>100</v>
      </c>
      <c r="P115" s="98">
        <f>O115</f>
        <v>100</v>
      </c>
      <c r="Q115" s="105"/>
      <c r="R115" s="94" t="s">
        <v>1029</v>
      </c>
    </row>
    <row r="116" spans="1:18" ht="141" customHeight="1">
      <c r="A116" s="271"/>
      <c r="B116" s="272"/>
      <c r="C116" s="100"/>
      <c r="D116" s="131" t="s">
        <v>154</v>
      </c>
      <c r="E116" s="273">
        <v>70.2</v>
      </c>
      <c r="F116" s="273">
        <v>70.099999999999994</v>
      </c>
      <c r="G116" s="131" t="s">
        <v>166</v>
      </c>
      <c r="H116" s="165">
        <f t="shared" si="19"/>
        <v>99.857549857549841</v>
      </c>
      <c r="I116" s="131"/>
      <c r="J116" s="131" t="s">
        <v>351</v>
      </c>
      <c r="K116" s="105" t="s">
        <v>854</v>
      </c>
      <c r="L116" s="96" t="s">
        <v>264</v>
      </c>
      <c r="M116" s="106">
        <v>2</v>
      </c>
      <c r="N116" s="106">
        <v>0</v>
      </c>
      <c r="O116" s="254">
        <f t="shared" si="18"/>
        <v>0</v>
      </c>
      <c r="P116" s="165">
        <f>(O116+O117)/2</f>
        <v>25</v>
      </c>
      <c r="Q116" s="131" t="s">
        <v>855</v>
      </c>
      <c r="R116" s="57"/>
    </row>
    <row r="117" spans="1:18" ht="125.25" customHeight="1">
      <c r="A117" s="271"/>
      <c r="B117" s="272"/>
      <c r="C117" s="100"/>
      <c r="D117" s="132"/>
      <c r="E117" s="274"/>
      <c r="F117" s="274"/>
      <c r="G117" s="132"/>
      <c r="H117" s="190"/>
      <c r="I117" s="132"/>
      <c r="J117" s="132"/>
      <c r="K117" s="105" t="s">
        <v>856</v>
      </c>
      <c r="L117" s="96" t="s">
        <v>264</v>
      </c>
      <c r="M117" s="106">
        <v>2</v>
      </c>
      <c r="N117" s="106">
        <v>1</v>
      </c>
      <c r="O117" s="254">
        <f t="shared" si="18"/>
        <v>50</v>
      </c>
      <c r="P117" s="190"/>
      <c r="Q117" s="132"/>
      <c r="R117" s="57"/>
    </row>
    <row r="118" spans="1:18" ht="93.75" customHeight="1">
      <c r="A118" s="280"/>
      <c r="B118" s="272"/>
      <c r="C118" s="100"/>
      <c r="D118" s="131" t="s">
        <v>155</v>
      </c>
      <c r="E118" s="281">
        <v>10129.4</v>
      </c>
      <c r="F118" s="273">
        <v>9436.4</v>
      </c>
      <c r="G118" s="131" t="s">
        <v>166</v>
      </c>
      <c r="H118" s="165">
        <f t="shared" si="19"/>
        <v>93.158528639406086</v>
      </c>
      <c r="I118" s="131" t="s">
        <v>857</v>
      </c>
      <c r="J118" s="131" t="s">
        <v>351</v>
      </c>
      <c r="K118" s="105" t="s">
        <v>361</v>
      </c>
      <c r="L118" s="96" t="s">
        <v>264</v>
      </c>
      <c r="M118" s="106">
        <v>5</v>
      </c>
      <c r="N118" s="106">
        <v>5</v>
      </c>
      <c r="O118" s="254">
        <f t="shared" si="18"/>
        <v>100</v>
      </c>
      <c r="P118" s="165">
        <f>(O118+O119)/2</f>
        <v>100</v>
      </c>
      <c r="Q118" s="131"/>
      <c r="R118" s="57"/>
    </row>
    <row r="119" spans="1:18" ht="156.75" customHeight="1">
      <c r="A119" s="280"/>
      <c r="B119" s="272"/>
      <c r="C119" s="100"/>
      <c r="D119" s="132"/>
      <c r="E119" s="277"/>
      <c r="F119" s="274"/>
      <c r="G119" s="132"/>
      <c r="H119" s="190"/>
      <c r="I119" s="132"/>
      <c r="J119" s="132"/>
      <c r="K119" s="105" t="s">
        <v>362</v>
      </c>
      <c r="L119" s="96" t="s">
        <v>264</v>
      </c>
      <c r="M119" s="106">
        <v>7</v>
      </c>
      <c r="N119" s="106">
        <v>8</v>
      </c>
      <c r="O119" s="107">
        <f>IF((N119/M119*100)&gt;1,100)</f>
        <v>100</v>
      </c>
      <c r="P119" s="186"/>
      <c r="Q119" s="177"/>
      <c r="R119" s="57"/>
    </row>
    <row r="120" spans="1:18" ht="108" customHeight="1">
      <c r="A120" s="280"/>
      <c r="B120" s="272"/>
      <c r="C120" s="100"/>
      <c r="D120" s="94" t="s">
        <v>157</v>
      </c>
      <c r="E120" s="265">
        <v>8754.6</v>
      </c>
      <c r="F120" s="265">
        <v>8754.5</v>
      </c>
      <c r="G120" s="94" t="s">
        <v>166</v>
      </c>
      <c r="H120" s="98">
        <f>F120/E120*100</f>
        <v>99.998857743357775</v>
      </c>
      <c r="I120" s="96"/>
      <c r="J120" s="94" t="s">
        <v>351</v>
      </c>
      <c r="K120" s="105" t="s">
        <v>363</v>
      </c>
      <c r="L120" s="96" t="s">
        <v>264</v>
      </c>
      <c r="M120" s="106">
        <v>4</v>
      </c>
      <c r="N120" s="106">
        <v>4</v>
      </c>
      <c r="O120" s="254">
        <f t="shared" si="18"/>
        <v>100</v>
      </c>
      <c r="P120" s="190"/>
      <c r="Q120" s="95"/>
      <c r="R120" s="57"/>
    </row>
    <row r="121" spans="1:18" ht="103.5" customHeight="1">
      <c r="A121" s="280"/>
      <c r="B121" s="272"/>
      <c r="C121" s="100"/>
      <c r="D121" s="131" t="s">
        <v>158</v>
      </c>
      <c r="E121" s="273">
        <v>6579.5</v>
      </c>
      <c r="F121" s="273">
        <v>6485.5</v>
      </c>
      <c r="G121" s="131" t="s">
        <v>166</v>
      </c>
      <c r="H121" s="165">
        <f t="shared" si="19"/>
        <v>98.571320009119233</v>
      </c>
      <c r="I121" s="131" t="s">
        <v>858</v>
      </c>
      <c r="J121" s="131" t="s">
        <v>351</v>
      </c>
      <c r="K121" s="105" t="s">
        <v>352</v>
      </c>
      <c r="L121" s="96" t="s">
        <v>264</v>
      </c>
      <c r="M121" s="106">
        <v>3</v>
      </c>
      <c r="N121" s="106">
        <v>2</v>
      </c>
      <c r="O121" s="254">
        <f t="shared" si="18"/>
        <v>66.666666666666657</v>
      </c>
      <c r="P121" s="165">
        <f>(O121+O122)/2</f>
        <v>83.333333333333329</v>
      </c>
      <c r="Q121" s="131"/>
      <c r="R121" s="57"/>
    </row>
    <row r="122" spans="1:18" ht="107.25" customHeight="1">
      <c r="A122" s="280"/>
      <c r="B122" s="272"/>
      <c r="C122" s="100"/>
      <c r="D122" s="177"/>
      <c r="E122" s="282"/>
      <c r="F122" s="282"/>
      <c r="G122" s="177"/>
      <c r="H122" s="186"/>
      <c r="I122" s="177"/>
      <c r="J122" s="132"/>
      <c r="K122" s="105" t="s">
        <v>364</v>
      </c>
      <c r="L122" s="96" t="s">
        <v>264</v>
      </c>
      <c r="M122" s="96">
        <v>2</v>
      </c>
      <c r="N122" s="106">
        <v>2</v>
      </c>
      <c r="O122" s="254">
        <f t="shared" si="18"/>
        <v>100</v>
      </c>
      <c r="P122" s="186"/>
      <c r="Q122" s="132"/>
      <c r="R122" s="57"/>
    </row>
    <row r="123" spans="1:18" ht="84" customHeight="1">
      <c r="A123" s="280"/>
      <c r="B123" s="272"/>
      <c r="C123" s="100"/>
      <c r="D123" s="177"/>
      <c r="E123" s="282"/>
      <c r="F123" s="282"/>
      <c r="G123" s="177"/>
      <c r="H123" s="186"/>
      <c r="I123" s="177"/>
      <c r="J123" s="104"/>
      <c r="K123" s="283" t="s">
        <v>355</v>
      </c>
      <c r="L123" s="283" t="s">
        <v>372</v>
      </c>
      <c r="M123" s="284">
        <v>0</v>
      </c>
      <c r="N123" s="284">
        <v>5</v>
      </c>
      <c r="O123" s="254"/>
      <c r="P123" s="186"/>
      <c r="Q123" s="187" t="s">
        <v>859</v>
      </c>
      <c r="R123" s="57"/>
    </row>
    <row r="124" spans="1:18" ht="35.25" customHeight="1">
      <c r="A124" s="280"/>
      <c r="B124" s="272"/>
      <c r="C124" s="100"/>
      <c r="D124" s="132"/>
      <c r="E124" s="274"/>
      <c r="F124" s="274"/>
      <c r="G124" s="132"/>
      <c r="H124" s="190"/>
      <c r="I124" s="132"/>
      <c r="J124" s="104"/>
      <c r="K124" s="283" t="s">
        <v>860</v>
      </c>
      <c r="L124" s="283" t="s">
        <v>861</v>
      </c>
      <c r="M124" s="284">
        <v>0</v>
      </c>
      <c r="N124" s="284">
        <v>2</v>
      </c>
      <c r="O124" s="254"/>
      <c r="P124" s="190"/>
      <c r="Q124" s="187"/>
      <c r="R124" s="57"/>
    </row>
    <row r="125" spans="1:18" ht="150.75" customHeight="1">
      <c r="A125" s="280"/>
      <c r="B125" s="272"/>
      <c r="C125" s="100"/>
      <c r="D125" s="131" t="s">
        <v>159</v>
      </c>
      <c r="E125" s="273">
        <v>3334.9</v>
      </c>
      <c r="F125" s="273">
        <v>3083.8</v>
      </c>
      <c r="G125" s="131" t="s">
        <v>166</v>
      </c>
      <c r="H125" s="165">
        <f t="shared" ref="H125:H127" si="20">F125/E125*100</f>
        <v>92.470538846742031</v>
      </c>
      <c r="I125" s="131" t="s">
        <v>862</v>
      </c>
      <c r="J125" s="131" t="s">
        <v>351</v>
      </c>
      <c r="K125" s="94" t="s">
        <v>360</v>
      </c>
      <c r="L125" s="96" t="s">
        <v>264</v>
      </c>
      <c r="M125" s="106">
        <v>3</v>
      </c>
      <c r="N125" s="106">
        <v>6</v>
      </c>
      <c r="O125" s="107">
        <f>IF((N125/M125*100)&gt;1,100)</f>
        <v>100</v>
      </c>
      <c r="P125" s="165">
        <f>(O125+O126)/2</f>
        <v>100</v>
      </c>
      <c r="Q125" s="131"/>
      <c r="R125" s="57"/>
    </row>
    <row r="126" spans="1:18" ht="123" customHeight="1">
      <c r="A126" s="280"/>
      <c r="B126" s="272"/>
      <c r="C126" s="100"/>
      <c r="D126" s="132"/>
      <c r="E126" s="274"/>
      <c r="F126" s="274"/>
      <c r="G126" s="132"/>
      <c r="H126" s="190"/>
      <c r="I126" s="177"/>
      <c r="J126" s="132"/>
      <c r="K126" s="105" t="s">
        <v>365</v>
      </c>
      <c r="L126" s="96" t="s">
        <v>264</v>
      </c>
      <c r="M126" s="106">
        <v>5</v>
      </c>
      <c r="N126" s="106">
        <v>5</v>
      </c>
      <c r="O126" s="254">
        <f>(N126/M126)*100</f>
        <v>100</v>
      </c>
      <c r="P126" s="190"/>
      <c r="Q126" s="177"/>
      <c r="R126" s="57"/>
    </row>
    <row r="127" spans="1:18" ht="156.75" customHeight="1">
      <c r="A127" s="280"/>
      <c r="B127" s="272"/>
      <c r="C127" s="100"/>
      <c r="D127" s="131" t="s">
        <v>160</v>
      </c>
      <c r="E127" s="273">
        <v>4804.2</v>
      </c>
      <c r="F127" s="273">
        <v>4804.1000000000004</v>
      </c>
      <c r="G127" s="131" t="s">
        <v>166</v>
      </c>
      <c r="H127" s="165">
        <f t="shared" si="20"/>
        <v>99.997918487989693</v>
      </c>
      <c r="I127" s="163"/>
      <c r="J127" s="131" t="s">
        <v>351</v>
      </c>
      <c r="K127" s="105" t="s">
        <v>360</v>
      </c>
      <c r="L127" s="96" t="s">
        <v>264</v>
      </c>
      <c r="M127" s="106">
        <v>2</v>
      </c>
      <c r="N127" s="106">
        <v>2</v>
      </c>
      <c r="O127" s="254">
        <f t="shared" ref="O127:O129" si="21">N127/M127*100</f>
        <v>100</v>
      </c>
      <c r="P127" s="165">
        <f>(O127+O128)/2</f>
        <v>100</v>
      </c>
      <c r="Q127" s="131"/>
      <c r="R127" s="57"/>
    </row>
    <row r="128" spans="1:18" ht="93" customHeight="1">
      <c r="A128" s="279"/>
      <c r="B128" s="276"/>
      <c r="C128" s="100"/>
      <c r="D128" s="132"/>
      <c r="E128" s="274"/>
      <c r="F128" s="274"/>
      <c r="G128" s="132"/>
      <c r="H128" s="190"/>
      <c r="I128" s="164"/>
      <c r="J128" s="132"/>
      <c r="K128" s="105" t="s">
        <v>361</v>
      </c>
      <c r="L128" s="96" t="s">
        <v>264</v>
      </c>
      <c r="M128" s="106">
        <v>1</v>
      </c>
      <c r="N128" s="106">
        <v>1</v>
      </c>
      <c r="O128" s="254">
        <f t="shared" si="21"/>
        <v>100</v>
      </c>
      <c r="P128" s="190"/>
      <c r="Q128" s="132"/>
      <c r="R128" s="57"/>
    </row>
    <row r="129" spans="1:18" ht="165.75" customHeight="1">
      <c r="A129" s="166" t="s">
        <v>175</v>
      </c>
      <c r="B129" s="275" t="s">
        <v>366</v>
      </c>
      <c r="C129" s="267" t="s">
        <v>367</v>
      </c>
      <c r="D129" s="94" t="s">
        <v>86</v>
      </c>
      <c r="E129" s="285">
        <v>6981.3</v>
      </c>
      <c r="F129" s="265">
        <v>6981.3</v>
      </c>
      <c r="G129" s="252" t="s">
        <v>166</v>
      </c>
      <c r="H129" s="107">
        <f>F129/E129*100</f>
        <v>100</v>
      </c>
      <c r="I129" s="94"/>
      <c r="J129" s="95" t="s">
        <v>368</v>
      </c>
      <c r="K129" s="95" t="s">
        <v>369</v>
      </c>
      <c r="L129" s="106" t="s">
        <v>259</v>
      </c>
      <c r="M129" s="106">
        <v>12</v>
      </c>
      <c r="N129" s="106">
        <v>12</v>
      </c>
      <c r="O129" s="286">
        <f t="shared" si="21"/>
        <v>100</v>
      </c>
      <c r="P129" s="107">
        <f>O129</f>
        <v>100</v>
      </c>
      <c r="Q129" s="106"/>
      <c r="R129" s="57"/>
    </row>
    <row r="130" spans="1:18" ht="75.75" customHeight="1">
      <c r="A130" s="179"/>
      <c r="B130" s="272"/>
      <c r="C130" s="280"/>
      <c r="D130" s="94" t="s">
        <v>342</v>
      </c>
      <c r="E130" s="265">
        <v>115633.60000000001</v>
      </c>
      <c r="F130" s="265">
        <v>108949.9</v>
      </c>
      <c r="G130" s="252" t="s">
        <v>166</v>
      </c>
      <c r="H130" s="107">
        <f>F130/E130*100</f>
        <v>94.219932614741737</v>
      </c>
      <c r="I130" s="287"/>
      <c r="J130" s="288"/>
      <c r="K130" s="288"/>
      <c r="L130" s="288"/>
      <c r="M130" s="288"/>
      <c r="N130" s="288"/>
      <c r="O130" s="288"/>
      <c r="P130" s="288"/>
      <c r="Q130" s="289"/>
      <c r="R130" s="57"/>
    </row>
    <row r="131" spans="1:18" ht="153" customHeight="1">
      <c r="A131" s="179"/>
      <c r="B131" s="272"/>
      <c r="C131" s="280"/>
      <c r="D131" s="105" t="s">
        <v>350</v>
      </c>
      <c r="E131" s="60">
        <v>4968.8</v>
      </c>
      <c r="F131" s="60">
        <v>4962.6000000000004</v>
      </c>
      <c r="G131" s="105" t="s">
        <v>166</v>
      </c>
      <c r="H131" s="107">
        <f>F131/E131*100</f>
        <v>99.875221381420062</v>
      </c>
      <c r="I131" s="106"/>
      <c r="J131" s="105" t="s">
        <v>370</v>
      </c>
      <c r="K131" s="105" t="s">
        <v>371</v>
      </c>
      <c r="L131" s="106" t="s">
        <v>372</v>
      </c>
      <c r="M131" s="106">
        <v>4</v>
      </c>
      <c r="N131" s="106">
        <v>4</v>
      </c>
      <c r="O131" s="106">
        <f t="shared" ref="O131:O134" si="22">N131/M131*100</f>
        <v>100</v>
      </c>
      <c r="P131" s="106">
        <f>O131</f>
        <v>100</v>
      </c>
      <c r="Q131" s="106"/>
      <c r="R131" s="57"/>
    </row>
    <row r="132" spans="1:18" ht="91.5" customHeight="1">
      <c r="A132" s="179"/>
      <c r="B132" s="272"/>
      <c r="C132" s="280"/>
      <c r="D132" s="94" t="s">
        <v>353</v>
      </c>
      <c r="E132" s="265">
        <v>4575.5</v>
      </c>
      <c r="F132" s="265">
        <v>4575.3999999999996</v>
      </c>
      <c r="G132" s="94" t="s">
        <v>166</v>
      </c>
      <c r="H132" s="98">
        <f t="shared" ref="H132" si="23">F132/E132*100</f>
        <v>99.997814446508571</v>
      </c>
      <c r="I132" s="275"/>
      <c r="J132" s="94" t="s">
        <v>374</v>
      </c>
      <c r="K132" s="105" t="s">
        <v>375</v>
      </c>
      <c r="L132" s="106" t="s">
        <v>372</v>
      </c>
      <c r="M132" s="106">
        <v>8</v>
      </c>
      <c r="N132" s="106">
        <v>8</v>
      </c>
      <c r="O132" s="107">
        <f t="shared" si="22"/>
        <v>100</v>
      </c>
      <c r="P132" s="165">
        <f>(O132+O133)/2</f>
        <v>100</v>
      </c>
      <c r="Q132" s="106"/>
      <c r="R132" s="57"/>
    </row>
    <row r="133" spans="1:18" ht="95.25" customHeight="1">
      <c r="A133" s="179"/>
      <c r="B133" s="272"/>
      <c r="C133" s="280"/>
      <c r="D133" s="104"/>
      <c r="E133" s="257"/>
      <c r="F133" s="257"/>
      <c r="G133" s="104"/>
      <c r="H133" s="103"/>
      <c r="I133" s="272"/>
      <c r="J133" s="94" t="s">
        <v>863</v>
      </c>
      <c r="K133" s="94" t="s">
        <v>864</v>
      </c>
      <c r="L133" s="94" t="s">
        <v>372</v>
      </c>
      <c r="M133" s="94">
        <v>3</v>
      </c>
      <c r="N133" s="94">
        <v>3</v>
      </c>
      <c r="O133" s="98">
        <f t="shared" si="22"/>
        <v>100</v>
      </c>
      <c r="P133" s="190"/>
      <c r="Q133" s="96"/>
      <c r="R133" s="57"/>
    </row>
    <row r="134" spans="1:18" ht="114.75" customHeight="1">
      <c r="A134" s="179"/>
      <c r="B134" s="272"/>
      <c r="C134" s="280"/>
      <c r="D134" s="105" t="s">
        <v>146</v>
      </c>
      <c r="E134" s="60">
        <v>5119</v>
      </c>
      <c r="F134" s="60">
        <v>5118.8999999999996</v>
      </c>
      <c r="G134" s="105" t="s">
        <v>166</v>
      </c>
      <c r="H134" s="107">
        <f>F134/E134*100</f>
        <v>99.998046493455746</v>
      </c>
      <c r="I134" s="105"/>
      <c r="J134" s="94" t="s">
        <v>865</v>
      </c>
      <c r="K134" s="94" t="s">
        <v>866</v>
      </c>
      <c r="L134" s="94" t="s">
        <v>264</v>
      </c>
      <c r="M134" s="94">
        <v>1</v>
      </c>
      <c r="N134" s="94">
        <v>1</v>
      </c>
      <c r="O134" s="94">
        <f t="shared" si="22"/>
        <v>100</v>
      </c>
      <c r="P134" s="94">
        <f>O134</f>
        <v>100</v>
      </c>
      <c r="Q134" s="94"/>
      <c r="R134" s="57"/>
    </row>
    <row r="135" spans="1:18" ht="93.75" customHeight="1">
      <c r="A135" s="179"/>
      <c r="B135" s="272"/>
      <c r="C135" s="280"/>
      <c r="D135" s="105" t="s">
        <v>147</v>
      </c>
      <c r="E135" s="60">
        <v>5000</v>
      </c>
      <c r="F135" s="60">
        <v>5000</v>
      </c>
      <c r="G135" s="105" t="s">
        <v>166</v>
      </c>
      <c r="H135" s="107">
        <f t="shared" ref="H135:H143" si="24">F135/E135*100</f>
        <v>100</v>
      </c>
      <c r="I135" s="94"/>
      <c r="J135" s="105" t="s">
        <v>376</v>
      </c>
      <c r="K135" s="105" t="s">
        <v>377</v>
      </c>
      <c r="L135" s="106" t="s">
        <v>378</v>
      </c>
      <c r="M135" s="106">
        <v>1712</v>
      </c>
      <c r="N135" s="106">
        <v>1712</v>
      </c>
      <c r="O135" s="107">
        <f>IF((N135/M135*100)&gt;1,100)</f>
        <v>100</v>
      </c>
      <c r="P135" s="107">
        <f t="shared" ref="P135:P139" si="25">O135</f>
        <v>100</v>
      </c>
      <c r="Q135" s="105"/>
      <c r="R135" s="57"/>
    </row>
    <row r="136" spans="1:18" ht="123" customHeight="1">
      <c r="A136" s="179"/>
      <c r="B136" s="272"/>
      <c r="C136" s="280"/>
      <c r="D136" s="94" t="s">
        <v>148</v>
      </c>
      <c r="E136" s="265">
        <v>4078.4</v>
      </c>
      <c r="F136" s="265">
        <v>4069.4</v>
      </c>
      <c r="G136" s="94" t="s">
        <v>166</v>
      </c>
      <c r="H136" s="98">
        <f t="shared" si="24"/>
        <v>99.77932522557866</v>
      </c>
      <c r="I136" s="94"/>
      <c r="J136" s="94" t="s">
        <v>379</v>
      </c>
      <c r="K136" s="105" t="s">
        <v>380</v>
      </c>
      <c r="L136" s="106" t="s">
        <v>264</v>
      </c>
      <c r="M136" s="106">
        <v>27</v>
      </c>
      <c r="N136" s="106">
        <v>231</v>
      </c>
      <c r="O136" s="107">
        <f>IF((N136/M136*100)&gt;1,100)</f>
        <v>100</v>
      </c>
      <c r="P136" s="98">
        <f t="shared" si="25"/>
        <v>100</v>
      </c>
      <c r="Q136" s="105" t="s">
        <v>867</v>
      </c>
      <c r="R136" s="57"/>
    </row>
    <row r="137" spans="1:18" ht="189">
      <c r="A137" s="179"/>
      <c r="B137" s="272"/>
      <c r="C137" s="280"/>
      <c r="D137" s="94" t="s">
        <v>149</v>
      </c>
      <c r="E137" s="265">
        <v>3303.5</v>
      </c>
      <c r="F137" s="265">
        <v>3303.4</v>
      </c>
      <c r="G137" s="94" t="s">
        <v>166</v>
      </c>
      <c r="H137" s="98">
        <f t="shared" si="24"/>
        <v>99.996972907522334</v>
      </c>
      <c r="I137" s="94"/>
      <c r="J137" s="94" t="s">
        <v>381</v>
      </c>
      <c r="K137" s="105" t="s">
        <v>382</v>
      </c>
      <c r="L137" s="106" t="s">
        <v>264</v>
      </c>
      <c r="M137" s="290">
        <v>10</v>
      </c>
      <c r="N137" s="290">
        <v>10</v>
      </c>
      <c r="O137" s="286">
        <f t="shared" ref="O137" si="26">N137/M137*100</f>
        <v>100</v>
      </c>
      <c r="P137" s="98">
        <f t="shared" si="25"/>
        <v>100</v>
      </c>
      <c r="Q137" s="94"/>
      <c r="R137" s="57"/>
    </row>
    <row r="138" spans="1:18" ht="135.75" customHeight="1">
      <c r="A138" s="179"/>
      <c r="B138" s="272"/>
      <c r="C138" s="280"/>
      <c r="D138" s="105" t="s">
        <v>150</v>
      </c>
      <c r="E138" s="60">
        <v>1895.7</v>
      </c>
      <c r="F138" s="60">
        <v>1895.6</v>
      </c>
      <c r="G138" s="110" t="s">
        <v>166</v>
      </c>
      <c r="H138" s="107">
        <f t="shared" si="24"/>
        <v>99.994724903729477</v>
      </c>
      <c r="I138" s="106"/>
      <c r="J138" s="94" t="s">
        <v>718</v>
      </c>
      <c r="K138" s="105" t="s">
        <v>719</v>
      </c>
      <c r="L138" s="106" t="s">
        <v>264</v>
      </c>
      <c r="M138" s="290">
        <v>14</v>
      </c>
      <c r="N138" s="290">
        <v>17</v>
      </c>
      <c r="O138" s="107">
        <f>IF((N138/M138*100)&gt;1,100)</f>
        <v>100</v>
      </c>
      <c r="P138" s="286">
        <f t="shared" si="25"/>
        <v>100</v>
      </c>
      <c r="Q138" s="275" t="s">
        <v>868</v>
      </c>
      <c r="R138" s="57"/>
    </row>
    <row r="139" spans="1:18" ht="300" customHeight="1">
      <c r="A139" s="179"/>
      <c r="B139" s="272"/>
      <c r="C139" s="280"/>
      <c r="D139" s="266" t="s">
        <v>151</v>
      </c>
      <c r="E139" s="265">
        <v>4714.3</v>
      </c>
      <c r="F139" s="265">
        <v>4714.3</v>
      </c>
      <c r="G139" s="252" t="s">
        <v>166</v>
      </c>
      <c r="H139" s="107">
        <f t="shared" si="24"/>
        <v>100</v>
      </c>
      <c r="I139" s="105"/>
      <c r="J139" s="94" t="s">
        <v>869</v>
      </c>
      <c r="K139" s="105" t="s">
        <v>870</v>
      </c>
      <c r="L139" s="106" t="s">
        <v>264</v>
      </c>
      <c r="M139" s="106">
        <v>1</v>
      </c>
      <c r="N139" s="106">
        <v>2</v>
      </c>
      <c r="O139" s="107">
        <f>IF((N139/M139*100)&gt;1,100)</f>
        <v>100</v>
      </c>
      <c r="P139" s="107">
        <f t="shared" si="25"/>
        <v>100</v>
      </c>
      <c r="Q139" s="105"/>
      <c r="R139" s="57"/>
    </row>
    <row r="140" spans="1:18" ht="170.25" customHeight="1">
      <c r="A140" s="179"/>
      <c r="B140" s="272"/>
      <c r="C140" s="280"/>
      <c r="D140" s="131" t="s">
        <v>152</v>
      </c>
      <c r="E140" s="273">
        <v>5000</v>
      </c>
      <c r="F140" s="273">
        <v>5000</v>
      </c>
      <c r="G140" s="131" t="s">
        <v>166</v>
      </c>
      <c r="H140" s="165">
        <f t="shared" si="24"/>
        <v>100</v>
      </c>
      <c r="I140" s="163"/>
      <c r="J140" s="105" t="s">
        <v>871</v>
      </c>
      <c r="K140" s="105" t="s">
        <v>872</v>
      </c>
      <c r="L140" s="105" t="s">
        <v>378</v>
      </c>
      <c r="M140" s="291">
        <v>1515</v>
      </c>
      <c r="N140" s="291">
        <v>1515</v>
      </c>
      <c r="O140" s="286">
        <f t="shared" ref="O140:O142" si="27">N140/M140*100</f>
        <v>100</v>
      </c>
      <c r="P140" s="165">
        <f>(O140+O141+O142)/3</f>
        <v>100</v>
      </c>
      <c r="Q140" s="105"/>
      <c r="R140" s="57"/>
    </row>
    <row r="141" spans="1:18" ht="153" customHeight="1">
      <c r="A141" s="179"/>
      <c r="B141" s="272"/>
      <c r="C141" s="280"/>
      <c r="D141" s="177"/>
      <c r="E141" s="282"/>
      <c r="F141" s="282"/>
      <c r="G141" s="177"/>
      <c r="H141" s="186"/>
      <c r="I141" s="178"/>
      <c r="J141" s="105" t="s">
        <v>873</v>
      </c>
      <c r="K141" s="105" t="s">
        <v>383</v>
      </c>
      <c r="L141" s="291" t="s">
        <v>378</v>
      </c>
      <c r="M141" s="291">
        <v>350.3</v>
      </c>
      <c r="N141" s="291">
        <v>350.3</v>
      </c>
      <c r="O141" s="286">
        <f t="shared" si="27"/>
        <v>100</v>
      </c>
      <c r="P141" s="186"/>
      <c r="Q141" s="105"/>
      <c r="R141" s="57"/>
    </row>
    <row r="142" spans="1:18" ht="153" customHeight="1">
      <c r="A142" s="179"/>
      <c r="B142" s="272"/>
      <c r="C142" s="280"/>
      <c r="D142" s="132"/>
      <c r="E142" s="274"/>
      <c r="F142" s="274"/>
      <c r="G142" s="132"/>
      <c r="H142" s="190"/>
      <c r="I142" s="164"/>
      <c r="J142" s="105" t="s">
        <v>874</v>
      </c>
      <c r="K142" s="105" t="s">
        <v>875</v>
      </c>
      <c r="L142" s="291" t="s">
        <v>378</v>
      </c>
      <c r="M142" s="291">
        <v>76</v>
      </c>
      <c r="N142" s="291">
        <v>76</v>
      </c>
      <c r="O142" s="286">
        <f t="shared" si="27"/>
        <v>100</v>
      </c>
      <c r="P142" s="190"/>
      <c r="Q142" s="105"/>
      <c r="R142" s="57"/>
    </row>
    <row r="143" spans="1:18" ht="31.5">
      <c r="A143" s="179"/>
      <c r="B143" s="272"/>
      <c r="C143" s="280"/>
      <c r="D143" s="131" t="s">
        <v>153</v>
      </c>
      <c r="E143" s="273">
        <v>10221.299999999999</v>
      </c>
      <c r="F143" s="273">
        <v>10221.299999999999</v>
      </c>
      <c r="G143" s="131" t="s">
        <v>166</v>
      </c>
      <c r="H143" s="165">
        <f t="shared" si="24"/>
        <v>100</v>
      </c>
      <c r="I143" s="131"/>
      <c r="J143" s="131" t="s">
        <v>370</v>
      </c>
      <c r="K143" s="105" t="s">
        <v>384</v>
      </c>
      <c r="L143" s="105" t="s">
        <v>372</v>
      </c>
      <c r="M143" s="292">
        <v>3</v>
      </c>
      <c r="N143" s="292">
        <v>3</v>
      </c>
      <c r="O143" s="286">
        <f>N144/M144*100</f>
        <v>100</v>
      </c>
      <c r="P143" s="163">
        <f>SUM(O143:O149)/7</f>
        <v>100</v>
      </c>
      <c r="Q143" s="106"/>
      <c r="R143" s="57"/>
    </row>
    <row r="144" spans="1:18" ht="61.5" customHeight="1">
      <c r="A144" s="179"/>
      <c r="B144" s="272"/>
      <c r="C144" s="280"/>
      <c r="D144" s="177"/>
      <c r="E144" s="282"/>
      <c r="F144" s="282"/>
      <c r="G144" s="177"/>
      <c r="H144" s="186"/>
      <c r="I144" s="177"/>
      <c r="J144" s="177"/>
      <c r="K144" s="105" t="s">
        <v>385</v>
      </c>
      <c r="L144" s="105" t="s">
        <v>386</v>
      </c>
      <c r="M144" s="292">
        <v>4</v>
      </c>
      <c r="N144" s="292">
        <v>4</v>
      </c>
      <c r="O144" s="286">
        <f>N145/M145*100</f>
        <v>100</v>
      </c>
      <c r="P144" s="178"/>
      <c r="Q144" s="106"/>
      <c r="R144" s="57"/>
    </row>
    <row r="145" spans="1:18" ht="92.25" customHeight="1">
      <c r="A145" s="179"/>
      <c r="B145" s="272"/>
      <c r="C145" s="280"/>
      <c r="D145" s="177"/>
      <c r="E145" s="282"/>
      <c r="F145" s="282"/>
      <c r="G145" s="177"/>
      <c r="H145" s="186"/>
      <c r="I145" s="177"/>
      <c r="J145" s="177"/>
      <c r="K145" s="105" t="s">
        <v>876</v>
      </c>
      <c r="L145" s="105" t="s">
        <v>173</v>
      </c>
      <c r="M145" s="292">
        <v>5927.6</v>
      </c>
      <c r="N145" s="292">
        <v>5927.6</v>
      </c>
      <c r="O145" s="286">
        <f>N146/M146*100</f>
        <v>100</v>
      </c>
      <c r="P145" s="178"/>
      <c r="Q145" s="106"/>
      <c r="R145" s="57"/>
    </row>
    <row r="146" spans="1:18" ht="153" customHeight="1">
      <c r="A146" s="179"/>
      <c r="B146" s="272"/>
      <c r="C146" s="280"/>
      <c r="D146" s="177"/>
      <c r="E146" s="282"/>
      <c r="F146" s="282"/>
      <c r="G146" s="177"/>
      <c r="H146" s="186"/>
      <c r="I146" s="177"/>
      <c r="J146" s="177"/>
      <c r="K146" s="105" t="s">
        <v>387</v>
      </c>
      <c r="L146" s="105" t="s">
        <v>372</v>
      </c>
      <c r="M146" s="292">
        <v>43</v>
      </c>
      <c r="N146" s="292">
        <v>43</v>
      </c>
      <c r="O146" s="98">
        <f t="shared" ref="O146:O164" si="28">N146/M146*100</f>
        <v>100</v>
      </c>
      <c r="P146" s="178"/>
      <c r="Q146" s="106"/>
      <c r="R146" s="57"/>
    </row>
    <row r="147" spans="1:18" ht="37.5" customHeight="1">
      <c r="A147" s="179"/>
      <c r="B147" s="272"/>
      <c r="C147" s="280"/>
      <c r="D147" s="177"/>
      <c r="E147" s="282"/>
      <c r="F147" s="282"/>
      <c r="G147" s="177"/>
      <c r="H147" s="186"/>
      <c r="I147" s="177"/>
      <c r="J147" s="177"/>
      <c r="K147" s="105" t="s">
        <v>877</v>
      </c>
      <c r="L147" s="105" t="s">
        <v>388</v>
      </c>
      <c r="M147" s="292">
        <v>5</v>
      </c>
      <c r="N147" s="292">
        <v>5</v>
      </c>
      <c r="O147" s="286">
        <f t="shared" si="28"/>
        <v>100</v>
      </c>
      <c r="P147" s="178"/>
      <c r="Q147" s="106"/>
      <c r="R147" s="57"/>
    </row>
    <row r="148" spans="1:18" ht="74.25" customHeight="1">
      <c r="A148" s="179"/>
      <c r="B148" s="272"/>
      <c r="C148" s="280"/>
      <c r="D148" s="177"/>
      <c r="E148" s="282"/>
      <c r="F148" s="282"/>
      <c r="G148" s="177"/>
      <c r="H148" s="186"/>
      <c r="I148" s="177"/>
      <c r="J148" s="177"/>
      <c r="K148" s="105" t="s">
        <v>389</v>
      </c>
      <c r="L148" s="105" t="s">
        <v>388</v>
      </c>
      <c r="M148" s="292">
        <v>6</v>
      </c>
      <c r="N148" s="292">
        <v>6</v>
      </c>
      <c r="O148" s="286">
        <f t="shared" si="28"/>
        <v>100</v>
      </c>
      <c r="P148" s="178"/>
      <c r="Q148" s="106"/>
      <c r="R148" s="57"/>
    </row>
    <row r="149" spans="1:18" ht="92.25" customHeight="1">
      <c r="A149" s="179"/>
      <c r="B149" s="272"/>
      <c r="C149" s="280"/>
      <c r="D149" s="132"/>
      <c r="E149" s="274"/>
      <c r="F149" s="274"/>
      <c r="G149" s="132"/>
      <c r="H149" s="190"/>
      <c r="I149" s="132"/>
      <c r="J149" s="132"/>
      <c r="K149" s="105" t="s">
        <v>390</v>
      </c>
      <c r="L149" s="105" t="s">
        <v>391</v>
      </c>
      <c r="M149" s="292">
        <v>1</v>
      </c>
      <c r="N149" s="292">
        <v>1</v>
      </c>
      <c r="O149" s="286">
        <f t="shared" si="28"/>
        <v>100</v>
      </c>
      <c r="P149" s="164"/>
      <c r="Q149" s="106"/>
      <c r="R149" s="57"/>
    </row>
    <row r="150" spans="1:18" ht="237.75" customHeight="1">
      <c r="A150" s="179"/>
      <c r="B150" s="272"/>
      <c r="C150" s="280"/>
      <c r="D150" s="266" t="s">
        <v>154</v>
      </c>
      <c r="E150" s="265">
        <v>2996.1</v>
      </c>
      <c r="F150" s="265">
        <v>2996</v>
      </c>
      <c r="G150" s="105" t="s">
        <v>166</v>
      </c>
      <c r="H150" s="293">
        <f t="shared" ref="H150:H151" si="29">F150/E150*100</f>
        <v>99.996662327692661</v>
      </c>
      <c r="I150" s="105"/>
      <c r="J150" s="105" t="s">
        <v>392</v>
      </c>
      <c r="K150" s="105" t="s">
        <v>393</v>
      </c>
      <c r="L150" s="105" t="s">
        <v>264</v>
      </c>
      <c r="M150" s="106">
        <v>1</v>
      </c>
      <c r="N150" s="106">
        <v>1</v>
      </c>
      <c r="O150" s="286">
        <f t="shared" si="28"/>
        <v>100</v>
      </c>
      <c r="P150" s="98">
        <f>O150</f>
        <v>100</v>
      </c>
      <c r="Q150" s="105" t="s">
        <v>394</v>
      </c>
      <c r="R150" s="57"/>
    </row>
    <row r="151" spans="1:18" ht="69" customHeight="1">
      <c r="A151" s="179"/>
      <c r="B151" s="272"/>
      <c r="C151" s="280"/>
      <c r="D151" s="131" t="s">
        <v>155</v>
      </c>
      <c r="E151" s="273">
        <v>4970</v>
      </c>
      <c r="F151" s="273">
        <v>4970</v>
      </c>
      <c r="G151" s="131" t="s">
        <v>166</v>
      </c>
      <c r="H151" s="165">
        <f t="shared" si="29"/>
        <v>100</v>
      </c>
      <c r="I151" s="131"/>
      <c r="J151" s="131" t="s">
        <v>370</v>
      </c>
      <c r="K151" s="105" t="s">
        <v>395</v>
      </c>
      <c r="L151" s="105" t="s">
        <v>264</v>
      </c>
      <c r="M151" s="106">
        <v>8</v>
      </c>
      <c r="N151" s="106">
        <v>8</v>
      </c>
      <c r="O151" s="286">
        <f t="shared" si="28"/>
        <v>100</v>
      </c>
      <c r="P151" s="165">
        <f>(O151+O152)/2</f>
        <v>100</v>
      </c>
      <c r="Q151" s="105"/>
      <c r="R151" s="57"/>
    </row>
    <row r="152" spans="1:18" ht="86.25" customHeight="1">
      <c r="A152" s="179"/>
      <c r="B152" s="272"/>
      <c r="C152" s="280"/>
      <c r="D152" s="177"/>
      <c r="E152" s="282"/>
      <c r="F152" s="282"/>
      <c r="G152" s="177"/>
      <c r="H152" s="186"/>
      <c r="I152" s="177"/>
      <c r="J152" s="132"/>
      <c r="K152" s="105" t="s">
        <v>878</v>
      </c>
      <c r="L152" s="294" t="s">
        <v>264</v>
      </c>
      <c r="M152" s="106">
        <v>5</v>
      </c>
      <c r="N152" s="106">
        <v>5</v>
      </c>
      <c r="O152" s="286">
        <f t="shared" si="28"/>
        <v>100</v>
      </c>
      <c r="P152" s="186"/>
      <c r="Q152" s="106"/>
      <c r="R152" s="57"/>
    </row>
    <row r="153" spans="1:18" ht="74.25" customHeight="1">
      <c r="A153" s="179"/>
      <c r="B153" s="272"/>
      <c r="C153" s="280"/>
      <c r="D153" s="131" t="s">
        <v>156</v>
      </c>
      <c r="E153" s="273">
        <v>10040</v>
      </c>
      <c r="F153" s="273">
        <v>10040</v>
      </c>
      <c r="G153" s="131" t="s">
        <v>166</v>
      </c>
      <c r="H153" s="165">
        <f t="shared" ref="H153:H156" si="30">F153/E153*100</f>
        <v>100</v>
      </c>
      <c r="I153" s="163"/>
      <c r="J153" s="131" t="s">
        <v>370</v>
      </c>
      <c r="K153" s="94" t="s">
        <v>879</v>
      </c>
      <c r="L153" s="106" t="s">
        <v>378</v>
      </c>
      <c r="M153" s="36" t="s">
        <v>880</v>
      </c>
      <c r="N153" s="36" t="s">
        <v>880</v>
      </c>
      <c r="O153" s="286">
        <f t="shared" si="28"/>
        <v>100</v>
      </c>
      <c r="P153" s="165">
        <f>(O153+O154+O155)/3</f>
        <v>100</v>
      </c>
      <c r="Q153" s="106"/>
      <c r="R153" s="57"/>
    </row>
    <row r="154" spans="1:18" ht="108.75" customHeight="1">
      <c r="A154" s="179"/>
      <c r="B154" s="272"/>
      <c r="C154" s="280"/>
      <c r="D154" s="177"/>
      <c r="E154" s="282"/>
      <c r="F154" s="282"/>
      <c r="G154" s="177"/>
      <c r="H154" s="186"/>
      <c r="I154" s="178"/>
      <c r="J154" s="177"/>
      <c r="K154" s="105" t="s">
        <v>881</v>
      </c>
      <c r="L154" s="106" t="s">
        <v>173</v>
      </c>
      <c r="M154" s="36" t="s">
        <v>882</v>
      </c>
      <c r="N154" s="36" t="s">
        <v>882</v>
      </c>
      <c r="O154" s="286">
        <f t="shared" si="28"/>
        <v>100</v>
      </c>
      <c r="P154" s="186"/>
      <c r="Q154" s="106"/>
      <c r="R154" s="57"/>
    </row>
    <row r="155" spans="1:18" ht="76.5" customHeight="1">
      <c r="A155" s="179"/>
      <c r="B155" s="272"/>
      <c r="C155" s="280"/>
      <c r="D155" s="132"/>
      <c r="E155" s="274"/>
      <c r="F155" s="274"/>
      <c r="G155" s="132"/>
      <c r="H155" s="190"/>
      <c r="I155" s="164"/>
      <c r="J155" s="132"/>
      <c r="K155" s="105" t="s">
        <v>883</v>
      </c>
      <c r="L155" s="106" t="s">
        <v>173</v>
      </c>
      <c r="M155" s="36" t="s">
        <v>884</v>
      </c>
      <c r="N155" s="36" t="s">
        <v>884</v>
      </c>
      <c r="O155" s="286">
        <f t="shared" si="28"/>
        <v>100</v>
      </c>
      <c r="P155" s="190"/>
      <c r="Q155" s="106"/>
      <c r="R155" s="57"/>
    </row>
    <row r="156" spans="1:18" ht="60" customHeight="1">
      <c r="A156" s="179"/>
      <c r="B156" s="272"/>
      <c r="C156" s="280"/>
      <c r="D156" s="131" t="s">
        <v>157</v>
      </c>
      <c r="E156" s="273">
        <v>4330.1000000000004</v>
      </c>
      <c r="F156" s="273">
        <v>4330</v>
      </c>
      <c r="G156" s="94" t="s">
        <v>166</v>
      </c>
      <c r="H156" s="165">
        <f t="shared" si="30"/>
        <v>99.997690584513052</v>
      </c>
      <c r="I156" s="96"/>
      <c r="J156" s="131" t="s">
        <v>370</v>
      </c>
      <c r="K156" s="105" t="s">
        <v>885</v>
      </c>
      <c r="L156" s="106" t="s">
        <v>264</v>
      </c>
      <c r="M156" s="105">
        <v>1</v>
      </c>
      <c r="N156" s="105">
        <v>1</v>
      </c>
      <c r="O156" s="286">
        <f t="shared" si="28"/>
        <v>100</v>
      </c>
      <c r="P156" s="163">
        <f>(O156+O157+O158+O159+O160)/5</f>
        <v>100</v>
      </c>
      <c r="Q156" s="106"/>
      <c r="R156" s="57"/>
    </row>
    <row r="157" spans="1:18" ht="68.25" customHeight="1">
      <c r="A157" s="179"/>
      <c r="B157" s="272"/>
      <c r="C157" s="280"/>
      <c r="D157" s="177"/>
      <c r="E157" s="282"/>
      <c r="F157" s="282"/>
      <c r="G157" s="104"/>
      <c r="H157" s="186"/>
      <c r="I157" s="100"/>
      <c r="J157" s="177"/>
      <c r="K157" s="105" t="s">
        <v>886</v>
      </c>
      <c r="L157" s="106" t="s">
        <v>264</v>
      </c>
      <c r="M157" s="106">
        <v>3</v>
      </c>
      <c r="N157" s="106">
        <v>3</v>
      </c>
      <c r="O157" s="286">
        <f t="shared" si="28"/>
        <v>100</v>
      </c>
      <c r="P157" s="178"/>
      <c r="Q157" s="106"/>
      <c r="R157" s="57"/>
    </row>
    <row r="158" spans="1:18" ht="70.5" customHeight="1">
      <c r="A158" s="179"/>
      <c r="B158" s="272"/>
      <c r="C158" s="280"/>
      <c r="D158" s="177"/>
      <c r="E158" s="282"/>
      <c r="F158" s="282"/>
      <c r="G158" s="104"/>
      <c r="H158" s="186"/>
      <c r="I158" s="100"/>
      <c r="J158" s="177"/>
      <c r="K158" s="105" t="s">
        <v>887</v>
      </c>
      <c r="L158" s="106" t="s">
        <v>378</v>
      </c>
      <c r="M158" s="106">
        <v>1041.2</v>
      </c>
      <c r="N158" s="106">
        <v>1041.2</v>
      </c>
      <c r="O158" s="286">
        <f t="shared" si="28"/>
        <v>100</v>
      </c>
      <c r="P158" s="178"/>
      <c r="Q158" s="106"/>
      <c r="R158" s="57"/>
    </row>
    <row r="159" spans="1:18" ht="57" customHeight="1">
      <c r="A159" s="179"/>
      <c r="B159" s="272"/>
      <c r="C159" s="280"/>
      <c r="D159" s="177"/>
      <c r="E159" s="282"/>
      <c r="F159" s="282"/>
      <c r="G159" s="104"/>
      <c r="H159" s="186"/>
      <c r="I159" s="100"/>
      <c r="J159" s="177"/>
      <c r="K159" s="105" t="s">
        <v>888</v>
      </c>
      <c r="L159" s="106" t="s">
        <v>378</v>
      </c>
      <c r="M159" s="106">
        <v>425</v>
      </c>
      <c r="N159" s="106">
        <v>425</v>
      </c>
      <c r="O159" s="286">
        <f t="shared" si="28"/>
        <v>100</v>
      </c>
      <c r="P159" s="178"/>
      <c r="Q159" s="106"/>
      <c r="R159" s="57"/>
    </row>
    <row r="160" spans="1:18" ht="72" customHeight="1">
      <c r="A160" s="179"/>
      <c r="B160" s="272"/>
      <c r="C160" s="280"/>
      <c r="D160" s="132"/>
      <c r="E160" s="274"/>
      <c r="F160" s="274"/>
      <c r="G160" s="104"/>
      <c r="H160" s="190"/>
      <c r="I160" s="100"/>
      <c r="J160" s="132"/>
      <c r="K160" s="105" t="s">
        <v>889</v>
      </c>
      <c r="L160" s="106" t="s">
        <v>378</v>
      </c>
      <c r="M160" s="105">
        <v>130.80000000000001</v>
      </c>
      <c r="N160" s="105">
        <v>130.80000000000001</v>
      </c>
      <c r="O160" s="286">
        <f t="shared" si="28"/>
        <v>100</v>
      </c>
      <c r="P160" s="164"/>
      <c r="Q160" s="106"/>
      <c r="R160" s="57"/>
    </row>
    <row r="161" spans="1:18" ht="56.25" customHeight="1">
      <c r="A161" s="179"/>
      <c r="B161" s="272"/>
      <c r="C161" s="280"/>
      <c r="D161" s="131" t="s">
        <v>158</v>
      </c>
      <c r="E161" s="273">
        <v>4295.5</v>
      </c>
      <c r="F161" s="273">
        <v>4295.5</v>
      </c>
      <c r="G161" s="131" t="s">
        <v>166</v>
      </c>
      <c r="H161" s="165">
        <f>F161/E161*100</f>
        <v>100</v>
      </c>
      <c r="I161" s="131"/>
      <c r="J161" s="131" t="s">
        <v>370</v>
      </c>
      <c r="K161" s="105" t="s">
        <v>396</v>
      </c>
      <c r="L161" s="105" t="s">
        <v>173</v>
      </c>
      <c r="M161" s="106">
        <v>17.600000000000001</v>
      </c>
      <c r="N161" s="106">
        <v>17.600000000000001</v>
      </c>
      <c r="O161" s="39">
        <f t="shared" si="28"/>
        <v>100</v>
      </c>
      <c r="P161" s="163">
        <f>(O161+O162+O163)/3</f>
        <v>100</v>
      </c>
      <c r="Q161" s="106"/>
      <c r="R161" s="57"/>
    </row>
    <row r="162" spans="1:18" ht="72" customHeight="1">
      <c r="A162" s="179"/>
      <c r="B162" s="272"/>
      <c r="C162" s="280"/>
      <c r="D162" s="177"/>
      <c r="E162" s="282"/>
      <c r="F162" s="282"/>
      <c r="G162" s="177"/>
      <c r="H162" s="186"/>
      <c r="I162" s="177"/>
      <c r="J162" s="177"/>
      <c r="K162" s="105" t="s">
        <v>890</v>
      </c>
      <c r="L162" s="105" t="s">
        <v>378</v>
      </c>
      <c r="M162" s="106">
        <v>924</v>
      </c>
      <c r="N162" s="106">
        <v>924</v>
      </c>
      <c r="O162" s="39">
        <f t="shared" si="28"/>
        <v>100</v>
      </c>
      <c r="P162" s="178"/>
      <c r="Q162" s="106"/>
      <c r="R162" s="57"/>
    </row>
    <row r="163" spans="1:18" ht="63.75" customHeight="1">
      <c r="A163" s="179"/>
      <c r="B163" s="272"/>
      <c r="C163" s="280"/>
      <c r="D163" s="132"/>
      <c r="E163" s="274"/>
      <c r="F163" s="274"/>
      <c r="G163" s="132"/>
      <c r="H163" s="190"/>
      <c r="I163" s="132"/>
      <c r="J163" s="132"/>
      <c r="K163" s="105" t="s">
        <v>891</v>
      </c>
      <c r="L163" s="105" t="s">
        <v>264</v>
      </c>
      <c r="M163" s="106">
        <v>2</v>
      </c>
      <c r="N163" s="106">
        <v>2</v>
      </c>
      <c r="O163" s="39">
        <f t="shared" si="28"/>
        <v>100</v>
      </c>
      <c r="P163" s="164"/>
      <c r="Q163" s="106"/>
      <c r="R163" s="57"/>
    </row>
    <row r="164" spans="1:18" ht="75.75" customHeight="1">
      <c r="A164" s="179"/>
      <c r="B164" s="272"/>
      <c r="C164" s="280"/>
      <c r="D164" s="94" t="s">
        <v>159</v>
      </c>
      <c r="E164" s="265">
        <v>4930.7</v>
      </c>
      <c r="F164" s="265">
        <v>4184.8999999999996</v>
      </c>
      <c r="G164" s="94" t="s">
        <v>166</v>
      </c>
      <c r="H164" s="98">
        <f t="shared" ref="H164:H165" si="31">F164/E164*100</f>
        <v>84.8743586103393</v>
      </c>
      <c r="I164" s="105" t="s">
        <v>892</v>
      </c>
      <c r="J164" s="275" t="s">
        <v>893</v>
      </c>
      <c r="K164" s="105" t="s">
        <v>894</v>
      </c>
      <c r="L164" s="105" t="s">
        <v>373</v>
      </c>
      <c r="M164" s="105">
        <v>1544.3</v>
      </c>
      <c r="N164" s="105">
        <v>1117.4000000000001</v>
      </c>
      <c r="O164" s="286">
        <f t="shared" si="28"/>
        <v>72.356407433788789</v>
      </c>
      <c r="P164" s="98">
        <f>O164</f>
        <v>72.356407433788789</v>
      </c>
      <c r="Q164" s="105" t="s">
        <v>892</v>
      </c>
      <c r="R164" s="57"/>
    </row>
    <row r="165" spans="1:18" ht="123.75" customHeight="1">
      <c r="A165" s="179"/>
      <c r="B165" s="272"/>
      <c r="C165" s="280"/>
      <c r="D165" s="131" t="s">
        <v>160</v>
      </c>
      <c r="E165" s="273">
        <v>5305.7</v>
      </c>
      <c r="F165" s="273">
        <v>5305.7</v>
      </c>
      <c r="G165" s="131" t="s">
        <v>166</v>
      </c>
      <c r="H165" s="165">
        <f t="shared" si="31"/>
        <v>100</v>
      </c>
      <c r="I165" s="163"/>
      <c r="J165" s="131" t="s">
        <v>370</v>
      </c>
      <c r="K165" s="105" t="s">
        <v>397</v>
      </c>
      <c r="L165" s="105" t="s">
        <v>373</v>
      </c>
      <c r="M165" s="106">
        <v>893.5</v>
      </c>
      <c r="N165" s="106">
        <v>893.5</v>
      </c>
      <c r="O165" s="107">
        <f>IF((N165/M165*100)&gt;1,100)</f>
        <v>100</v>
      </c>
      <c r="P165" s="165">
        <f>(O165+O166+O167+O168+O169)/5</f>
        <v>100</v>
      </c>
      <c r="Q165" s="105"/>
      <c r="R165" s="57"/>
    </row>
    <row r="166" spans="1:18" ht="78" customHeight="1">
      <c r="A166" s="179"/>
      <c r="B166" s="272"/>
      <c r="C166" s="280"/>
      <c r="D166" s="177"/>
      <c r="E166" s="282"/>
      <c r="F166" s="282"/>
      <c r="G166" s="177"/>
      <c r="H166" s="186"/>
      <c r="I166" s="178"/>
      <c r="J166" s="177"/>
      <c r="K166" s="105" t="s">
        <v>398</v>
      </c>
      <c r="L166" s="105" t="s">
        <v>264</v>
      </c>
      <c r="M166" s="106">
        <v>17</v>
      </c>
      <c r="N166" s="106">
        <v>17</v>
      </c>
      <c r="O166" s="107">
        <f>IF((N166/M166*100)&gt;1,100)</f>
        <v>100</v>
      </c>
      <c r="P166" s="186"/>
      <c r="Q166" s="105"/>
      <c r="R166" s="57"/>
    </row>
    <row r="167" spans="1:18" ht="110.25" customHeight="1">
      <c r="A167" s="179"/>
      <c r="B167" s="272"/>
      <c r="C167" s="280"/>
      <c r="D167" s="177"/>
      <c r="E167" s="282"/>
      <c r="F167" s="282"/>
      <c r="G167" s="177"/>
      <c r="H167" s="186"/>
      <c r="I167" s="178"/>
      <c r="J167" s="177"/>
      <c r="K167" s="105" t="s">
        <v>895</v>
      </c>
      <c r="L167" s="105" t="s">
        <v>373</v>
      </c>
      <c r="M167" s="106">
        <v>13.76</v>
      </c>
      <c r="N167" s="106">
        <v>13.76</v>
      </c>
      <c r="O167" s="286">
        <f t="shared" ref="O167:O170" si="32">N167/M167*100</f>
        <v>100</v>
      </c>
      <c r="P167" s="186"/>
      <c r="Q167" s="105"/>
      <c r="R167" s="57"/>
    </row>
    <row r="168" spans="1:18" ht="70.5" customHeight="1">
      <c r="A168" s="179"/>
      <c r="B168" s="272"/>
      <c r="C168" s="280"/>
      <c r="D168" s="177"/>
      <c r="E168" s="282"/>
      <c r="F168" s="282"/>
      <c r="G168" s="177"/>
      <c r="H168" s="186"/>
      <c r="I168" s="178"/>
      <c r="J168" s="177"/>
      <c r="K168" s="105" t="s">
        <v>896</v>
      </c>
      <c r="L168" s="105" t="s">
        <v>264</v>
      </c>
      <c r="M168" s="106">
        <v>3</v>
      </c>
      <c r="N168" s="106">
        <v>3</v>
      </c>
      <c r="O168" s="286">
        <f t="shared" si="32"/>
        <v>100</v>
      </c>
      <c r="P168" s="186"/>
      <c r="Q168" s="105"/>
      <c r="R168" s="57"/>
    </row>
    <row r="169" spans="1:18" ht="54" customHeight="1">
      <c r="A169" s="179"/>
      <c r="B169" s="272"/>
      <c r="C169" s="280"/>
      <c r="D169" s="132"/>
      <c r="E169" s="274"/>
      <c r="F169" s="274"/>
      <c r="G169" s="132"/>
      <c r="H169" s="190"/>
      <c r="I169" s="164"/>
      <c r="J169" s="132"/>
      <c r="K169" s="105" t="s">
        <v>891</v>
      </c>
      <c r="L169" s="105" t="s">
        <v>264</v>
      </c>
      <c r="M169" s="106">
        <v>2</v>
      </c>
      <c r="N169" s="106">
        <v>2</v>
      </c>
      <c r="O169" s="286">
        <f t="shared" si="32"/>
        <v>100</v>
      </c>
      <c r="P169" s="190"/>
      <c r="Q169" s="105"/>
      <c r="R169" s="57"/>
    </row>
    <row r="170" spans="1:18" ht="151.5" customHeight="1">
      <c r="A170" s="167"/>
      <c r="B170" s="276"/>
      <c r="C170" s="279"/>
      <c r="D170" s="94" t="s">
        <v>161</v>
      </c>
      <c r="E170" s="265">
        <v>29889</v>
      </c>
      <c r="F170" s="265">
        <v>23967</v>
      </c>
      <c r="G170" s="94" t="s">
        <v>166</v>
      </c>
      <c r="H170" s="98">
        <f>F170/E170*100</f>
        <v>80.186690755796448</v>
      </c>
      <c r="I170" s="105" t="s">
        <v>345</v>
      </c>
      <c r="J170" s="275" t="s">
        <v>897</v>
      </c>
      <c r="K170" s="105" t="s">
        <v>898</v>
      </c>
      <c r="L170" s="105" t="s">
        <v>264</v>
      </c>
      <c r="M170" s="105">
        <v>32</v>
      </c>
      <c r="N170" s="105">
        <v>32</v>
      </c>
      <c r="O170" s="286">
        <f t="shared" si="32"/>
        <v>100</v>
      </c>
      <c r="P170" s="98">
        <f>O170</f>
        <v>100</v>
      </c>
      <c r="Q170" s="106"/>
      <c r="R170" s="57"/>
    </row>
    <row r="171" spans="1:18" ht="87.75" customHeight="1">
      <c r="A171" s="114" t="s">
        <v>399</v>
      </c>
      <c r="B171" s="110" t="s">
        <v>400</v>
      </c>
      <c r="C171" s="36" t="s">
        <v>401</v>
      </c>
      <c r="D171" s="110" t="s">
        <v>86</v>
      </c>
      <c r="E171" s="60">
        <v>268378</v>
      </c>
      <c r="F171" s="295">
        <v>267780.3</v>
      </c>
      <c r="G171" s="105" t="s">
        <v>166</v>
      </c>
      <c r="H171" s="296">
        <f>F171/E171*100</f>
        <v>99.777291730320655</v>
      </c>
      <c r="I171" s="105" t="s">
        <v>354</v>
      </c>
      <c r="J171" s="105" t="s">
        <v>402</v>
      </c>
      <c r="K171" s="105" t="s">
        <v>403</v>
      </c>
      <c r="L171" s="96" t="s">
        <v>264</v>
      </c>
      <c r="M171" s="264">
        <v>22816</v>
      </c>
      <c r="N171" s="264">
        <v>23160</v>
      </c>
      <c r="O171" s="107">
        <f>IF((N171/M171*100)&gt;1,100)</f>
        <v>100</v>
      </c>
      <c r="P171" s="98">
        <f>O171</f>
        <v>100</v>
      </c>
      <c r="Q171" s="106"/>
      <c r="R171" s="57"/>
    </row>
    <row r="172" spans="1:18" ht="78.75">
      <c r="A172" s="166" t="s">
        <v>404</v>
      </c>
      <c r="B172" s="131" t="s">
        <v>405</v>
      </c>
      <c r="C172" s="166" t="s">
        <v>406</v>
      </c>
      <c r="D172" s="131" t="s">
        <v>86</v>
      </c>
      <c r="E172" s="273">
        <v>11780.5</v>
      </c>
      <c r="F172" s="273">
        <v>11780.5</v>
      </c>
      <c r="G172" s="131" t="s">
        <v>166</v>
      </c>
      <c r="H172" s="165">
        <f>F172/E172*100</f>
        <v>100</v>
      </c>
      <c r="I172" s="163"/>
      <c r="J172" s="111" t="s">
        <v>407</v>
      </c>
      <c r="K172" s="104" t="s">
        <v>408</v>
      </c>
      <c r="L172" s="297" t="s">
        <v>264</v>
      </c>
      <c r="M172" s="298">
        <v>1</v>
      </c>
      <c r="N172" s="106">
        <v>1</v>
      </c>
      <c r="O172" s="286">
        <f>N172/M172*100</f>
        <v>100</v>
      </c>
      <c r="P172" s="165">
        <f>(O172+O173+O174+O175+O176+O177)/6</f>
        <v>100</v>
      </c>
      <c r="Q172" s="106"/>
      <c r="R172" s="57"/>
    </row>
    <row r="173" spans="1:18" ht="57" customHeight="1">
      <c r="A173" s="179"/>
      <c r="B173" s="177"/>
      <c r="C173" s="179"/>
      <c r="D173" s="177"/>
      <c r="E173" s="282"/>
      <c r="F173" s="282"/>
      <c r="G173" s="177"/>
      <c r="H173" s="186"/>
      <c r="I173" s="178"/>
      <c r="J173" s="111" t="s">
        <v>409</v>
      </c>
      <c r="K173" s="111" t="s">
        <v>410</v>
      </c>
      <c r="L173" s="297" t="s">
        <v>264</v>
      </c>
      <c r="M173" s="298">
        <v>2</v>
      </c>
      <c r="N173" s="106">
        <v>2</v>
      </c>
      <c r="O173" s="286">
        <f t="shared" ref="O173:O177" si="33">N173/M173*100</f>
        <v>100</v>
      </c>
      <c r="P173" s="186"/>
      <c r="Q173" s="106"/>
      <c r="R173" s="57"/>
    </row>
    <row r="174" spans="1:18" ht="67.5" customHeight="1">
      <c r="A174" s="179"/>
      <c r="B174" s="177"/>
      <c r="C174" s="179"/>
      <c r="D174" s="177"/>
      <c r="E174" s="282"/>
      <c r="F174" s="282"/>
      <c r="G174" s="177"/>
      <c r="H174" s="186"/>
      <c r="I174" s="178"/>
      <c r="J174" s="111" t="s">
        <v>899</v>
      </c>
      <c r="K174" s="111" t="s">
        <v>411</v>
      </c>
      <c r="L174" s="297" t="s">
        <v>264</v>
      </c>
      <c r="M174" s="298">
        <v>26</v>
      </c>
      <c r="N174" s="106">
        <v>26</v>
      </c>
      <c r="O174" s="286">
        <f>N174/M174*100</f>
        <v>100</v>
      </c>
      <c r="P174" s="186"/>
      <c r="Q174" s="111"/>
      <c r="R174" s="57"/>
    </row>
    <row r="175" spans="1:18" ht="19.5" customHeight="1">
      <c r="A175" s="179"/>
      <c r="B175" s="177"/>
      <c r="C175" s="179"/>
      <c r="D175" s="177"/>
      <c r="E175" s="282"/>
      <c r="F175" s="282"/>
      <c r="G175" s="177"/>
      <c r="H175" s="186"/>
      <c r="I175" s="178"/>
      <c r="J175" s="131" t="s">
        <v>412</v>
      </c>
      <c r="K175" s="111" t="s">
        <v>413</v>
      </c>
      <c r="L175" s="297" t="s">
        <v>264</v>
      </c>
      <c r="M175" s="298">
        <v>1</v>
      </c>
      <c r="N175" s="106">
        <v>1</v>
      </c>
      <c r="O175" s="286">
        <f t="shared" si="33"/>
        <v>100</v>
      </c>
      <c r="P175" s="186"/>
      <c r="Q175" s="131"/>
      <c r="R175" s="57"/>
    </row>
    <row r="176" spans="1:18" ht="15.75">
      <c r="A176" s="179"/>
      <c r="B176" s="177"/>
      <c r="C176" s="179"/>
      <c r="D176" s="177"/>
      <c r="E176" s="282"/>
      <c r="F176" s="282"/>
      <c r="G176" s="177"/>
      <c r="H176" s="186"/>
      <c r="I176" s="178"/>
      <c r="J176" s="132"/>
      <c r="K176" s="111" t="s">
        <v>414</v>
      </c>
      <c r="L176" s="297" t="s">
        <v>329</v>
      </c>
      <c r="M176" s="298">
        <v>250</v>
      </c>
      <c r="N176" s="298">
        <v>250</v>
      </c>
      <c r="O176" s="107">
        <f>IF((N176/M176*100)&gt;1,100)</f>
        <v>100</v>
      </c>
      <c r="P176" s="186"/>
      <c r="Q176" s="132"/>
      <c r="R176" s="57"/>
    </row>
    <row r="177" spans="1:18" ht="110.25">
      <c r="A177" s="167"/>
      <c r="B177" s="132"/>
      <c r="C177" s="167"/>
      <c r="D177" s="132"/>
      <c r="E177" s="274"/>
      <c r="F177" s="274"/>
      <c r="G177" s="132"/>
      <c r="H177" s="190"/>
      <c r="I177" s="164"/>
      <c r="J177" s="105" t="s">
        <v>900</v>
      </c>
      <c r="K177" s="111" t="s">
        <v>415</v>
      </c>
      <c r="L177" s="54" t="s">
        <v>264</v>
      </c>
      <c r="M177" s="299">
        <v>1</v>
      </c>
      <c r="N177" s="106">
        <v>1</v>
      </c>
      <c r="O177" s="286">
        <f t="shared" si="33"/>
        <v>100</v>
      </c>
      <c r="P177" s="190"/>
      <c r="Q177" s="111"/>
      <c r="R177" s="57"/>
    </row>
    <row r="178" spans="1:18" ht="94.5">
      <c r="A178" s="114" t="s">
        <v>416</v>
      </c>
      <c r="B178" s="266" t="s">
        <v>417</v>
      </c>
      <c r="C178" s="250" t="s">
        <v>418</v>
      </c>
      <c r="D178" s="104" t="s">
        <v>342</v>
      </c>
      <c r="E178" s="60">
        <f>E179+E191+E203+E216+E227+E238+E249+E260+E272+E295+E308+E320+E342+E331+E354+E366+E378+E283</f>
        <v>1882752.0999999999</v>
      </c>
      <c r="F178" s="60">
        <f>F179+F191+F203+F216+F227+F238+F249+F260+F272+F295+F308+F320+F342+F331+F354+F366+F378+F283</f>
        <v>1879924.9999999998</v>
      </c>
      <c r="G178" s="105" t="s">
        <v>166</v>
      </c>
      <c r="H178" s="103">
        <f>F178/E178*100</f>
        <v>99.8498421539405</v>
      </c>
      <c r="I178" s="268"/>
      <c r="J178" s="269"/>
      <c r="K178" s="269"/>
      <c r="L178" s="269"/>
      <c r="M178" s="269"/>
      <c r="N178" s="269"/>
      <c r="O178" s="269"/>
      <c r="P178" s="269"/>
      <c r="Q178" s="270"/>
      <c r="R178" s="57"/>
    </row>
    <row r="179" spans="1:18" ht="123.75" customHeight="1">
      <c r="A179" s="166" t="s">
        <v>419</v>
      </c>
      <c r="B179" s="275" t="s">
        <v>417</v>
      </c>
      <c r="C179" s="267" t="s">
        <v>418</v>
      </c>
      <c r="D179" s="94" t="s">
        <v>420</v>
      </c>
      <c r="E179" s="300">
        <v>91707.8</v>
      </c>
      <c r="F179" s="301">
        <v>91511.2</v>
      </c>
      <c r="G179" s="252" t="s">
        <v>166</v>
      </c>
      <c r="H179" s="98">
        <f>F179/E179*100</f>
        <v>99.785623469323212</v>
      </c>
      <c r="I179" s="302" t="s">
        <v>421</v>
      </c>
      <c r="J179" s="302" t="s">
        <v>422</v>
      </c>
      <c r="K179" s="303" t="s">
        <v>423</v>
      </c>
      <c r="L179" s="304" t="s">
        <v>424</v>
      </c>
      <c r="M179" s="60">
        <v>14317</v>
      </c>
      <c r="N179" s="60">
        <v>14317</v>
      </c>
      <c r="O179" s="286">
        <f t="shared" ref="O179:O190" si="34">N179/M179*100</f>
        <v>100</v>
      </c>
      <c r="P179" s="165">
        <f>SUM(O179:O190)/12</f>
        <v>100</v>
      </c>
      <c r="Q179" s="106"/>
      <c r="R179" s="57"/>
    </row>
    <row r="180" spans="1:18" ht="229.5" customHeight="1">
      <c r="A180" s="179"/>
      <c r="B180" s="272"/>
      <c r="C180" s="271"/>
      <c r="D180" s="100"/>
      <c r="E180" s="256"/>
      <c r="F180" s="257"/>
      <c r="G180" s="255"/>
      <c r="H180" s="100"/>
      <c r="I180" s="258"/>
      <c r="J180" s="302" t="s">
        <v>484</v>
      </c>
      <c r="K180" s="303" t="s">
        <v>428</v>
      </c>
      <c r="L180" s="304" t="s">
        <v>264</v>
      </c>
      <c r="M180" s="106">
        <v>160</v>
      </c>
      <c r="N180" s="106">
        <v>160</v>
      </c>
      <c r="O180" s="286">
        <f t="shared" si="34"/>
        <v>100</v>
      </c>
      <c r="P180" s="186"/>
      <c r="Q180" s="106"/>
      <c r="R180" s="94" t="s">
        <v>1029</v>
      </c>
    </row>
    <row r="181" spans="1:18" ht="339.75" customHeight="1">
      <c r="A181" s="179"/>
      <c r="B181" s="272"/>
      <c r="C181" s="271"/>
      <c r="D181" s="100"/>
      <c r="E181" s="256"/>
      <c r="F181" s="257"/>
      <c r="G181" s="255"/>
      <c r="H181" s="100"/>
      <c r="I181" s="258"/>
      <c r="J181" s="302" t="s">
        <v>452</v>
      </c>
      <c r="K181" s="303" t="s">
        <v>430</v>
      </c>
      <c r="L181" s="304" t="s">
        <v>264</v>
      </c>
      <c r="M181" s="106">
        <v>1</v>
      </c>
      <c r="N181" s="106">
        <v>1</v>
      </c>
      <c r="O181" s="286">
        <f t="shared" si="34"/>
        <v>100</v>
      </c>
      <c r="P181" s="186"/>
      <c r="Q181" s="106"/>
      <c r="R181" s="94" t="s">
        <v>1029</v>
      </c>
    </row>
    <row r="182" spans="1:18" ht="209.25" customHeight="1">
      <c r="A182" s="179"/>
      <c r="B182" s="272"/>
      <c r="C182" s="271"/>
      <c r="D182" s="100"/>
      <c r="E182" s="256"/>
      <c r="F182" s="257"/>
      <c r="G182" s="255"/>
      <c r="H182" s="100"/>
      <c r="I182" s="258"/>
      <c r="J182" s="302" t="s">
        <v>453</v>
      </c>
      <c r="K182" s="303" t="s">
        <v>432</v>
      </c>
      <c r="L182" s="304" t="s">
        <v>264</v>
      </c>
      <c r="M182" s="106">
        <v>20</v>
      </c>
      <c r="N182" s="106">
        <v>20</v>
      </c>
      <c r="O182" s="286">
        <f t="shared" si="34"/>
        <v>100</v>
      </c>
      <c r="P182" s="186"/>
      <c r="Q182" s="106"/>
      <c r="R182" s="57"/>
    </row>
    <row r="183" spans="1:18" ht="186.75" customHeight="1">
      <c r="A183" s="179"/>
      <c r="B183" s="272"/>
      <c r="C183" s="271"/>
      <c r="D183" s="100"/>
      <c r="E183" s="256"/>
      <c r="F183" s="257"/>
      <c r="G183" s="255"/>
      <c r="H183" s="100"/>
      <c r="I183" s="258"/>
      <c r="J183" s="302" t="s">
        <v>454</v>
      </c>
      <c r="K183" s="303" t="s">
        <v>434</v>
      </c>
      <c r="L183" s="304" t="s">
        <v>264</v>
      </c>
      <c r="M183" s="106">
        <v>550</v>
      </c>
      <c r="N183" s="106">
        <v>550</v>
      </c>
      <c r="O183" s="286">
        <f t="shared" si="34"/>
        <v>100</v>
      </c>
      <c r="P183" s="186"/>
      <c r="Q183" s="106"/>
      <c r="R183" s="57"/>
    </row>
    <row r="184" spans="1:18" ht="69" customHeight="1">
      <c r="A184" s="179"/>
      <c r="B184" s="272"/>
      <c r="C184" s="271"/>
      <c r="D184" s="100"/>
      <c r="E184" s="256"/>
      <c r="F184" s="257"/>
      <c r="G184" s="255"/>
      <c r="H184" s="100"/>
      <c r="I184" s="258"/>
      <c r="J184" s="302" t="s">
        <v>455</v>
      </c>
      <c r="K184" s="303" t="s">
        <v>436</v>
      </c>
      <c r="L184" s="304" t="s">
        <v>264</v>
      </c>
      <c r="M184" s="45">
        <v>5010</v>
      </c>
      <c r="N184" s="45">
        <v>5010</v>
      </c>
      <c r="O184" s="286">
        <f t="shared" si="34"/>
        <v>100</v>
      </c>
      <c r="P184" s="186"/>
      <c r="Q184" s="106"/>
      <c r="R184" s="94" t="s">
        <v>1029</v>
      </c>
    </row>
    <row r="185" spans="1:18" ht="109.5" customHeight="1">
      <c r="A185" s="179"/>
      <c r="B185" s="272"/>
      <c r="C185" s="271"/>
      <c r="D185" s="100"/>
      <c r="E185" s="256"/>
      <c r="F185" s="257"/>
      <c r="G185" s="255"/>
      <c r="H185" s="100"/>
      <c r="I185" s="258"/>
      <c r="J185" s="302" t="s">
        <v>456</v>
      </c>
      <c r="K185" s="303" t="s">
        <v>438</v>
      </c>
      <c r="L185" s="304" t="s">
        <v>264</v>
      </c>
      <c r="M185" s="45">
        <v>250</v>
      </c>
      <c r="N185" s="45">
        <v>250</v>
      </c>
      <c r="O185" s="286">
        <f t="shared" si="34"/>
        <v>100</v>
      </c>
      <c r="P185" s="186"/>
      <c r="Q185" s="106"/>
      <c r="R185" s="57"/>
    </row>
    <row r="186" spans="1:18" ht="210" customHeight="1">
      <c r="A186" s="179"/>
      <c r="B186" s="272"/>
      <c r="C186" s="271"/>
      <c r="D186" s="100"/>
      <c r="E186" s="256"/>
      <c r="F186" s="257"/>
      <c r="G186" s="255"/>
      <c r="H186" s="100"/>
      <c r="I186" s="258"/>
      <c r="J186" s="302" t="s">
        <v>457</v>
      </c>
      <c r="K186" s="303" t="s">
        <v>440</v>
      </c>
      <c r="L186" s="304" t="s">
        <v>264</v>
      </c>
      <c r="M186" s="45">
        <v>12</v>
      </c>
      <c r="N186" s="45">
        <v>12</v>
      </c>
      <c r="O186" s="286">
        <f t="shared" si="34"/>
        <v>100</v>
      </c>
      <c r="P186" s="186"/>
      <c r="Q186" s="106"/>
      <c r="R186" s="57"/>
    </row>
    <row r="187" spans="1:18" ht="138.75" customHeight="1">
      <c r="A187" s="179"/>
      <c r="B187" s="272"/>
      <c r="C187" s="271"/>
      <c r="D187" s="100"/>
      <c r="E187" s="256"/>
      <c r="F187" s="257"/>
      <c r="G187" s="255"/>
      <c r="H187" s="100"/>
      <c r="I187" s="258"/>
      <c r="J187" s="302" t="s">
        <v>458</v>
      </c>
      <c r="K187" s="303" t="s">
        <v>442</v>
      </c>
      <c r="L187" s="304" t="s">
        <v>264</v>
      </c>
      <c r="M187" s="45">
        <v>6000</v>
      </c>
      <c r="N187" s="45">
        <v>6000</v>
      </c>
      <c r="O187" s="286">
        <f t="shared" si="34"/>
        <v>100</v>
      </c>
      <c r="P187" s="186"/>
      <c r="Q187" s="105"/>
      <c r="R187" s="57"/>
    </row>
    <row r="188" spans="1:18" ht="256.5" customHeight="1">
      <c r="A188" s="179"/>
      <c r="B188" s="272"/>
      <c r="C188" s="271"/>
      <c r="D188" s="100"/>
      <c r="E188" s="256"/>
      <c r="F188" s="257"/>
      <c r="G188" s="255"/>
      <c r="H188" s="100"/>
      <c r="I188" s="258"/>
      <c r="J188" s="302" t="s">
        <v>460</v>
      </c>
      <c r="K188" s="303" t="s">
        <v>444</v>
      </c>
      <c r="L188" s="304" t="s">
        <v>264</v>
      </c>
      <c r="M188" s="45">
        <v>500</v>
      </c>
      <c r="N188" s="45">
        <v>500</v>
      </c>
      <c r="O188" s="286">
        <f t="shared" si="34"/>
        <v>100</v>
      </c>
      <c r="P188" s="186"/>
      <c r="Q188" s="106"/>
      <c r="R188" s="57"/>
    </row>
    <row r="189" spans="1:18" ht="108" customHeight="1">
      <c r="A189" s="179"/>
      <c r="B189" s="272"/>
      <c r="C189" s="271"/>
      <c r="D189" s="100"/>
      <c r="E189" s="256"/>
      <c r="F189" s="257"/>
      <c r="G189" s="255"/>
      <c r="H189" s="100"/>
      <c r="I189" s="258"/>
      <c r="J189" s="302" t="s">
        <v>462</v>
      </c>
      <c r="K189" s="303" t="s">
        <v>446</v>
      </c>
      <c r="L189" s="304" t="s">
        <v>264</v>
      </c>
      <c r="M189" s="45">
        <v>11500</v>
      </c>
      <c r="N189" s="45">
        <v>11500</v>
      </c>
      <c r="O189" s="286">
        <f t="shared" si="34"/>
        <v>100</v>
      </c>
      <c r="P189" s="186"/>
      <c r="Q189" s="106"/>
      <c r="R189" s="57"/>
    </row>
    <row r="190" spans="1:18" ht="123" customHeight="1">
      <c r="A190" s="167"/>
      <c r="B190" s="276"/>
      <c r="C190" s="305"/>
      <c r="D190" s="100"/>
      <c r="E190" s="256"/>
      <c r="F190" s="257"/>
      <c r="G190" s="255"/>
      <c r="H190" s="100"/>
      <c r="I190" s="258"/>
      <c r="J190" s="302" t="s">
        <v>463</v>
      </c>
      <c r="K190" s="303" t="s">
        <v>448</v>
      </c>
      <c r="L190" s="304" t="s">
        <v>329</v>
      </c>
      <c r="M190" s="45">
        <v>164467</v>
      </c>
      <c r="N190" s="45">
        <v>164467</v>
      </c>
      <c r="O190" s="286">
        <f t="shared" si="34"/>
        <v>100</v>
      </c>
      <c r="P190" s="190"/>
      <c r="Q190" s="105"/>
      <c r="R190" s="57"/>
    </row>
    <row r="191" spans="1:18" ht="130.5" customHeight="1">
      <c r="A191" s="166" t="s">
        <v>449</v>
      </c>
      <c r="B191" s="131" t="s">
        <v>417</v>
      </c>
      <c r="C191" s="166" t="s">
        <v>418</v>
      </c>
      <c r="D191" s="131" t="s">
        <v>450</v>
      </c>
      <c r="E191" s="285">
        <v>90449.3</v>
      </c>
      <c r="F191" s="265">
        <v>90448.3</v>
      </c>
      <c r="G191" s="252" t="s">
        <v>166</v>
      </c>
      <c r="H191" s="265">
        <f>F191/E191*100</f>
        <v>99.998894408248589</v>
      </c>
      <c r="I191" s="253"/>
      <c r="J191" s="302" t="s">
        <v>422</v>
      </c>
      <c r="K191" s="303" t="s">
        <v>423</v>
      </c>
      <c r="L191" s="304" t="s">
        <v>424</v>
      </c>
      <c r="M191" s="60">
        <v>14000</v>
      </c>
      <c r="N191" s="60">
        <v>15826.46</v>
      </c>
      <c r="O191" s="286">
        <f>IF(N191/M191&gt;=1,100)</f>
        <v>100</v>
      </c>
      <c r="P191" s="273">
        <f>SUM(O191:O202)/12</f>
        <v>91.666666666666671</v>
      </c>
      <c r="Q191" s="105"/>
      <c r="R191" s="57"/>
    </row>
    <row r="192" spans="1:18" ht="216" customHeight="1">
      <c r="A192" s="179"/>
      <c r="B192" s="177"/>
      <c r="C192" s="179"/>
      <c r="D192" s="177"/>
      <c r="E192" s="256"/>
      <c r="F192" s="257"/>
      <c r="G192" s="255"/>
      <c r="H192" s="100"/>
      <c r="I192" s="258"/>
      <c r="J192" s="302" t="s">
        <v>451</v>
      </c>
      <c r="K192" s="303" t="s">
        <v>428</v>
      </c>
      <c r="L192" s="304" t="s">
        <v>264</v>
      </c>
      <c r="M192" s="106">
        <v>161</v>
      </c>
      <c r="N192" s="106">
        <v>161</v>
      </c>
      <c r="O192" s="286">
        <f t="shared" ref="O192:O195" si="35">N192/M192*100</f>
        <v>100</v>
      </c>
      <c r="P192" s="282"/>
      <c r="Q192" s="105"/>
      <c r="R192" s="57"/>
    </row>
    <row r="193" spans="1:18" ht="333" customHeight="1">
      <c r="A193" s="179"/>
      <c r="B193" s="177"/>
      <c r="C193" s="179"/>
      <c r="D193" s="177"/>
      <c r="E193" s="256"/>
      <c r="F193" s="257"/>
      <c r="G193" s="255"/>
      <c r="H193" s="100"/>
      <c r="I193" s="258"/>
      <c r="J193" s="302" t="s">
        <v>452</v>
      </c>
      <c r="K193" s="303" t="s">
        <v>430</v>
      </c>
      <c r="L193" s="304" t="s">
        <v>264</v>
      </c>
      <c r="M193" s="106">
        <v>1</v>
      </c>
      <c r="N193" s="106">
        <v>0</v>
      </c>
      <c r="O193" s="286">
        <f t="shared" si="35"/>
        <v>0</v>
      </c>
      <c r="P193" s="282"/>
      <c r="Q193" s="105" t="s">
        <v>901</v>
      </c>
      <c r="R193" s="57"/>
    </row>
    <row r="194" spans="1:18" ht="198" customHeight="1">
      <c r="A194" s="179"/>
      <c r="B194" s="177"/>
      <c r="C194" s="179"/>
      <c r="D194" s="177"/>
      <c r="E194" s="256"/>
      <c r="F194" s="257"/>
      <c r="G194" s="255"/>
      <c r="H194" s="100"/>
      <c r="I194" s="258"/>
      <c r="J194" s="302" t="s">
        <v>453</v>
      </c>
      <c r="K194" s="303" t="s">
        <v>432</v>
      </c>
      <c r="L194" s="304" t="s">
        <v>264</v>
      </c>
      <c r="M194" s="106">
        <v>760</v>
      </c>
      <c r="N194" s="106">
        <v>780</v>
      </c>
      <c r="O194" s="286">
        <f t="shared" ref="O194:O197" si="36">IF(N194/M194&gt;1,100)</f>
        <v>100</v>
      </c>
      <c r="P194" s="282"/>
      <c r="Q194" s="106"/>
      <c r="R194" s="57"/>
    </row>
    <row r="195" spans="1:18" ht="192" customHeight="1">
      <c r="A195" s="179"/>
      <c r="B195" s="177"/>
      <c r="C195" s="179"/>
      <c r="D195" s="177"/>
      <c r="E195" s="256"/>
      <c r="F195" s="257"/>
      <c r="G195" s="255"/>
      <c r="H195" s="100"/>
      <c r="I195" s="258"/>
      <c r="J195" s="302" t="s">
        <v>454</v>
      </c>
      <c r="K195" s="303" t="s">
        <v>434</v>
      </c>
      <c r="L195" s="304" t="s">
        <v>264</v>
      </c>
      <c r="M195" s="106">
        <v>135</v>
      </c>
      <c r="N195" s="106">
        <v>135</v>
      </c>
      <c r="O195" s="286">
        <f t="shared" si="35"/>
        <v>100</v>
      </c>
      <c r="P195" s="282"/>
      <c r="Q195" s="303"/>
      <c r="R195" s="57"/>
    </row>
    <row r="196" spans="1:18" ht="76.5" customHeight="1">
      <c r="A196" s="179"/>
      <c r="B196" s="177"/>
      <c r="C196" s="179"/>
      <c r="D196" s="177"/>
      <c r="E196" s="256"/>
      <c r="F196" s="257"/>
      <c r="G196" s="255"/>
      <c r="H196" s="100"/>
      <c r="I196" s="258"/>
      <c r="J196" s="302" t="s">
        <v>455</v>
      </c>
      <c r="K196" s="303" t="s">
        <v>436</v>
      </c>
      <c r="L196" s="304" t="s">
        <v>264</v>
      </c>
      <c r="M196" s="45">
        <v>3900</v>
      </c>
      <c r="N196" s="45">
        <v>3909</v>
      </c>
      <c r="O196" s="286">
        <f t="shared" si="36"/>
        <v>100</v>
      </c>
      <c r="P196" s="282"/>
      <c r="Q196" s="303"/>
      <c r="R196" s="57"/>
    </row>
    <row r="197" spans="1:18" ht="103.5" customHeight="1">
      <c r="A197" s="179"/>
      <c r="B197" s="177"/>
      <c r="C197" s="179"/>
      <c r="D197" s="177"/>
      <c r="E197" s="256"/>
      <c r="F197" s="257"/>
      <c r="G197" s="255"/>
      <c r="H197" s="100"/>
      <c r="I197" s="258"/>
      <c r="J197" s="302" t="s">
        <v>456</v>
      </c>
      <c r="K197" s="303" t="s">
        <v>438</v>
      </c>
      <c r="L197" s="304" t="s">
        <v>264</v>
      </c>
      <c r="M197" s="106">
        <v>226</v>
      </c>
      <c r="N197" s="106">
        <v>765</v>
      </c>
      <c r="O197" s="286">
        <f t="shared" si="36"/>
        <v>100</v>
      </c>
      <c r="P197" s="282"/>
      <c r="Q197" s="303" t="s">
        <v>530</v>
      </c>
      <c r="R197" s="57"/>
    </row>
    <row r="198" spans="1:18" ht="202.5" customHeight="1">
      <c r="A198" s="179"/>
      <c r="B198" s="177"/>
      <c r="C198" s="179"/>
      <c r="D198" s="177"/>
      <c r="E198" s="256"/>
      <c r="F198" s="257"/>
      <c r="G198" s="255"/>
      <c r="H198" s="100"/>
      <c r="I198" s="258"/>
      <c r="J198" s="302" t="s">
        <v>457</v>
      </c>
      <c r="K198" s="303" t="s">
        <v>440</v>
      </c>
      <c r="L198" s="304" t="s">
        <v>264</v>
      </c>
      <c r="M198" s="106">
        <v>12</v>
      </c>
      <c r="N198" s="45">
        <v>12</v>
      </c>
      <c r="O198" s="286">
        <f t="shared" ref="O198:O214" si="37">N198/M198*100</f>
        <v>100</v>
      </c>
      <c r="P198" s="282"/>
      <c r="Q198" s="106"/>
      <c r="R198" s="57"/>
    </row>
    <row r="199" spans="1:18" ht="142.5" customHeight="1">
      <c r="A199" s="179"/>
      <c r="B199" s="177"/>
      <c r="C199" s="179"/>
      <c r="D199" s="177"/>
      <c r="E199" s="256"/>
      <c r="F199" s="257"/>
      <c r="G199" s="255"/>
      <c r="H199" s="100"/>
      <c r="I199" s="258"/>
      <c r="J199" s="302" t="s">
        <v>458</v>
      </c>
      <c r="K199" s="303" t="s">
        <v>442</v>
      </c>
      <c r="L199" s="304" t="s">
        <v>264</v>
      </c>
      <c r="M199" s="45">
        <v>25000</v>
      </c>
      <c r="N199" s="45">
        <v>25000</v>
      </c>
      <c r="O199" s="286">
        <f t="shared" si="37"/>
        <v>100</v>
      </c>
      <c r="P199" s="282"/>
      <c r="Q199" s="306"/>
      <c r="R199" s="57"/>
    </row>
    <row r="200" spans="1:18" ht="253.5" customHeight="1">
      <c r="A200" s="179"/>
      <c r="B200" s="177"/>
      <c r="C200" s="179"/>
      <c r="D200" s="177"/>
      <c r="E200" s="256"/>
      <c r="F200" s="257"/>
      <c r="G200" s="255"/>
      <c r="H200" s="100"/>
      <c r="I200" s="258"/>
      <c r="J200" s="302" t="s">
        <v>460</v>
      </c>
      <c r="K200" s="303" t="s">
        <v>461</v>
      </c>
      <c r="L200" s="304" t="s">
        <v>264</v>
      </c>
      <c r="M200" s="45">
        <v>1800</v>
      </c>
      <c r="N200" s="45">
        <v>1800</v>
      </c>
      <c r="O200" s="286">
        <f t="shared" si="37"/>
        <v>100</v>
      </c>
      <c r="P200" s="282"/>
      <c r="Q200" s="307"/>
      <c r="R200" s="57"/>
    </row>
    <row r="201" spans="1:18" ht="105" customHeight="1">
      <c r="A201" s="179"/>
      <c r="B201" s="177"/>
      <c r="C201" s="179"/>
      <c r="D201" s="177"/>
      <c r="E201" s="256"/>
      <c r="F201" s="257"/>
      <c r="G201" s="255"/>
      <c r="H201" s="100"/>
      <c r="I201" s="258"/>
      <c r="J201" s="302" t="s">
        <v>462</v>
      </c>
      <c r="K201" s="303" t="s">
        <v>446</v>
      </c>
      <c r="L201" s="304" t="s">
        <v>264</v>
      </c>
      <c r="M201" s="45">
        <v>8000</v>
      </c>
      <c r="N201" s="45">
        <v>8000</v>
      </c>
      <c r="O201" s="286">
        <f t="shared" si="37"/>
        <v>100</v>
      </c>
      <c r="P201" s="282"/>
      <c r="Q201" s="303"/>
      <c r="R201" s="57"/>
    </row>
    <row r="202" spans="1:18" ht="127.5" customHeight="1">
      <c r="A202" s="167"/>
      <c r="B202" s="132"/>
      <c r="C202" s="167"/>
      <c r="D202" s="132"/>
      <c r="E202" s="256"/>
      <c r="F202" s="257"/>
      <c r="G202" s="255"/>
      <c r="H202" s="100"/>
      <c r="I202" s="258"/>
      <c r="J202" s="302" t="s">
        <v>463</v>
      </c>
      <c r="K202" s="303" t="s">
        <v>448</v>
      </c>
      <c r="L202" s="304" t="s">
        <v>329</v>
      </c>
      <c r="M202" s="45">
        <v>248462</v>
      </c>
      <c r="N202" s="45">
        <v>248462</v>
      </c>
      <c r="O202" s="286">
        <f t="shared" si="37"/>
        <v>100</v>
      </c>
      <c r="P202" s="274"/>
      <c r="Q202" s="303"/>
      <c r="R202" s="57"/>
    </row>
    <row r="203" spans="1:18" ht="121.5" customHeight="1">
      <c r="A203" s="166" t="s">
        <v>464</v>
      </c>
      <c r="B203" s="131" t="s">
        <v>417</v>
      </c>
      <c r="C203" s="166" t="s">
        <v>418</v>
      </c>
      <c r="D203" s="131" t="s">
        <v>465</v>
      </c>
      <c r="E203" s="273">
        <v>112312.4</v>
      </c>
      <c r="F203" s="273">
        <v>111891.9</v>
      </c>
      <c r="G203" s="252" t="s">
        <v>166</v>
      </c>
      <c r="H203" s="265">
        <f>F203/E203*100</f>
        <v>99.625597885896838</v>
      </c>
      <c r="I203" s="253"/>
      <c r="J203" s="302" t="s">
        <v>422</v>
      </c>
      <c r="K203" s="303" t="s">
        <v>423</v>
      </c>
      <c r="L203" s="304" t="s">
        <v>424</v>
      </c>
      <c r="M203" s="60">
        <v>49246.9</v>
      </c>
      <c r="N203" s="60">
        <v>83700.2</v>
      </c>
      <c r="O203" s="286">
        <f>IF(N203/M203&gt;1,100)</f>
        <v>100</v>
      </c>
      <c r="P203" s="308">
        <f>SUM(O203:O215)/13</f>
        <v>90.769230769230774</v>
      </c>
      <c r="Q203" s="96"/>
      <c r="R203" s="57"/>
    </row>
    <row r="204" spans="1:18" ht="254.25" customHeight="1">
      <c r="A204" s="179"/>
      <c r="B204" s="177"/>
      <c r="C204" s="179"/>
      <c r="D204" s="177"/>
      <c r="E204" s="282"/>
      <c r="F204" s="282"/>
      <c r="G204" s="255"/>
      <c r="H204" s="100"/>
      <c r="I204" s="258"/>
      <c r="J204" s="302" t="s">
        <v>425</v>
      </c>
      <c r="K204" s="303" t="s">
        <v>426</v>
      </c>
      <c r="L204" s="304" t="s">
        <v>264</v>
      </c>
      <c r="M204" s="45">
        <v>4</v>
      </c>
      <c r="N204" s="106">
        <v>0</v>
      </c>
      <c r="O204" s="286">
        <f t="shared" si="37"/>
        <v>0</v>
      </c>
      <c r="P204" s="260"/>
      <c r="Q204" s="303" t="s">
        <v>902</v>
      </c>
      <c r="R204" s="57"/>
    </row>
    <row r="205" spans="1:18" ht="222" customHeight="1">
      <c r="A205" s="179"/>
      <c r="B205" s="177"/>
      <c r="C205" s="179"/>
      <c r="D205" s="177"/>
      <c r="E205" s="282"/>
      <c r="F205" s="282"/>
      <c r="G205" s="255"/>
      <c r="H205" s="100"/>
      <c r="I205" s="258"/>
      <c r="J205" s="302" t="s">
        <v>427</v>
      </c>
      <c r="K205" s="303" t="s">
        <v>428</v>
      </c>
      <c r="L205" s="304" t="s">
        <v>264</v>
      </c>
      <c r="M205" s="106">
        <v>78</v>
      </c>
      <c r="N205" s="106">
        <v>97</v>
      </c>
      <c r="O205" s="286">
        <f>IF(N205/M205&gt;1,100)</f>
        <v>100</v>
      </c>
      <c r="P205" s="260"/>
      <c r="Q205" s="303"/>
      <c r="R205" s="57"/>
    </row>
    <row r="206" spans="1:18" ht="332.25" customHeight="1">
      <c r="A206" s="179"/>
      <c r="B206" s="177"/>
      <c r="C206" s="179"/>
      <c r="D206" s="177"/>
      <c r="E206" s="282"/>
      <c r="F206" s="282"/>
      <c r="G206" s="255"/>
      <c r="H206" s="100"/>
      <c r="I206" s="258"/>
      <c r="J206" s="302" t="s">
        <v>429</v>
      </c>
      <c r="K206" s="303" t="s">
        <v>430</v>
      </c>
      <c r="L206" s="304" t="s">
        <v>264</v>
      </c>
      <c r="M206" s="106">
        <v>5</v>
      </c>
      <c r="N206" s="106">
        <v>4</v>
      </c>
      <c r="O206" s="286">
        <f t="shared" si="37"/>
        <v>80</v>
      </c>
      <c r="P206" s="260"/>
      <c r="Q206" s="303" t="s">
        <v>903</v>
      </c>
      <c r="R206" s="57"/>
    </row>
    <row r="207" spans="1:18" ht="210" customHeight="1">
      <c r="A207" s="179"/>
      <c r="B207" s="177"/>
      <c r="C207" s="179"/>
      <c r="D207" s="177"/>
      <c r="E207" s="282"/>
      <c r="F207" s="282"/>
      <c r="G207" s="255"/>
      <c r="H207" s="100"/>
      <c r="I207" s="258"/>
      <c r="J207" s="302" t="s">
        <v>431</v>
      </c>
      <c r="K207" s="303" t="s">
        <v>432</v>
      </c>
      <c r="L207" s="304" t="s">
        <v>264</v>
      </c>
      <c r="M207" s="45">
        <v>1033</v>
      </c>
      <c r="N207" s="45">
        <v>1366</v>
      </c>
      <c r="O207" s="286">
        <f>IF(N207/M207&gt;1,100)</f>
        <v>100</v>
      </c>
      <c r="P207" s="260"/>
      <c r="Q207" s="100"/>
      <c r="R207" s="57"/>
    </row>
    <row r="208" spans="1:18" ht="193.5" customHeight="1">
      <c r="A208" s="179"/>
      <c r="B208" s="177"/>
      <c r="C208" s="179"/>
      <c r="D208" s="177"/>
      <c r="E208" s="282"/>
      <c r="F208" s="282"/>
      <c r="G208" s="255"/>
      <c r="H208" s="100"/>
      <c r="I208" s="258"/>
      <c r="J208" s="302" t="s">
        <v>433</v>
      </c>
      <c r="K208" s="303" t="s">
        <v>434</v>
      </c>
      <c r="L208" s="304" t="s">
        <v>264</v>
      </c>
      <c r="M208" s="45">
        <v>1020</v>
      </c>
      <c r="N208" s="45">
        <v>1432</v>
      </c>
      <c r="O208" s="286">
        <f>IF(N208/M208&gt;1,100)</f>
        <v>100</v>
      </c>
      <c r="P208" s="260"/>
      <c r="Q208" s="303"/>
      <c r="R208" s="57"/>
    </row>
    <row r="209" spans="1:18" ht="76.5" customHeight="1">
      <c r="A209" s="179"/>
      <c r="B209" s="177"/>
      <c r="C209" s="179"/>
      <c r="D209" s="177"/>
      <c r="E209" s="282"/>
      <c r="F209" s="282"/>
      <c r="G209" s="255"/>
      <c r="H209" s="100"/>
      <c r="I209" s="258"/>
      <c r="J209" s="302" t="s">
        <v>435</v>
      </c>
      <c r="K209" s="303" t="s">
        <v>436</v>
      </c>
      <c r="L209" s="304" t="s">
        <v>264</v>
      </c>
      <c r="M209" s="45">
        <v>10700</v>
      </c>
      <c r="N209" s="45">
        <v>10700</v>
      </c>
      <c r="O209" s="286">
        <f t="shared" si="37"/>
        <v>100</v>
      </c>
      <c r="P209" s="260"/>
      <c r="Q209" s="303"/>
      <c r="R209" s="57"/>
    </row>
    <row r="210" spans="1:18" ht="103.5" customHeight="1">
      <c r="A210" s="179"/>
      <c r="B210" s="177"/>
      <c r="C210" s="179"/>
      <c r="D210" s="177"/>
      <c r="E210" s="282"/>
      <c r="F210" s="282"/>
      <c r="G210" s="255"/>
      <c r="H210" s="100"/>
      <c r="I210" s="258"/>
      <c r="J210" s="302" t="s">
        <v>437</v>
      </c>
      <c r="K210" s="303" t="s">
        <v>438</v>
      </c>
      <c r="L210" s="304" t="s">
        <v>264</v>
      </c>
      <c r="M210" s="45">
        <v>1531</v>
      </c>
      <c r="N210" s="45">
        <v>1550</v>
      </c>
      <c r="O210" s="286">
        <f>IF(N210/M210&gt;1,100)</f>
        <v>100</v>
      </c>
      <c r="P210" s="260"/>
      <c r="Q210" s="106"/>
      <c r="R210" s="57"/>
    </row>
    <row r="211" spans="1:18" ht="206.25" customHeight="1">
      <c r="A211" s="179"/>
      <c r="B211" s="177"/>
      <c r="C211" s="179"/>
      <c r="D211" s="177"/>
      <c r="E211" s="282"/>
      <c r="F211" s="282"/>
      <c r="G211" s="255"/>
      <c r="H211" s="100"/>
      <c r="I211" s="258"/>
      <c r="J211" s="302" t="s">
        <v>439</v>
      </c>
      <c r="K211" s="303" t="s">
        <v>440</v>
      </c>
      <c r="L211" s="304" t="s">
        <v>264</v>
      </c>
      <c r="M211" s="45">
        <v>12</v>
      </c>
      <c r="N211" s="106">
        <v>12</v>
      </c>
      <c r="O211" s="286">
        <f t="shared" si="37"/>
        <v>100</v>
      </c>
      <c r="P211" s="260"/>
      <c r="Q211" s="106"/>
      <c r="R211" s="57"/>
    </row>
    <row r="212" spans="1:18" ht="146.25" customHeight="1">
      <c r="A212" s="179"/>
      <c r="B212" s="177"/>
      <c r="C212" s="179"/>
      <c r="D212" s="177"/>
      <c r="E212" s="282"/>
      <c r="F212" s="282"/>
      <c r="G212" s="255"/>
      <c r="H212" s="100"/>
      <c r="I212" s="258"/>
      <c r="J212" s="302" t="s">
        <v>441</v>
      </c>
      <c r="K212" s="303" t="s">
        <v>442</v>
      </c>
      <c r="L212" s="304" t="s">
        <v>264</v>
      </c>
      <c r="M212" s="45">
        <v>49059</v>
      </c>
      <c r="N212" s="45">
        <v>170860</v>
      </c>
      <c r="O212" s="286">
        <f>IF(N212/M212&gt;1,100)</f>
        <v>100</v>
      </c>
      <c r="P212" s="260"/>
      <c r="Q212" s="170" t="s">
        <v>904</v>
      </c>
      <c r="R212" s="57"/>
    </row>
    <row r="213" spans="1:18" ht="252.75" customHeight="1">
      <c r="A213" s="179"/>
      <c r="B213" s="177"/>
      <c r="C213" s="179"/>
      <c r="D213" s="177"/>
      <c r="E213" s="282"/>
      <c r="F213" s="282"/>
      <c r="G213" s="255"/>
      <c r="H213" s="100"/>
      <c r="I213" s="258"/>
      <c r="J213" s="302" t="s">
        <v>443</v>
      </c>
      <c r="K213" s="303" t="s">
        <v>466</v>
      </c>
      <c r="L213" s="304" t="s">
        <v>264</v>
      </c>
      <c r="M213" s="45">
        <v>5209</v>
      </c>
      <c r="N213" s="45">
        <v>8704</v>
      </c>
      <c r="O213" s="286">
        <f>IF(N213/M213&gt;1,100)</f>
        <v>100</v>
      </c>
      <c r="P213" s="260"/>
      <c r="Q213" s="172"/>
      <c r="R213" s="57"/>
    </row>
    <row r="214" spans="1:18" ht="105.75" customHeight="1">
      <c r="A214" s="179"/>
      <c r="B214" s="177"/>
      <c r="C214" s="179"/>
      <c r="D214" s="177"/>
      <c r="E214" s="282"/>
      <c r="F214" s="282"/>
      <c r="G214" s="255"/>
      <c r="H214" s="100"/>
      <c r="I214" s="258"/>
      <c r="J214" s="302" t="s">
        <v>445</v>
      </c>
      <c r="K214" s="303" t="s">
        <v>446</v>
      </c>
      <c r="L214" s="304" t="s">
        <v>264</v>
      </c>
      <c r="M214" s="45">
        <v>262</v>
      </c>
      <c r="N214" s="106">
        <v>262</v>
      </c>
      <c r="O214" s="286">
        <f t="shared" si="37"/>
        <v>100</v>
      </c>
      <c r="P214" s="260"/>
      <c r="Q214" s="100"/>
      <c r="R214" s="57"/>
    </row>
    <row r="215" spans="1:18" ht="123.75" customHeight="1">
      <c r="A215" s="167"/>
      <c r="B215" s="132"/>
      <c r="C215" s="167"/>
      <c r="D215" s="132"/>
      <c r="E215" s="274"/>
      <c r="F215" s="274"/>
      <c r="G215" s="255"/>
      <c r="H215" s="100"/>
      <c r="I215" s="258"/>
      <c r="J215" s="302" t="s">
        <v>447</v>
      </c>
      <c r="K215" s="303" t="s">
        <v>448</v>
      </c>
      <c r="L215" s="304" t="s">
        <v>329</v>
      </c>
      <c r="M215" s="45">
        <v>464269</v>
      </c>
      <c r="N215" s="45">
        <v>466956</v>
      </c>
      <c r="O215" s="286">
        <f>IF(N215/M215&gt;1,100)</f>
        <v>100</v>
      </c>
      <c r="P215" s="260"/>
      <c r="Q215" s="94"/>
      <c r="R215" s="57"/>
    </row>
    <row r="216" spans="1:18" ht="123" customHeight="1">
      <c r="A216" s="166" t="s">
        <v>467</v>
      </c>
      <c r="B216" s="131" t="s">
        <v>417</v>
      </c>
      <c r="C216" s="166" t="s">
        <v>418</v>
      </c>
      <c r="D216" s="94" t="s">
        <v>468</v>
      </c>
      <c r="E216" s="285">
        <v>138829.4</v>
      </c>
      <c r="F216" s="265">
        <v>138637.29999999999</v>
      </c>
      <c r="G216" s="252" t="s">
        <v>166</v>
      </c>
      <c r="H216" s="265">
        <f>F216/E216*100</f>
        <v>99.861628732818843</v>
      </c>
      <c r="I216" s="302"/>
      <c r="J216" s="302" t="s">
        <v>422</v>
      </c>
      <c r="K216" s="303" t="s">
        <v>423</v>
      </c>
      <c r="L216" s="304" t="s">
        <v>424</v>
      </c>
      <c r="M216" s="60">
        <v>5000</v>
      </c>
      <c r="N216" s="60">
        <v>8295</v>
      </c>
      <c r="O216" s="286">
        <f>IF(N216/M216&gt;=1,100)</f>
        <v>100</v>
      </c>
      <c r="P216" s="273">
        <f>SUM(O216:O226)/11</f>
        <v>99.60493034238489</v>
      </c>
      <c r="Q216" s="106" t="s">
        <v>905</v>
      </c>
      <c r="R216" s="57"/>
    </row>
    <row r="217" spans="1:18" ht="225" customHeight="1">
      <c r="A217" s="179"/>
      <c r="B217" s="177"/>
      <c r="C217" s="179"/>
      <c r="D217" s="100"/>
      <c r="E217" s="256"/>
      <c r="F217" s="257"/>
      <c r="G217" s="255"/>
      <c r="H217" s="100"/>
      <c r="I217" s="258"/>
      <c r="J217" s="302" t="s">
        <v>484</v>
      </c>
      <c r="K217" s="303" t="s">
        <v>428</v>
      </c>
      <c r="L217" s="304" t="s">
        <v>264</v>
      </c>
      <c r="M217" s="106">
        <v>60</v>
      </c>
      <c r="N217" s="106">
        <v>62</v>
      </c>
      <c r="O217" s="286">
        <f>IF(N217/M217&gt;=1,100)</f>
        <v>100</v>
      </c>
      <c r="P217" s="282"/>
      <c r="Q217" s="106"/>
      <c r="R217" s="57"/>
    </row>
    <row r="218" spans="1:18" ht="337.5" customHeight="1">
      <c r="A218" s="179"/>
      <c r="B218" s="177"/>
      <c r="C218" s="179"/>
      <c r="D218" s="100"/>
      <c r="E218" s="256"/>
      <c r="F218" s="257"/>
      <c r="G218" s="255"/>
      <c r="H218" s="100"/>
      <c r="I218" s="258"/>
      <c r="J218" s="302" t="s">
        <v>452</v>
      </c>
      <c r="K218" s="303" t="s">
        <v>430</v>
      </c>
      <c r="L218" s="304" t="s">
        <v>264</v>
      </c>
      <c r="M218" s="106">
        <v>2</v>
      </c>
      <c r="N218" s="106">
        <v>2</v>
      </c>
      <c r="O218" s="286">
        <f t="shared" ref="O218:O219" si="38">N218/M218*100</f>
        <v>100</v>
      </c>
      <c r="P218" s="282"/>
      <c r="Q218" s="106"/>
      <c r="R218" s="57"/>
    </row>
    <row r="219" spans="1:18" ht="210" customHeight="1">
      <c r="A219" s="179"/>
      <c r="B219" s="177"/>
      <c r="C219" s="179"/>
      <c r="D219" s="100"/>
      <c r="E219" s="256"/>
      <c r="F219" s="257"/>
      <c r="G219" s="255"/>
      <c r="H219" s="100"/>
      <c r="I219" s="258"/>
      <c r="J219" s="302" t="s">
        <v>453</v>
      </c>
      <c r="K219" s="303" t="s">
        <v>432</v>
      </c>
      <c r="L219" s="304" t="s">
        <v>264</v>
      </c>
      <c r="M219" s="106">
        <v>1010</v>
      </c>
      <c r="N219" s="106">
        <v>1010</v>
      </c>
      <c r="O219" s="286">
        <f t="shared" si="38"/>
        <v>100</v>
      </c>
      <c r="P219" s="282"/>
      <c r="Q219" s="106"/>
      <c r="R219" s="57"/>
    </row>
    <row r="220" spans="1:18" ht="183" customHeight="1">
      <c r="A220" s="179"/>
      <c r="B220" s="177"/>
      <c r="C220" s="179"/>
      <c r="D220" s="100"/>
      <c r="E220" s="256"/>
      <c r="F220" s="257"/>
      <c r="G220" s="255"/>
      <c r="H220" s="100"/>
      <c r="I220" s="258"/>
      <c r="J220" s="302" t="s">
        <v>454</v>
      </c>
      <c r="K220" s="303" t="s">
        <v>434</v>
      </c>
      <c r="L220" s="304" t="s">
        <v>264</v>
      </c>
      <c r="M220" s="106">
        <v>800</v>
      </c>
      <c r="N220" s="106">
        <v>1385</v>
      </c>
      <c r="O220" s="286">
        <f>IF(N220/M220&gt;=1,100)</f>
        <v>100</v>
      </c>
      <c r="P220" s="282"/>
      <c r="Q220" s="106"/>
      <c r="R220" s="57"/>
    </row>
    <row r="221" spans="1:18" ht="79.5" customHeight="1">
      <c r="A221" s="179"/>
      <c r="B221" s="177"/>
      <c r="C221" s="179"/>
      <c r="D221" s="100"/>
      <c r="E221" s="256"/>
      <c r="F221" s="257"/>
      <c r="G221" s="255"/>
      <c r="H221" s="100"/>
      <c r="I221" s="258"/>
      <c r="J221" s="302" t="s">
        <v>455</v>
      </c>
      <c r="K221" s="303" t="s">
        <v>436</v>
      </c>
      <c r="L221" s="304" t="s">
        <v>264</v>
      </c>
      <c r="M221" s="45">
        <v>13400</v>
      </c>
      <c r="N221" s="45">
        <v>13493</v>
      </c>
      <c r="O221" s="286">
        <f t="shared" ref="O221:O227" si="39">IF(N221/M221&gt;1,100)</f>
        <v>100</v>
      </c>
      <c r="P221" s="282"/>
      <c r="Q221" s="303"/>
      <c r="R221" s="57"/>
    </row>
    <row r="222" spans="1:18" ht="113.25" customHeight="1">
      <c r="A222" s="179"/>
      <c r="B222" s="177"/>
      <c r="C222" s="179"/>
      <c r="D222" s="100"/>
      <c r="E222" s="256"/>
      <c r="F222" s="257"/>
      <c r="G222" s="255"/>
      <c r="H222" s="100"/>
      <c r="I222" s="258"/>
      <c r="J222" s="302" t="s">
        <v>456</v>
      </c>
      <c r="K222" s="303" t="s">
        <v>438</v>
      </c>
      <c r="L222" s="304" t="s">
        <v>264</v>
      </c>
      <c r="M222" s="45">
        <v>1100</v>
      </c>
      <c r="N222" s="45">
        <v>1145</v>
      </c>
      <c r="O222" s="286">
        <f>IF(N222/M222&gt;=1,100)</f>
        <v>100</v>
      </c>
      <c r="P222" s="282"/>
      <c r="Q222" s="303"/>
      <c r="R222" s="57"/>
    </row>
    <row r="223" spans="1:18" ht="142.5" customHeight="1">
      <c r="A223" s="179"/>
      <c r="B223" s="177"/>
      <c r="C223" s="179"/>
      <c r="D223" s="100"/>
      <c r="E223" s="256"/>
      <c r="F223" s="257"/>
      <c r="G223" s="255"/>
      <c r="H223" s="100"/>
      <c r="I223" s="258"/>
      <c r="J223" s="302" t="s">
        <v>476</v>
      </c>
      <c r="K223" s="303" t="s">
        <v>442</v>
      </c>
      <c r="L223" s="304" t="s">
        <v>264</v>
      </c>
      <c r="M223" s="45">
        <v>20000</v>
      </c>
      <c r="N223" s="45">
        <v>25721</v>
      </c>
      <c r="O223" s="286">
        <f t="shared" si="39"/>
        <v>100</v>
      </c>
      <c r="P223" s="282"/>
      <c r="Q223" s="106"/>
      <c r="R223" s="57"/>
    </row>
    <row r="224" spans="1:18" ht="257.25" customHeight="1">
      <c r="A224" s="179"/>
      <c r="B224" s="177"/>
      <c r="C224" s="179"/>
      <c r="D224" s="100"/>
      <c r="E224" s="256"/>
      <c r="F224" s="257"/>
      <c r="G224" s="255"/>
      <c r="H224" s="100"/>
      <c r="I224" s="258"/>
      <c r="J224" s="302" t="s">
        <v>477</v>
      </c>
      <c r="K224" s="303" t="s">
        <v>461</v>
      </c>
      <c r="L224" s="304" t="s">
        <v>264</v>
      </c>
      <c r="M224" s="45">
        <v>7000</v>
      </c>
      <c r="N224" s="45">
        <v>8338</v>
      </c>
      <c r="O224" s="286">
        <f t="shared" si="39"/>
        <v>100</v>
      </c>
      <c r="P224" s="282"/>
      <c r="Q224" s="106"/>
      <c r="R224" s="57"/>
    </row>
    <row r="225" spans="1:18" ht="102" customHeight="1">
      <c r="A225" s="179"/>
      <c r="B225" s="177"/>
      <c r="C225" s="179"/>
      <c r="D225" s="100"/>
      <c r="E225" s="256"/>
      <c r="F225" s="257"/>
      <c r="G225" s="255"/>
      <c r="H225" s="100"/>
      <c r="I225" s="258"/>
      <c r="J225" s="302" t="s">
        <v>478</v>
      </c>
      <c r="K225" s="303" t="s">
        <v>446</v>
      </c>
      <c r="L225" s="304" t="s">
        <v>264</v>
      </c>
      <c r="M225" s="45">
        <v>3500</v>
      </c>
      <c r="N225" s="45">
        <v>3369</v>
      </c>
      <c r="O225" s="286">
        <f t="shared" ref="O225:O226" si="40">N225/M225*100</f>
        <v>96.257142857142853</v>
      </c>
      <c r="P225" s="282"/>
      <c r="Q225" s="41"/>
      <c r="R225" s="57"/>
    </row>
    <row r="226" spans="1:18" ht="120" customHeight="1">
      <c r="A226" s="167"/>
      <c r="B226" s="132"/>
      <c r="C226" s="167"/>
      <c r="D226" s="100"/>
      <c r="E226" s="256"/>
      <c r="F226" s="257"/>
      <c r="G226" s="255"/>
      <c r="H226" s="100"/>
      <c r="I226" s="258"/>
      <c r="J226" s="302" t="s">
        <v>479</v>
      </c>
      <c r="K226" s="303" t="s">
        <v>448</v>
      </c>
      <c r="L226" s="304" t="s">
        <v>329</v>
      </c>
      <c r="M226" s="45">
        <v>550000</v>
      </c>
      <c r="N226" s="45">
        <v>546684</v>
      </c>
      <c r="O226" s="286">
        <f t="shared" si="40"/>
        <v>99.397090909090906</v>
      </c>
      <c r="P226" s="274"/>
      <c r="Q226" s="100"/>
      <c r="R226" s="57"/>
    </row>
    <row r="227" spans="1:18" ht="121.5" customHeight="1">
      <c r="A227" s="166" t="s">
        <v>469</v>
      </c>
      <c r="B227" s="131" t="s">
        <v>417</v>
      </c>
      <c r="C227" s="166" t="s">
        <v>418</v>
      </c>
      <c r="D227" s="94" t="s">
        <v>470</v>
      </c>
      <c r="E227" s="285">
        <v>115482.6</v>
      </c>
      <c r="F227" s="265">
        <v>115423.6</v>
      </c>
      <c r="G227" s="252" t="s">
        <v>166</v>
      </c>
      <c r="H227" s="265">
        <f>F227/E227*100</f>
        <v>99.948910052250298</v>
      </c>
      <c r="I227" s="266" t="s">
        <v>354</v>
      </c>
      <c r="J227" s="302" t="s">
        <v>422</v>
      </c>
      <c r="K227" s="303" t="s">
        <v>423</v>
      </c>
      <c r="L227" s="304" t="s">
        <v>424</v>
      </c>
      <c r="M227" s="60">
        <v>39800</v>
      </c>
      <c r="N227" s="60">
        <v>44088</v>
      </c>
      <c r="O227" s="286">
        <f t="shared" si="39"/>
        <v>100</v>
      </c>
      <c r="P227" s="265">
        <f>SUM(O227:O237)/11</f>
        <v>98.503176341730565</v>
      </c>
      <c r="Q227" s="106"/>
      <c r="R227" s="57"/>
    </row>
    <row r="228" spans="1:18" ht="362.25">
      <c r="A228" s="179"/>
      <c r="B228" s="177"/>
      <c r="C228" s="179"/>
      <c r="D228" s="100"/>
      <c r="E228" s="256"/>
      <c r="F228" s="257"/>
      <c r="G228" s="255"/>
      <c r="H228" s="100"/>
      <c r="I228" s="258"/>
      <c r="J228" s="302" t="s">
        <v>906</v>
      </c>
      <c r="K228" s="302" t="s">
        <v>907</v>
      </c>
      <c r="L228" s="304" t="s">
        <v>264</v>
      </c>
      <c r="M228" s="106">
        <v>1</v>
      </c>
      <c r="N228" s="106">
        <v>1</v>
      </c>
      <c r="O228" s="286">
        <f t="shared" ref="O228" si="41">N228/M228*100</f>
        <v>100</v>
      </c>
      <c r="P228" s="100"/>
      <c r="Q228" s="303"/>
      <c r="R228" s="57"/>
    </row>
    <row r="229" spans="1:18" ht="204" customHeight="1">
      <c r="A229" s="179"/>
      <c r="B229" s="177"/>
      <c r="C229" s="179"/>
      <c r="D229" s="100"/>
      <c r="E229" s="256"/>
      <c r="F229" s="257"/>
      <c r="G229" s="255"/>
      <c r="H229" s="100"/>
      <c r="I229" s="258"/>
      <c r="J229" s="302" t="s">
        <v>471</v>
      </c>
      <c r="K229" s="303" t="s">
        <v>432</v>
      </c>
      <c r="L229" s="304" t="s">
        <v>264</v>
      </c>
      <c r="M229" s="45">
        <v>1300</v>
      </c>
      <c r="N229" s="45">
        <v>1329</v>
      </c>
      <c r="O229" s="286">
        <f t="shared" ref="O229:O239" si="42">IF(N229/M229&gt;1,100)</f>
        <v>100</v>
      </c>
      <c r="P229" s="100"/>
      <c r="Q229" s="106"/>
      <c r="R229" s="57"/>
    </row>
    <row r="230" spans="1:18" ht="198" customHeight="1">
      <c r="A230" s="179"/>
      <c r="B230" s="177"/>
      <c r="C230" s="179"/>
      <c r="D230" s="100"/>
      <c r="E230" s="256"/>
      <c r="F230" s="257"/>
      <c r="G230" s="255"/>
      <c r="H230" s="100"/>
      <c r="I230" s="258"/>
      <c r="J230" s="302" t="s">
        <v>472</v>
      </c>
      <c r="K230" s="303" t="s">
        <v>434</v>
      </c>
      <c r="L230" s="304" t="s">
        <v>264</v>
      </c>
      <c r="M230" s="45">
        <v>1100</v>
      </c>
      <c r="N230" s="45">
        <v>1323</v>
      </c>
      <c r="O230" s="286">
        <f t="shared" si="42"/>
        <v>100</v>
      </c>
      <c r="P230" s="100"/>
      <c r="Q230" s="106"/>
      <c r="R230" s="57"/>
    </row>
    <row r="231" spans="1:18" ht="74.25" customHeight="1">
      <c r="A231" s="179"/>
      <c r="B231" s="177"/>
      <c r="C231" s="179"/>
      <c r="D231" s="100"/>
      <c r="E231" s="256"/>
      <c r="F231" s="257"/>
      <c r="G231" s="255"/>
      <c r="H231" s="100"/>
      <c r="I231" s="258"/>
      <c r="J231" s="302" t="s">
        <v>473</v>
      </c>
      <c r="K231" s="303" t="s">
        <v>436</v>
      </c>
      <c r="L231" s="304" t="s">
        <v>264</v>
      </c>
      <c r="M231" s="45">
        <v>13300</v>
      </c>
      <c r="N231" s="45">
        <v>14729</v>
      </c>
      <c r="O231" s="286">
        <f t="shared" si="42"/>
        <v>100</v>
      </c>
      <c r="P231" s="100"/>
      <c r="Q231" s="303"/>
      <c r="R231" s="57"/>
    </row>
    <row r="232" spans="1:18" ht="105.75" customHeight="1">
      <c r="A232" s="179"/>
      <c r="B232" s="177"/>
      <c r="C232" s="179"/>
      <c r="D232" s="100"/>
      <c r="E232" s="256"/>
      <c r="F232" s="257"/>
      <c r="G232" s="255"/>
      <c r="H232" s="100"/>
      <c r="I232" s="258"/>
      <c r="J232" s="302" t="s">
        <v>474</v>
      </c>
      <c r="K232" s="303" t="s">
        <v>438</v>
      </c>
      <c r="L232" s="304" t="s">
        <v>264</v>
      </c>
      <c r="M232" s="45">
        <v>3628</v>
      </c>
      <c r="N232" s="45">
        <v>3733</v>
      </c>
      <c r="O232" s="286">
        <f>IF(N232/M232&gt;1,100)</f>
        <v>100</v>
      </c>
      <c r="P232" s="100"/>
      <c r="Q232" s="106"/>
      <c r="R232" s="57"/>
    </row>
    <row r="233" spans="1:18" ht="210" customHeight="1">
      <c r="A233" s="179"/>
      <c r="B233" s="177"/>
      <c r="C233" s="179"/>
      <c r="D233" s="100"/>
      <c r="E233" s="256"/>
      <c r="F233" s="257"/>
      <c r="G233" s="255"/>
      <c r="H233" s="100"/>
      <c r="I233" s="258"/>
      <c r="J233" s="302" t="s">
        <v>475</v>
      </c>
      <c r="K233" s="303" t="s">
        <v>440</v>
      </c>
      <c r="L233" s="304" t="s">
        <v>264</v>
      </c>
      <c r="M233" s="106">
        <v>12</v>
      </c>
      <c r="N233" s="106">
        <v>12</v>
      </c>
      <c r="O233" s="286">
        <f t="shared" ref="O233:O234" si="43">N233/M233*100</f>
        <v>100</v>
      </c>
      <c r="P233" s="100"/>
      <c r="Q233" s="106"/>
      <c r="R233" s="57"/>
    </row>
    <row r="234" spans="1:18" ht="142.5" customHeight="1">
      <c r="A234" s="179"/>
      <c r="B234" s="177"/>
      <c r="C234" s="179"/>
      <c r="D234" s="100"/>
      <c r="E234" s="256"/>
      <c r="F234" s="257"/>
      <c r="G234" s="255"/>
      <c r="H234" s="100"/>
      <c r="I234" s="258"/>
      <c r="J234" s="302" t="s">
        <v>476</v>
      </c>
      <c r="K234" s="303" t="s">
        <v>442</v>
      </c>
      <c r="L234" s="304" t="s">
        <v>264</v>
      </c>
      <c r="M234" s="45">
        <v>83000</v>
      </c>
      <c r="N234" s="45">
        <v>69334</v>
      </c>
      <c r="O234" s="286">
        <f t="shared" si="43"/>
        <v>83.534939759036149</v>
      </c>
      <c r="P234" s="100"/>
      <c r="Q234" s="303" t="s">
        <v>908</v>
      </c>
      <c r="R234" s="57"/>
    </row>
    <row r="235" spans="1:18" ht="251.25" customHeight="1">
      <c r="A235" s="179"/>
      <c r="B235" s="177"/>
      <c r="C235" s="179"/>
      <c r="D235" s="100"/>
      <c r="E235" s="256"/>
      <c r="F235" s="257"/>
      <c r="G235" s="255"/>
      <c r="H235" s="100"/>
      <c r="I235" s="258"/>
      <c r="J235" s="302" t="s">
        <v>477</v>
      </c>
      <c r="K235" s="303" t="s">
        <v>466</v>
      </c>
      <c r="L235" s="304" t="s">
        <v>264</v>
      </c>
      <c r="M235" s="45">
        <v>5200</v>
      </c>
      <c r="N235" s="45">
        <v>10793</v>
      </c>
      <c r="O235" s="286">
        <f t="shared" si="42"/>
        <v>100</v>
      </c>
      <c r="P235" s="100"/>
      <c r="Q235" s="106"/>
      <c r="R235" s="57"/>
    </row>
    <row r="236" spans="1:18" ht="107.25" customHeight="1">
      <c r="A236" s="179"/>
      <c r="B236" s="177"/>
      <c r="C236" s="179"/>
      <c r="D236" s="100"/>
      <c r="E236" s="256"/>
      <c r="F236" s="257"/>
      <c r="G236" s="255"/>
      <c r="H236" s="100"/>
      <c r="I236" s="258"/>
      <c r="J236" s="302" t="s">
        <v>478</v>
      </c>
      <c r="K236" s="303" t="s">
        <v>446</v>
      </c>
      <c r="L236" s="304" t="s">
        <v>264</v>
      </c>
      <c r="M236" s="45">
        <v>67000</v>
      </c>
      <c r="N236" s="45">
        <v>74932</v>
      </c>
      <c r="O236" s="286">
        <f t="shared" si="42"/>
        <v>100</v>
      </c>
      <c r="P236" s="100"/>
      <c r="Q236" s="106"/>
      <c r="R236" s="57"/>
    </row>
    <row r="237" spans="1:18" ht="125.25" customHeight="1">
      <c r="A237" s="167"/>
      <c r="B237" s="132"/>
      <c r="C237" s="167"/>
      <c r="D237" s="97"/>
      <c r="E237" s="309"/>
      <c r="F237" s="310"/>
      <c r="G237" s="261"/>
      <c r="H237" s="97"/>
      <c r="I237" s="262"/>
      <c r="J237" s="302" t="s">
        <v>479</v>
      </c>
      <c r="K237" s="303" t="s">
        <v>448</v>
      </c>
      <c r="L237" s="304" t="s">
        <v>329</v>
      </c>
      <c r="M237" s="45">
        <v>335800</v>
      </c>
      <c r="N237" s="45">
        <v>361674</v>
      </c>
      <c r="O237" s="286">
        <f t="shared" si="42"/>
        <v>100</v>
      </c>
      <c r="P237" s="97"/>
      <c r="Q237" s="303"/>
      <c r="R237" s="57"/>
    </row>
    <row r="238" spans="1:18" ht="125.25" customHeight="1">
      <c r="A238" s="166" t="s">
        <v>480</v>
      </c>
      <c r="B238" s="131" t="s">
        <v>417</v>
      </c>
      <c r="C238" s="163" t="s">
        <v>418</v>
      </c>
      <c r="D238" s="131" t="s">
        <v>481</v>
      </c>
      <c r="E238" s="311">
        <v>104963.3</v>
      </c>
      <c r="F238" s="311">
        <v>103778.9</v>
      </c>
      <c r="G238" s="170" t="s">
        <v>166</v>
      </c>
      <c r="H238" s="165">
        <f>F238/E238*100</f>
        <v>98.871605599290419</v>
      </c>
      <c r="I238" s="131" t="s">
        <v>482</v>
      </c>
      <c r="J238" s="302" t="s">
        <v>422</v>
      </c>
      <c r="K238" s="303" t="s">
        <v>423</v>
      </c>
      <c r="L238" s="304" t="s">
        <v>424</v>
      </c>
      <c r="M238" s="312">
        <v>11531.45</v>
      </c>
      <c r="N238" s="312">
        <v>11531.45</v>
      </c>
      <c r="O238" s="286">
        <f t="shared" ref="O238" si="44">N238/M238*100</f>
        <v>100</v>
      </c>
      <c r="P238" s="98">
        <f>SUM(O238:O248)/11</f>
        <v>97.281086934532837</v>
      </c>
      <c r="Q238" s="303"/>
      <c r="R238" s="94" t="s">
        <v>1029</v>
      </c>
    </row>
    <row r="239" spans="1:18" ht="223.5" customHeight="1">
      <c r="A239" s="179"/>
      <c r="B239" s="177"/>
      <c r="C239" s="178"/>
      <c r="D239" s="177"/>
      <c r="E239" s="313"/>
      <c r="F239" s="313"/>
      <c r="G239" s="171"/>
      <c r="H239" s="186"/>
      <c r="I239" s="177"/>
      <c r="J239" s="302" t="s">
        <v>484</v>
      </c>
      <c r="K239" s="303" t="s">
        <v>428</v>
      </c>
      <c r="L239" s="304" t="s">
        <v>264</v>
      </c>
      <c r="M239" s="45">
        <v>29</v>
      </c>
      <c r="N239" s="45">
        <v>52</v>
      </c>
      <c r="O239" s="286">
        <f t="shared" si="42"/>
        <v>100</v>
      </c>
      <c r="P239" s="260"/>
      <c r="Q239" s="303" t="s">
        <v>483</v>
      </c>
      <c r="R239" s="94" t="s">
        <v>1029</v>
      </c>
    </row>
    <row r="240" spans="1:18" ht="204" customHeight="1">
      <c r="A240" s="179"/>
      <c r="B240" s="177"/>
      <c r="C240" s="178"/>
      <c r="D240" s="177"/>
      <c r="E240" s="313"/>
      <c r="F240" s="313"/>
      <c r="G240" s="171"/>
      <c r="H240" s="186"/>
      <c r="I240" s="177"/>
      <c r="J240" s="302" t="s">
        <v>471</v>
      </c>
      <c r="K240" s="303" t="s">
        <v>432</v>
      </c>
      <c r="L240" s="304" t="s">
        <v>264</v>
      </c>
      <c r="M240" s="45">
        <v>12</v>
      </c>
      <c r="N240" s="45">
        <v>21</v>
      </c>
      <c r="O240" s="286">
        <f>IF(N240/M240&gt;=1,100)</f>
        <v>100</v>
      </c>
      <c r="P240" s="260"/>
      <c r="Q240" s="303" t="s">
        <v>483</v>
      </c>
      <c r="R240" s="94" t="s">
        <v>1029</v>
      </c>
    </row>
    <row r="241" spans="1:18" ht="190.5" customHeight="1">
      <c r="A241" s="179"/>
      <c r="B241" s="177"/>
      <c r="C241" s="178"/>
      <c r="D241" s="177"/>
      <c r="E241" s="313"/>
      <c r="F241" s="313"/>
      <c r="G241" s="171"/>
      <c r="H241" s="186"/>
      <c r="I241" s="177"/>
      <c r="J241" s="302" t="s">
        <v>472</v>
      </c>
      <c r="K241" s="303" t="s">
        <v>434</v>
      </c>
      <c r="L241" s="304" t="s">
        <v>264</v>
      </c>
      <c r="M241" s="45">
        <v>220</v>
      </c>
      <c r="N241" s="45">
        <v>178</v>
      </c>
      <c r="O241" s="286">
        <f t="shared" ref="O241:O245" si="45">N241/M241*100</f>
        <v>80.909090909090907</v>
      </c>
      <c r="P241" s="260"/>
      <c r="Q241" s="303" t="s">
        <v>909</v>
      </c>
      <c r="R241" s="94" t="s">
        <v>1029</v>
      </c>
    </row>
    <row r="242" spans="1:18" ht="70.5" customHeight="1">
      <c r="A242" s="179"/>
      <c r="B242" s="177"/>
      <c r="C242" s="178"/>
      <c r="D242" s="177"/>
      <c r="E242" s="313"/>
      <c r="F242" s="313"/>
      <c r="G242" s="171"/>
      <c r="H242" s="186"/>
      <c r="I242" s="177"/>
      <c r="J242" s="302" t="s">
        <v>473</v>
      </c>
      <c r="K242" s="303" t="s">
        <v>436</v>
      </c>
      <c r="L242" s="304" t="s">
        <v>264</v>
      </c>
      <c r="M242" s="45">
        <v>7451</v>
      </c>
      <c r="N242" s="45">
        <v>7451</v>
      </c>
      <c r="O242" s="286">
        <f t="shared" si="45"/>
        <v>100</v>
      </c>
      <c r="P242" s="260"/>
      <c r="Q242" s="303"/>
      <c r="R242" s="94" t="s">
        <v>1029</v>
      </c>
    </row>
    <row r="243" spans="1:18" ht="107.25" customHeight="1">
      <c r="A243" s="179"/>
      <c r="B243" s="177"/>
      <c r="C243" s="178"/>
      <c r="D243" s="177"/>
      <c r="E243" s="313"/>
      <c r="F243" s="313"/>
      <c r="G243" s="171"/>
      <c r="H243" s="186"/>
      <c r="I243" s="177"/>
      <c r="J243" s="302" t="s">
        <v>474</v>
      </c>
      <c r="K243" s="303" t="s">
        <v>438</v>
      </c>
      <c r="L243" s="304" t="s">
        <v>264</v>
      </c>
      <c r="M243" s="45">
        <v>370</v>
      </c>
      <c r="N243" s="45">
        <v>370</v>
      </c>
      <c r="O243" s="286">
        <f t="shared" si="45"/>
        <v>100</v>
      </c>
      <c r="P243" s="260"/>
      <c r="Q243" s="303"/>
      <c r="R243" s="94" t="s">
        <v>1029</v>
      </c>
    </row>
    <row r="244" spans="1:18" ht="204.75">
      <c r="A244" s="179"/>
      <c r="B244" s="177"/>
      <c r="C244" s="178"/>
      <c r="D244" s="177"/>
      <c r="E244" s="313"/>
      <c r="F244" s="313"/>
      <c r="G244" s="171"/>
      <c r="H244" s="186"/>
      <c r="I244" s="177"/>
      <c r="J244" s="302" t="s">
        <v>475</v>
      </c>
      <c r="K244" s="303" t="s">
        <v>440</v>
      </c>
      <c r="L244" s="304" t="s">
        <v>264</v>
      </c>
      <c r="M244" s="45">
        <v>65</v>
      </c>
      <c r="N244" s="45">
        <v>65</v>
      </c>
      <c r="O244" s="286">
        <f t="shared" si="45"/>
        <v>100</v>
      </c>
      <c r="P244" s="260"/>
      <c r="Q244" s="303"/>
      <c r="R244" s="94" t="s">
        <v>1029</v>
      </c>
    </row>
    <row r="245" spans="1:18" ht="141" customHeight="1">
      <c r="A245" s="179"/>
      <c r="B245" s="177"/>
      <c r="C245" s="178"/>
      <c r="D245" s="177"/>
      <c r="E245" s="313"/>
      <c r="F245" s="313"/>
      <c r="G245" s="171"/>
      <c r="H245" s="186"/>
      <c r="I245" s="177"/>
      <c r="J245" s="302" t="s">
        <v>476</v>
      </c>
      <c r="K245" s="303" t="s">
        <v>442</v>
      </c>
      <c r="L245" s="304" t="s">
        <v>264</v>
      </c>
      <c r="M245" s="45">
        <v>5556</v>
      </c>
      <c r="N245" s="45">
        <v>4955</v>
      </c>
      <c r="O245" s="286">
        <f t="shared" si="45"/>
        <v>89.182865370770344</v>
      </c>
      <c r="P245" s="260"/>
      <c r="Q245" s="303" t="s">
        <v>910</v>
      </c>
      <c r="R245" s="94" t="s">
        <v>1029</v>
      </c>
    </row>
    <row r="246" spans="1:18" ht="253.5" customHeight="1">
      <c r="A246" s="179"/>
      <c r="B246" s="177"/>
      <c r="C246" s="178"/>
      <c r="D246" s="177"/>
      <c r="E246" s="313"/>
      <c r="F246" s="313"/>
      <c r="G246" s="171"/>
      <c r="H246" s="186"/>
      <c r="I246" s="177"/>
      <c r="J246" s="302" t="s">
        <v>477</v>
      </c>
      <c r="K246" s="303" t="s">
        <v>461</v>
      </c>
      <c r="L246" s="304" t="s">
        <v>264</v>
      </c>
      <c r="M246" s="45">
        <v>1100</v>
      </c>
      <c r="N246" s="45">
        <v>1209</v>
      </c>
      <c r="O246" s="286">
        <f>IF(N246/M246&gt;=1,100)</f>
        <v>100</v>
      </c>
      <c r="P246" s="260"/>
      <c r="Q246" s="303"/>
      <c r="R246" s="94" t="s">
        <v>1029</v>
      </c>
    </row>
    <row r="247" spans="1:18" ht="109.5" customHeight="1">
      <c r="A247" s="179"/>
      <c r="B247" s="177"/>
      <c r="C247" s="178"/>
      <c r="D247" s="177"/>
      <c r="E247" s="313"/>
      <c r="F247" s="313"/>
      <c r="G247" s="171"/>
      <c r="H247" s="186"/>
      <c r="I247" s="177"/>
      <c r="J247" s="302" t="s">
        <v>478</v>
      </c>
      <c r="K247" s="303" t="s">
        <v>446</v>
      </c>
      <c r="L247" s="304" t="s">
        <v>264</v>
      </c>
      <c r="M247" s="45">
        <v>4500</v>
      </c>
      <c r="N247" s="45">
        <v>5200</v>
      </c>
      <c r="O247" s="286">
        <f t="shared" ref="O247:O248" si="46">IF(N247/M247&gt;=1,100)</f>
        <v>100</v>
      </c>
      <c r="P247" s="260"/>
      <c r="Q247" s="303"/>
      <c r="R247" s="94" t="s">
        <v>1029</v>
      </c>
    </row>
    <row r="248" spans="1:18" ht="129" customHeight="1">
      <c r="A248" s="167"/>
      <c r="B248" s="132"/>
      <c r="C248" s="164"/>
      <c r="D248" s="132"/>
      <c r="E248" s="314"/>
      <c r="F248" s="314"/>
      <c r="G248" s="172"/>
      <c r="H248" s="190"/>
      <c r="I248" s="132"/>
      <c r="J248" s="302" t="s">
        <v>479</v>
      </c>
      <c r="K248" s="303" t="s">
        <v>448</v>
      </c>
      <c r="L248" s="304" t="s">
        <v>329</v>
      </c>
      <c r="M248" s="45">
        <v>190255</v>
      </c>
      <c r="N248" s="45">
        <v>194934</v>
      </c>
      <c r="O248" s="286">
        <f t="shared" si="46"/>
        <v>100</v>
      </c>
      <c r="P248" s="260"/>
      <c r="Q248" s="303"/>
      <c r="R248" s="94" t="s">
        <v>1029</v>
      </c>
    </row>
    <row r="249" spans="1:18" ht="123" customHeight="1">
      <c r="A249" s="166" t="s">
        <v>485</v>
      </c>
      <c r="B249" s="131" t="s">
        <v>417</v>
      </c>
      <c r="C249" s="166" t="s">
        <v>418</v>
      </c>
      <c r="D249" s="94" t="s">
        <v>486</v>
      </c>
      <c r="E249" s="285">
        <v>110647.7</v>
      </c>
      <c r="F249" s="265">
        <v>110647.2</v>
      </c>
      <c r="G249" s="252" t="s">
        <v>166</v>
      </c>
      <c r="H249" s="265">
        <f>F249/E249*100</f>
        <v>99.999548115324586</v>
      </c>
      <c r="I249" s="253"/>
      <c r="J249" s="302" t="s">
        <v>422</v>
      </c>
      <c r="K249" s="303" t="s">
        <v>423</v>
      </c>
      <c r="L249" s="304" t="s">
        <v>424</v>
      </c>
      <c r="M249" s="315">
        <v>10413.799999999999</v>
      </c>
      <c r="N249" s="315">
        <v>27289.68</v>
      </c>
      <c r="O249" s="286">
        <f>IF(N249/M249&gt;=1,100)</f>
        <v>100</v>
      </c>
      <c r="P249" s="98">
        <f>SUM(O249:O259)/11</f>
        <v>89.759213759213765</v>
      </c>
      <c r="Q249" s="303" t="s">
        <v>487</v>
      </c>
      <c r="R249" s="57"/>
    </row>
    <row r="250" spans="1:18" ht="241.5" customHeight="1">
      <c r="A250" s="179"/>
      <c r="B250" s="177"/>
      <c r="C250" s="179"/>
      <c r="D250" s="104"/>
      <c r="E250" s="256"/>
      <c r="F250" s="257"/>
      <c r="G250" s="316"/>
      <c r="H250" s="257"/>
      <c r="I250" s="258"/>
      <c r="J250" s="302" t="s">
        <v>488</v>
      </c>
      <c r="K250" s="302" t="s">
        <v>426</v>
      </c>
      <c r="L250" s="304" t="s">
        <v>264</v>
      </c>
      <c r="M250" s="317">
        <v>1</v>
      </c>
      <c r="N250" s="317">
        <v>0</v>
      </c>
      <c r="O250" s="286">
        <f>(N250/M250)*100</f>
        <v>0</v>
      </c>
      <c r="P250" s="103"/>
      <c r="Q250" s="105" t="s">
        <v>911</v>
      </c>
      <c r="R250" s="57"/>
    </row>
    <row r="251" spans="1:18" ht="217.5" customHeight="1">
      <c r="A251" s="179"/>
      <c r="B251" s="177"/>
      <c r="C251" s="179"/>
      <c r="D251" s="100"/>
      <c r="E251" s="256"/>
      <c r="F251" s="257"/>
      <c r="G251" s="255"/>
      <c r="H251" s="100"/>
      <c r="I251" s="258"/>
      <c r="J251" s="302" t="s">
        <v>427</v>
      </c>
      <c r="K251" s="303" t="s">
        <v>428</v>
      </c>
      <c r="L251" s="304" t="s">
        <v>264</v>
      </c>
      <c r="M251" s="318">
        <v>61</v>
      </c>
      <c r="N251" s="318">
        <v>90</v>
      </c>
      <c r="O251" s="286">
        <f>IF(N251/M251&gt;=1,100)</f>
        <v>100</v>
      </c>
      <c r="P251" s="100"/>
      <c r="Q251" s="303" t="s">
        <v>912</v>
      </c>
      <c r="R251" s="57"/>
    </row>
    <row r="252" spans="1:18" ht="206.25" customHeight="1">
      <c r="A252" s="179"/>
      <c r="B252" s="177"/>
      <c r="C252" s="179"/>
      <c r="D252" s="100"/>
      <c r="E252" s="256"/>
      <c r="F252" s="257"/>
      <c r="G252" s="255"/>
      <c r="H252" s="100"/>
      <c r="I252" s="258"/>
      <c r="J252" s="302" t="s">
        <v>453</v>
      </c>
      <c r="K252" s="303" t="s">
        <v>432</v>
      </c>
      <c r="L252" s="304" t="s">
        <v>264</v>
      </c>
      <c r="M252" s="318">
        <v>925</v>
      </c>
      <c r="N252" s="318">
        <v>808</v>
      </c>
      <c r="O252" s="286">
        <f t="shared" ref="O252:O256" si="47">N252/M252*100</f>
        <v>87.351351351351354</v>
      </c>
      <c r="P252" s="100"/>
      <c r="Q252" s="303" t="s">
        <v>913</v>
      </c>
      <c r="R252" s="57"/>
    </row>
    <row r="253" spans="1:18" ht="184.5" customHeight="1">
      <c r="A253" s="179"/>
      <c r="B253" s="177"/>
      <c r="C253" s="179"/>
      <c r="D253" s="100"/>
      <c r="E253" s="256"/>
      <c r="F253" s="257"/>
      <c r="G253" s="255"/>
      <c r="H253" s="100"/>
      <c r="I253" s="258"/>
      <c r="J253" s="302" t="s">
        <v>454</v>
      </c>
      <c r="K253" s="303" t="s">
        <v>434</v>
      </c>
      <c r="L253" s="304" t="s">
        <v>264</v>
      </c>
      <c r="M253" s="317">
        <v>1000</v>
      </c>
      <c r="N253" s="317">
        <v>1122</v>
      </c>
      <c r="O253" s="286">
        <f>IF(N253/M253&gt;=1,100)</f>
        <v>100</v>
      </c>
      <c r="P253" s="100"/>
      <c r="Q253" s="106"/>
      <c r="R253" s="57"/>
    </row>
    <row r="254" spans="1:18" ht="63">
      <c r="A254" s="179"/>
      <c r="B254" s="177"/>
      <c r="C254" s="179"/>
      <c r="D254" s="100"/>
      <c r="E254" s="256"/>
      <c r="F254" s="257"/>
      <c r="G254" s="255"/>
      <c r="H254" s="100"/>
      <c r="I254" s="258"/>
      <c r="J254" s="302" t="s">
        <v>455</v>
      </c>
      <c r="K254" s="303" t="s">
        <v>436</v>
      </c>
      <c r="L254" s="304" t="s">
        <v>264</v>
      </c>
      <c r="M254" s="317">
        <v>8364</v>
      </c>
      <c r="N254" s="317">
        <v>10339</v>
      </c>
      <c r="O254" s="286">
        <f>IF(N254/M254&gt;=1,100)</f>
        <v>100</v>
      </c>
      <c r="P254" s="100"/>
      <c r="Q254" s="303"/>
      <c r="R254" s="57"/>
    </row>
    <row r="255" spans="1:18" ht="94.5">
      <c r="A255" s="179"/>
      <c r="B255" s="177"/>
      <c r="C255" s="179"/>
      <c r="D255" s="100"/>
      <c r="E255" s="256"/>
      <c r="F255" s="257"/>
      <c r="G255" s="255"/>
      <c r="H255" s="100"/>
      <c r="I255" s="258"/>
      <c r="J255" s="302" t="s">
        <v>456</v>
      </c>
      <c r="K255" s="303" t="s">
        <v>438</v>
      </c>
      <c r="L255" s="304" t="s">
        <v>264</v>
      </c>
      <c r="M255" s="317">
        <v>734</v>
      </c>
      <c r="N255" s="317">
        <v>737</v>
      </c>
      <c r="O255" s="286">
        <f>IF(N255/M255&gt;=1,100)</f>
        <v>100</v>
      </c>
      <c r="P255" s="100"/>
      <c r="Q255" s="106"/>
      <c r="R255" s="57"/>
    </row>
    <row r="256" spans="1:18" ht="204.75">
      <c r="A256" s="179"/>
      <c r="B256" s="177"/>
      <c r="C256" s="179"/>
      <c r="D256" s="100"/>
      <c r="E256" s="256"/>
      <c r="F256" s="257"/>
      <c r="G256" s="255"/>
      <c r="H256" s="100"/>
      <c r="I256" s="258"/>
      <c r="J256" s="302" t="s">
        <v>457</v>
      </c>
      <c r="K256" s="303" t="s">
        <v>440</v>
      </c>
      <c r="L256" s="304" t="s">
        <v>264</v>
      </c>
      <c r="M256" s="317">
        <v>12</v>
      </c>
      <c r="N256" s="317">
        <v>12</v>
      </c>
      <c r="O256" s="286">
        <f t="shared" si="47"/>
        <v>100</v>
      </c>
      <c r="P256" s="100"/>
      <c r="Q256" s="106"/>
      <c r="R256" s="57"/>
    </row>
    <row r="257" spans="1:18" ht="255" customHeight="1">
      <c r="A257" s="179"/>
      <c r="B257" s="177"/>
      <c r="C257" s="179"/>
      <c r="D257" s="100"/>
      <c r="E257" s="256"/>
      <c r="F257" s="257"/>
      <c r="G257" s="255"/>
      <c r="H257" s="100"/>
      <c r="I257" s="258"/>
      <c r="J257" s="302" t="s">
        <v>477</v>
      </c>
      <c r="K257" s="303" t="s">
        <v>461</v>
      </c>
      <c r="L257" s="304" t="s">
        <v>264</v>
      </c>
      <c r="M257" s="317">
        <v>1500</v>
      </c>
      <c r="N257" s="317">
        <v>1712</v>
      </c>
      <c r="O257" s="286">
        <f>IF(N257/M257&gt;=1,100)</f>
        <v>100</v>
      </c>
      <c r="P257" s="100"/>
      <c r="Q257" s="105"/>
      <c r="R257" s="57"/>
    </row>
    <row r="258" spans="1:18" ht="108" customHeight="1">
      <c r="A258" s="179"/>
      <c r="B258" s="177"/>
      <c r="C258" s="179"/>
      <c r="D258" s="100"/>
      <c r="E258" s="256"/>
      <c r="F258" s="257"/>
      <c r="G258" s="255"/>
      <c r="H258" s="100"/>
      <c r="I258" s="258"/>
      <c r="J258" s="302" t="s">
        <v>478</v>
      </c>
      <c r="K258" s="303" t="s">
        <v>446</v>
      </c>
      <c r="L258" s="304" t="s">
        <v>264</v>
      </c>
      <c r="M258" s="317">
        <v>11800</v>
      </c>
      <c r="N258" s="317">
        <v>13203</v>
      </c>
      <c r="O258" s="286">
        <f>IF(N258/M258&gt;=1,100)</f>
        <v>100</v>
      </c>
      <c r="P258" s="100"/>
      <c r="Q258" s="106"/>
      <c r="R258" s="57"/>
    </row>
    <row r="259" spans="1:18" ht="125.25" customHeight="1">
      <c r="A259" s="167"/>
      <c r="B259" s="132"/>
      <c r="C259" s="167"/>
      <c r="D259" s="100"/>
      <c r="E259" s="256"/>
      <c r="F259" s="257"/>
      <c r="G259" s="255"/>
      <c r="H259" s="100"/>
      <c r="I259" s="258"/>
      <c r="J259" s="302" t="s">
        <v>479</v>
      </c>
      <c r="K259" s="303" t="s">
        <v>448</v>
      </c>
      <c r="L259" s="304" t="s">
        <v>329</v>
      </c>
      <c r="M259" s="317">
        <v>351096</v>
      </c>
      <c r="N259" s="317">
        <v>357701</v>
      </c>
      <c r="O259" s="286">
        <f>IF(N259/M259&gt;=1,100)</f>
        <v>100</v>
      </c>
      <c r="P259" s="97"/>
      <c r="Q259" s="94"/>
      <c r="R259" s="57"/>
    </row>
    <row r="260" spans="1:18" ht="123" customHeight="1">
      <c r="A260" s="166" t="s">
        <v>489</v>
      </c>
      <c r="B260" s="131" t="s">
        <v>417</v>
      </c>
      <c r="C260" s="166" t="s">
        <v>418</v>
      </c>
      <c r="D260" s="94" t="s">
        <v>490</v>
      </c>
      <c r="E260" s="285">
        <v>129567.2</v>
      </c>
      <c r="F260" s="265">
        <v>129566.39999999999</v>
      </c>
      <c r="G260" s="252" t="s">
        <v>166</v>
      </c>
      <c r="H260" s="265">
        <f>F260/E260*100</f>
        <v>99.999382559783641</v>
      </c>
      <c r="I260" s="253"/>
      <c r="J260" s="302" t="s">
        <v>422</v>
      </c>
      <c r="K260" s="303" t="s">
        <v>423</v>
      </c>
      <c r="L260" s="304" t="s">
        <v>424</v>
      </c>
      <c r="M260" s="315">
        <v>17000</v>
      </c>
      <c r="N260" s="315">
        <v>18100</v>
      </c>
      <c r="O260" s="286">
        <f t="shared" ref="O260:O272" si="48">IF(N260/M260&gt;1,100)</f>
        <v>100</v>
      </c>
      <c r="P260" s="165">
        <f>SUM(O260:O271)/12</f>
        <v>94.234632554945051</v>
      </c>
      <c r="Q260" s="303" t="s">
        <v>914</v>
      </c>
      <c r="R260" s="57"/>
    </row>
    <row r="261" spans="1:18" ht="216" customHeight="1">
      <c r="A261" s="179"/>
      <c r="B261" s="177"/>
      <c r="C261" s="179"/>
      <c r="D261" s="100"/>
      <c r="E261" s="256"/>
      <c r="F261" s="257"/>
      <c r="G261" s="255"/>
      <c r="H261" s="100"/>
      <c r="I261" s="258"/>
      <c r="J261" s="302" t="s">
        <v>484</v>
      </c>
      <c r="K261" s="303" t="s">
        <v>428</v>
      </c>
      <c r="L261" s="304" t="s">
        <v>264</v>
      </c>
      <c r="M261" s="318">
        <v>68</v>
      </c>
      <c r="N261" s="318">
        <v>68</v>
      </c>
      <c r="O261" s="286">
        <f>IF(N261/M261&gt;=1,100)</f>
        <v>100</v>
      </c>
      <c r="P261" s="186"/>
      <c r="Q261" s="303"/>
      <c r="R261" s="57"/>
    </row>
    <row r="262" spans="1:18" ht="327.75" customHeight="1">
      <c r="A262" s="179"/>
      <c r="B262" s="177"/>
      <c r="C262" s="179"/>
      <c r="D262" s="100"/>
      <c r="E262" s="256"/>
      <c r="F262" s="257"/>
      <c r="G262" s="255"/>
      <c r="H262" s="100"/>
      <c r="I262" s="258"/>
      <c r="J262" s="302" t="s">
        <v>452</v>
      </c>
      <c r="K262" s="303" t="s">
        <v>430</v>
      </c>
      <c r="L262" s="304" t="s">
        <v>264</v>
      </c>
      <c r="M262" s="318">
        <v>4</v>
      </c>
      <c r="N262" s="318">
        <v>8</v>
      </c>
      <c r="O262" s="286">
        <f t="shared" si="48"/>
        <v>100</v>
      </c>
      <c r="P262" s="100"/>
      <c r="Q262" s="303" t="s">
        <v>914</v>
      </c>
      <c r="R262" s="57"/>
    </row>
    <row r="263" spans="1:18" ht="200.25" customHeight="1">
      <c r="A263" s="179"/>
      <c r="B263" s="177"/>
      <c r="C263" s="179"/>
      <c r="D263" s="100"/>
      <c r="E263" s="256"/>
      <c r="F263" s="257"/>
      <c r="G263" s="255"/>
      <c r="H263" s="100"/>
      <c r="I263" s="258"/>
      <c r="J263" s="302" t="s">
        <v>453</v>
      </c>
      <c r="K263" s="303" t="s">
        <v>432</v>
      </c>
      <c r="L263" s="304" t="s">
        <v>264</v>
      </c>
      <c r="M263" s="318">
        <v>20</v>
      </c>
      <c r="N263" s="318">
        <v>42</v>
      </c>
      <c r="O263" s="286">
        <f t="shared" si="48"/>
        <v>100</v>
      </c>
      <c r="P263" s="100"/>
      <c r="Q263" s="303" t="s">
        <v>491</v>
      </c>
      <c r="R263" s="57"/>
    </row>
    <row r="264" spans="1:18" ht="190.5" customHeight="1">
      <c r="A264" s="179"/>
      <c r="B264" s="177"/>
      <c r="C264" s="179"/>
      <c r="D264" s="100"/>
      <c r="E264" s="256"/>
      <c r="F264" s="257"/>
      <c r="G264" s="255"/>
      <c r="H264" s="100"/>
      <c r="I264" s="258"/>
      <c r="J264" s="302" t="s">
        <v>454</v>
      </c>
      <c r="K264" s="303" t="s">
        <v>434</v>
      </c>
      <c r="L264" s="304" t="s">
        <v>264</v>
      </c>
      <c r="M264" s="317">
        <v>650</v>
      </c>
      <c r="N264" s="317">
        <v>632</v>
      </c>
      <c r="O264" s="286">
        <f t="shared" ref="O264" si="49">N264/M264*100</f>
        <v>97.230769230769226</v>
      </c>
      <c r="P264" s="100"/>
      <c r="Q264" s="303"/>
      <c r="R264" s="57"/>
    </row>
    <row r="265" spans="1:18" ht="79.5" customHeight="1">
      <c r="A265" s="179"/>
      <c r="B265" s="177"/>
      <c r="C265" s="179"/>
      <c r="D265" s="100"/>
      <c r="E265" s="256"/>
      <c r="F265" s="257"/>
      <c r="G265" s="255"/>
      <c r="H265" s="100"/>
      <c r="I265" s="258"/>
      <c r="J265" s="302" t="s">
        <v>455</v>
      </c>
      <c r="K265" s="303" t="s">
        <v>436</v>
      </c>
      <c r="L265" s="304" t="s">
        <v>264</v>
      </c>
      <c r="M265" s="317">
        <v>15000</v>
      </c>
      <c r="N265" s="317">
        <v>15109</v>
      </c>
      <c r="O265" s="286">
        <f t="shared" si="48"/>
        <v>100</v>
      </c>
      <c r="P265" s="100"/>
      <c r="Q265" s="258"/>
      <c r="R265" s="57"/>
    </row>
    <row r="266" spans="1:18" ht="105.75" customHeight="1">
      <c r="A266" s="179"/>
      <c r="B266" s="177"/>
      <c r="C266" s="179"/>
      <c r="D266" s="100"/>
      <c r="E266" s="256"/>
      <c r="F266" s="257"/>
      <c r="G266" s="255"/>
      <c r="H266" s="100"/>
      <c r="I266" s="258"/>
      <c r="J266" s="302" t="s">
        <v>456</v>
      </c>
      <c r="K266" s="303" t="s">
        <v>438</v>
      </c>
      <c r="L266" s="304" t="s">
        <v>264</v>
      </c>
      <c r="M266" s="317">
        <v>350</v>
      </c>
      <c r="N266" s="317">
        <v>542</v>
      </c>
      <c r="O266" s="286">
        <f t="shared" si="48"/>
        <v>100</v>
      </c>
      <c r="P266" s="100"/>
      <c r="Q266" s="303" t="s">
        <v>492</v>
      </c>
      <c r="R266" s="57"/>
    </row>
    <row r="267" spans="1:18" ht="206.25" customHeight="1">
      <c r="A267" s="179"/>
      <c r="B267" s="177"/>
      <c r="C267" s="179"/>
      <c r="D267" s="100"/>
      <c r="E267" s="256"/>
      <c r="F267" s="257"/>
      <c r="G267" s="255"/>
      <c r="H267" s="100"/>
      <c r="I267" s="258"/>
      <c r="J267" s="302" t="s">
        <v>457</v>
      </c>
      <c r="K267" s="303" t="s">
        <v>440</v>
      </c>
      <c r="L267" s="304" t="s">
        <v>264</v>
      </c>
      <c r="M267" s="317">
        <v>4</v>
      </c>
      <c r="N267" s="317">
        <v>4</v>
      </c>
      <c r="O267" s="286">
        <f t="shared" ref="O267:O270" si="50">N267/M267*100</f>
        <v>100</v>
      </c>
      <c r="P267" s="100"/>
      <c r="Q267" s="106"/>
      <c r="R267" s="57"/>
    </row>
    <row r="268" spans="1:18" ht="138.75" customHeight="1">
      <c r="A268" s="179"/>
      <c r="B268" s="177"/>
      <c r="C268" s="179"/>
      <c r="D268" s="100"/>
      <c r="E268" s="256"/>
      <c r="F268" s="257"/>
      <c r="G268" s="255"/>
      <c r="H268" s="100"/>
      <c r="I268" s="258"/>
      <c r="J268" s="302" t="s">
        <v>458</v>
      </c>
      <c r="K268" s="303" t="s">
        <v>442</v>
      </c>
      <c r="L268" s="304" t="s">
        <v>264</v>
      </c>
      <c r="M268" s="317">
        <v>12000</v>
      </c>
      <c r="N268" s="317">
        <v>13264</v>
      </c>
      <c r="O268" s="286">
        <f t="shared" si="48"/>
        <v>100</v>
      </c>
      <c r="P268" s="100"/>
      <c r="Q268" s="303" t="s">
        <v>493</v>
      </c>
      <c r="R268" s="57"/>
    </row>
    <row r="269" spans="1:18" ht="255" customHeight="1">
      <c r="A269" s="179"/>
      <c r="B269" s="177"/>
      <c r="C269" s="179"/>
      <c r="D269" s="100"/>
      <c r="E269" s="256"/>
      <c r="F269" s="257"/>
      <c r="G269" s="255"/>
      <c r="H269" s="100"/>
      <c r="I269" s="258"/>
      <c r="J269" s="302" t="s">
        <v>460</v>
      </c>
      <c r="K269" s="303" t="s">
        <v>466</v>
      </c>
      <c r="L269" s="304" t="s">
        <v>264</v>
      </c>
      <c r="M269" s="317">
        <v>700</v>
      </c>
      <c r="N269" s="317">
        <v>248</v>
      </c>
      <c r="O269" s="286">
        <f t="shared" si="50"/>
        <v>35.428571428571423</v>
      </c>
      <c r="P269" s="100"/>
      <c r="Q269" s="303" t="s">
        <v>915</v>
      </c>
      <c r="R269" s="57"/>
    </row>
    <row r="270" spans="1:18" ht="104.25" customHeight="1">
      <c r="A270" s="179"/>
      <c r="B270" s="177"/>
      <c r="C270" s="179"/>
      <c r="D270" s="100"/>
      <c r="E270" s="256"/>
      <c r="F270" s="257"/>
      <c r="G270" s="255"/>
      <c r="H270" s="100"/>
      <c r="I270" s="258"/>
      <c r="J270" s="302" t="s">
        <v>462</v>
      </c>
      <c r="K270" s="303" t="s">
        <v>446</v>
      </c>
      <c r="L270" s="304" t="s">
        <v>264</v>
      </c>
      <c r="M270" s="317">
        <v>3200</v>
      </c>
      <c r="N270" s="317">
        <v>3141</v>
      </c>
      <c r="O270" s="286">
        <f t="shared" si="50"/>
        <v>98.15625</v>
      </c>
      <c r="P270" s="100"/>
      <c r="Q270" s="303" t="s">
        <v>494</v>
      </c>
      <c r="R270" s="57"/>
    </row>
    <row r="271" spans="1:18" ht="125.25" customHeight="1">
      <c r="A271" s="167"/>
      <c r="B271" s="132"/>
      <c r="C271" s="167"/>
      <c r="D271" s="100"/>
      <c r="E271" s="256"/>
      <c r="F271" s="257"/>
      <c r="G271" s="255"/>
      <c r="H271" s="100"/>
      <c r="I271" s="258"/>
      <c r="J271" s="302" t="s">
        <v>463</v>
      </c>
      <c r="K271" s="303" t="s">
        <v>448</v>
      </c>
      <c r="L271" s="304" t="s">
        <v>329</v>
      </c>
      <c r="M271" s="317">
        <v>460000</v>
      </c>
      <c r="N271" s="317">
        <v>474313</v>
      </c>
      <c r="O271" s="286">
        <f t="shared" si="48"/>
        <v>100</v>
      </c>
      <c r="P271" s="100"/>
      <c r="Q271" s="303" t="s">
        <v>495</v>
      </c>
      <c r="R271" s="57"/>
    </row>
    <row r="272" spans="1:18" ht="120" customHeight="1">
      <c r="A272" s="166" t="s">
        <v>496</v>
      </c>
      <c r="B272" s="131" t="s">
        <v>417</v>
      </c>
      <c r="C272" s="166" t="s">
        <v>418</v>
      </c>
      <c r="D272" s="94" t="s">
        <v>497</v>
      </c>
      <c r="E272" s="285">
        <v>57034</v>
      </c>
      <c r="F272" s="265">
        <v>57033.8</v>
      </c>
      <c r="G272" s="252" t="s">
        <v>166</v>
      </c>
      <c r="H272" s="265">
        <f>F272/E272*100</f>
        <v>99.999649331977423</v>
      </c>
      <c r="I272" s="253"/>
      <c r="J272" s="302" t="s">
        <v>422</v>
      </c>
      <c r="K272" s="303" t="s">
        <v>423</v>
      </c>
      <c r="L272" s="304" t="s">
        <v>424</v>
      </c>
      <c r="M272" s="315">
        <v>7647.3</v>
      </c>
      <c r="N272" s="315">
        <v>7948.88</v>
      </c>
      <c r="O272" s="286">
        <f t="shared" si="48"/>
        <v>100</v>
      </c>
      <c r="P272" s="98">
        <f>SUM(O272:O282)/11</f>
        <v>99.411700447367778</v>
      </c>
      <c r="Q272" s="303"/>
      <c r="R272" s="57"/>
    </row>
    <row r="273" spans="1:18" ht="219.75" customHeight="1">
      <c r="A273" s="179"/>
      <c r="B273" s="177"/>
      <c r="C273" s="179"/>
      <c r="D273" s="100"/>
      <c r="E273" s="256"/>
      <c r="F273" s="257"/>
      <c r="G273" s="255"/>
      <c r="H273" s="100"/>
      <c r="I273" s="258"/>
      <c r="J273" s="302" t="s">
        <v>484</v>
      </c>
      <c r="K273" s="303" t="s">
        <v>428</v>
      </c>
      <c r="L273" s="304" t="s">
        <v>264</v>
      </c>
      <c r="M273" s="318">
        <v>14</v>
      </c>
      <c r="N273" s="318">
        <v>14</v>
      </c>
      <c r="O273" s="286">
        <f t="shared" ref="O273:O281" si="51">N273/M273*100</f>
        <v>100</v>
      </c>
      <c r="P273" s="100"/>
      <c r="Q273" s="105"/>
      <c r="R273" s="57"/>
    </row>
    <row r="274" spans="1:18" ht="204" customHeight="1">
      <c r="A274" s="179"/>
      <c r="B274" s="177"/>
      <c r="C274" s="179"/>
      <c r="D274" s="100"/>
      <c r="E274" s="256"/>
      <c r="F274" s="257"/>
      <c r="G274" s="255"/>
      <c r="H274" s="100"/>
      <c r="I274" s="258"/>
      <c r="J274" s="302" t="s">
        <v>471</v>
      </c>
      <c r="K274" s="303" t="s">
        <v>432</v>
      </c>
      <c r="L274" s="304" t="s">
        <v>264</v>
      </c>
      <c r="M274" s="318">
        <v>49</v>
      </c>
      <c r="N274" s="318">
        <v>49</v>
      </c>
      <c r="O274" s="286">
        <f t="shared" si="51"/>
        <v>100</v>
      </c>
      <c r="P274" s="100"/>
      <c r="Q274" s="105"/>
      <c r="R274" s="57"/>
    </row>
    <row r="275" spans="1:18" ht="183" customHeight="1">
      <c r="A275" s="179"/>
      <c r="B275" s="177"/>
      <c r="C275" s="179"/>
      <c r="D275" s="100"/>
      <c r="E275" s="256"/>
      <c r="F275" s="257"/>
      <c r="G275" s="255"/>
      <c r="H275" s="100"/>
      <c r="I275" s="258"/>
      <c r="J275" s="302" t="s">
        <v>472</v>
      </c>
      <c r="K275" s="303" t="s">
        <v>434</v>
      </c>
      <c r="L275" s="304" t="s">
        <v>264</v>
      </c>
      <c r="M275" s="318">
        <v>221</v>
      </c>
      <c r="N275" s="318">
        <v>221</v>
      </c>
      <c r="O275" s="286">
        <f t="shared" si="51"/>
        <v>100</v>
      </c>
      <c r="P275" s="100"/>
      <c r="Q275" s="131"/>
      <c r="R275" s="57"/>
    </row>
    <row r="276" spans="1:18" ht="75.75" customHeight="1">
      <c r="A276" s="179"/>
      <c r="B276" s="177"/>
      <c r="C276" s="179"/>
      <c r="D276" s="100"/>
      <c r="E276" s="256"/>
      <c r="F276" s="257"/>
      <c r="G276" s="255"/>
      <c r="H276" s="100"/>
      <c r="I276" s="258"/>
      <c r="J276" s="302" t="s">
        <v>473</v>
      </c>
      <c r="K276" s="303" t="s">
        <v>436</v>
      </c>
      <c r="L276" s="304" t="s">
        <v>264</v>
      </c>
      <c r="M276" s="317">
        <v>1387</v>
      </c>
      <c r="N276" s="317">
        <v>1319</v>
      </c>
      <c r="O276" s="286">
        <f t="shared" si="51"/>
        <v>95.09733237202596</v>
      </c>
      <c r="P276" s="100"/>
      <c r="Q276" s="132"/>
      <c r="R276" s="57"/>
    </row>
    <row r="277" spans="1:18" ht="105.75" customHeight="1">
      <c r="A277" s="179"/>
      <c r="B277" s="177"/>
      <c r="C277" s="179"/>
      <c r="D277" s="100"/>
      <c r="E277" s="256"/>
      <c r="F277" s="257"/>
      <c r="G277" s="255"/>
      <c r="H277" s="100"/>
      <c r="I277" s="258"/>
      <c r="J277" s="302" t="s">
        <v>474</v>
      </c>
      <c r="K277" s="303" t="s">
        <v>438</v>
      </c>
      <c r="L277" s="304" t="s">
        <v>264</v>
      </c>
      <c r="M277" s="318">
        <v>336</v>
      </c>
      <c r="N277" s="318">
        <v>336</v>
      </c>
      <c r="O277" s="286">
        <f t="shared" si="51"/>
        <v>100</v>
      </c>
      <c r="P277" s="100"/>
      <c r="Q277" s="106"/>
      <c r="R277" s="57"/>
    </row>
    <row r="278" spans="1:18" ht="209.25" customHeight="1">
      <c r="A278" s="179"/>
      <c r="B278" s="177"/>
      <c r="C278" s="179"/>
      <c r="D278" s="100"/>
      <c r="E278" s="256"/>
      <c r="F278" s="257"/>
      <c r="G278" s="255"/>
      <c r="H278" s="100"/>
      <c r="I278" s="258"/>
      <c r="J278" s="302" t="s">
        <v>475</v>
      </c>
      <c r="K278" s="303" t="s">
        <v>440</v>
      </c>
      <c r="L278" s="304" t="s">
        <v>264</v>
      </c>
      <c r="M278" s="318">
        <v>12</v>
      </c>
      <c r="N278" s="318">
        <v>12</v>
      </c>
      <c r="O278" s="286">
        <f t="shared" si="51"/>
        <v>100</v>
      </c>
      <c r="P278" s="100"/>
      <c r="Q278" s="106"/>
      <c r="R278" s="57"/>
    </row>
    <row r="279" spans="1:18" ht="135.75" customHeight="1">
      <c r="A279" s="179"/>
      <c r="B279" s="177"/>
      <c r="C279" s="179"/>
      <c r="D279" s="100"/>
      <c r="E279" s="256"/>
      <c r="F279" s="257"/>
      <c r="G279" s="255"/>
      <c r="H279" s="100"/>
      <c r="I279" s="258"/>
      <c r="J279" s="302" t="s">
        <v>476</v>
      </c>
      <c r="K279" s="303" t="s">
        <v>442</v>
      </c>
      <c r="L279" s="304" t="s">
        <v>264</v>
      </c>
      <c r="M279" s="318">
        <v>5299</v>
      </c>
      <c r="N279" s="318">
        <v>6063</v>
      </c>
      <c r="O279" s="286">
        <f t="shared" ref="O279:O280" si="52">IF(N279/M279&gt;1,100)</f>
        <v>100</v>
      </c>
      <c r="P279" s="100"/>
      <c r="Q279" s="105" t="s">
        <v>916</v>
      </c>
      <c r="R279" s="57"/>
    </row>
    <row r="280" spans="1:18" ht="249.75" customHeight="1">
      <c r="A280" s="179"/>
      <c r="B280" s="177"/>
      <c r="C280" s="179"/>
      <c r="D280" s="100"/>
      <c r="E280" s="256"/>
      <c r="F280" s="257"/>
      <c r="G280" s="255"/>
      <c r="H280" s="100"/>
      <c r="I280" s="258"/>
      <c r="J280" s="302" t="s">
        <v>477</v>
      </c>
      <c r="K280" s="303" t="s">
        <v>444</v>
      </c>
      <c r="L280" s="304" t="s">
        <v>264</v>
      </c>
      <c r="M280" s="318">
        <v>160</v>
      </c>
      <c r="N280" s="318">
        <v>220</v>
      </c>
      <c r="O280" s="286">
        <f t="shared" si="52"/>
        <v>100</v>
      </c>
      <c r="P280" s="100"/>
      <c r="Q280" s="105" t="s">
        <v>917</v>
      </c>
      <c r="R280" s="57"/>
    </row>
    <row r="281" spans="1:18" ht="104.25" customHeight="1">
      <c r="A281" s="179"/>
      <c r="B281" s="177"/>
      <c r="C281" s="179"/>
      <c r="D281" s="100"/>
      <c r="E281" s="256"/>
      <c r="F281" s="257"/>
      <c r="G281" s="255"/>
      <c r="H281" s="100"/>
      <c r="I281" s="258"/>
      <c r="J281" s="302" t="s">
        <v>478</v>
      </c>
      <c r="K281" s="303" t="s">
        <v>446</v>
      </c>
      <c r="L281" s="304" t="s">
        <v>264</v>
      </c>
      <c r="M281" s="318">
        <v>255</v>
      </c>
      <c r="N281" s="318">
        <v>251</v>
      </c>
      <c r="O281" s="286">
        <f t="shared" si="51"/>
        <v>98.431372549019599</v>
      </c>
      <c r="P281" s="100"/>
      <c r="Q281" s="105"/>
      <c r="R281" s="57"/>
    </row>
    <row r="282" spans="1:18" ht="126.75" customHeight="1">
      <c r="A282" s="167"/>
      <c r="B282" s="132"/>
      <c r="C282" s="167"/>
      <c r="D282" s="97"/>
      <c r="E282" s="309"/>
      <c r="F282" s="310"/>
      <c r="G282" s="261"/>
      <c r="H282" s="97"/>
      <c r="I282" s="262"/>
      <c r="J282" s="302" t="s">
        <v>479</v>
      </c>
      <c r="K282" s="303" t="s">
        <v>448</v>
      </c>
      <c r="L282" s="304" t="s">
        <v>329</v>
      </c>
      <c r="M282" s="317">
        <v>46109</v>
      </c>
      <c r="N282" s="317">
        <v>46551</v>
      </c>
      <c r="O282" s="286">
        <f t="shared" ref="O282:O287" si="53">IF(N282/M282&gt;1,100)</f>
        <v>100</v>
      </c>
      <c r="P282" s="97"/>
      <c r="Q282" s="262"/>
      <c r="R282" s="57"/>
    </row>
    <row r="283" spans="1:18" ht="119.25" customHeight="1">
      <c r="A283" s="166" t="s">
        <v>498</v>
      </c>
      <c r="B283" s="131" t="s">
        <v>417</v>
      </c>
      <c r="C283" s="166" t="s">
        <v>418</v>
      </c>
      <c r="D283" s="104" t="s">
        <v>499</v>
      </c>
      <c r="E283" s="256">
        <v>65803.600000000006</v>
      </c>
      <c r="F283" s="257">
        <v>65477.3</v>
      </c>
      <c r="G283" s="316" t="s">
        <v>166</v>
      </c>
      <c r="H283" s="257">
        <f>F283/E283*100</f>
        <v>99.504130473104809</v>
      </c>
      <c r="I283" s="258"/>
      <c r="J283" s="302" t="s">
        <v>422</v>
      </c>
      <c r="K283" s="303" t="s">
        <v>423</v>
      </c>
      <c r="L283" s="304" t="s">
        <v>424</v>
      </c>
      <c r="M283" s="60">
        <v>8924.99</v>
      </c>
      <c r="N283" s="60">
        <v>9103.5400000000009</v>
      </c>
      <c r="O283" s="286">
        <f t="shared" si="53"/>
        <v>100</v>
      </c>
      <c r="P283" s="319">
        <f>SUM(O283:O294)/12</f>
        <v>95.587832130153473</v>
      </c>
      <c r="Q283" s="303"/>
      <c r="R283" s="57"/>
    </row>
    <row r="284" spans="1:18" ht="219.75" customHeight="1">
      <c r="A284" s="179"/>
      <c r="B284" s="177"/>
      <c r="C284" s="179"/>
      <c r="D284" s="100"/>
      <c r="E284" s="256"/>
      <c r="F284" s="257"/>
      <c r="G284" s="255"/>
      <c r="H284" s="100"/>
      <c r="I284" s="258"/>
      <c r="J284" s="302" t="s">
        <v>484</v>
      </c>
      <c r="K284" s="303" t="s">
        <v>428</v>
      </c>
      <c r="L284" s="304" t="s">
        <v>264</v>
      </c>
      <c r="M284" s="45">
        <v>37</v>
      </c>
      <c r="N284" s="45">
        <v>22</v>
      </c>
      <c r="O284" s="286">
        <f t="shared" ref="O284:O293" si="54">N284/M284*100</f>
        <v>59.45945945945946</v>
      </c>
      <c r="P284" s="260"/>
      <c r="Q284" s="303" t="s">
        <v>500</v>
      </c>
      <c r="R284" s="57"/>
    </row>
    <row r="285" spans="1:18" ht="334.5" customHeight="1">
      <c r="A285" s="179"/>
      <c r="B285" s="177"/>
      <c r="C285" s="179"/>
      <c r="D285" s="100"/>
      <c r="E285" s="256"/>
      <c r="F285" s="257"/>
      <c r="G285" s="255"/>
      <c r="H285" s="100"/>
      <c r="I285" s="258"/>
      <c r="J285" s="302" t="s">
        <v>452</v>
      </c>
      <c r="K285" s="303" t="s">
        <v>430</v>
      </c>
      <c r="L285" s="304" t="s">
        <v>264</v>
      </c>
      <c r="M285" s="45">
        <v>7</v>
      </c>
      <c r="N285" s="45">
        <v>10</v>
      </c>
      <c r="O285" s="286">
        <f t="shared" si="53"/>
        <v>100</v>
      </c>
      <c r="P285" s="260"/>
      <c r="Q285" s="303"/>
      <c r="R285" s="57"/>
    </row>
    <row r="286" spans="1:18" ht="201.75" customHeight="1">
      <c r="A286" s="179"/>
      <c r="B286" s="177"/>
      <c r="C286" s="179"/>
      <c r="D286" s="100"/>
      <c r="E286" s="256"/>
      <c r="F286" s="257"/>
      <c r="G286" s="255"/>
      <c r="H286" s="100"/>
      <c r="I286" s="258"/>
      <c r="J286" s="302" t="s">
        <v>453</v>
      </c>
      <c r="K286" s="303" t="s">
        <v>432</v>
      </c>
      <c r="L286" s="304" t="s">
        <v>264</v>
      </c>
      <c r="M286" s="45">
        <v>588</v>
      </c>
      <c r="N286" s="45">
        <v>594</v>
      </c>
      <c r="O286" s="286">
        <f t="shared" si="53"/>
        <v>100</v>
      </c>
      <c r="P286" s="260"/>
      <c r="Q286" s="303"/>
      <c r="R286" s="57"/>
    </row>
    <row r="287" spans="1:18" ht="186" customHeight="1">
      <c r="A287" s="179"/>
      <c r="B287" s="177"/>
      <c r="C287" s="179"/>
      <c r="D287" s="100"/>
      <c r="E287" s="256"/>
      <c r="F287" s="257"/>
      <c r="G287" s="255"/>
      <c r="H287" s="100"/>
      <c r="I287" s="258"/>
      <c r="J287" s="302" t="s">
        <v>454</v>
      </c>
      <c r="K287" s="303" t="s">
        <v>434</v>
      </c>
      <c r="L287" s="304" t="s">
        <v>264</v>
      </c>
      <c r="M287" s="45">
        <v>155</v>
      </c>
      <c r="N287" s="45">
        <v>241</v>
      </c>
      <c r="O287" s="286">
        <f t="shared" si="53"/>
        <v>100</v>
      </c>
      <c r="P287" s="260"/>
      <c r="Q287" s="105" t="s">
        <v>525</v>
      </c>
      <c r="R287" s="57"/>
    </row>
    <row r="288" spans="1:18" ht="78" customHeight="1">
      <c r="A288" s="179"/>
      <c r="B288" s="177"/>
      <c r="C288" s="179"/>
      <c r="D288" s="100"/>
      <c r="E288" s="256"/>
      <c r="F288" s="257"/>
      <c r="G288" s="255"/>
      <c r="H288" s="100"/>
      <c r="I288" s="258"/>
      <c r="J288" s="302" t="s">
        <v>455</v>
      </c>
      <c r="K288" s="303" t="s">
        <v>436</v>
      </c>
      <c r="L288" s="304" t="s">
        <v>264</v>
      </c>
      <c r="M288" s="45">
        <v>1973</v>
      </c>
      <c r="N288" s="45">
        <v>1965</v>
      </c>
      <c r="O288" s="286">
        <f t="shared" si="54"/>
        <v>99.594526102382162</v>
      </c>
      <c r="P288" s="260"/>
      <c r="Q288" s="105" t="s">
        <v>501</v>
      </c>
      <c r="R288" s="57"/>
    </row>
    <row r="289" spans="1:18" ht="105.75" customHeight="1">
      <c r="A289" s="179"/>
      <c r="B289" s="177"/>
      <c r="C289" s="179"/>
      <c r="D289" s="100"/>
      <c r="E289" s="256"/>
      <c r="F289" s="257"/>
      <c r="G289" s="255"/>
      <c r="H289" s="100"/>
      <c r="I289" s="258"/>
      <c r="J289" s="302" t="s">
        <v>456</v>
      </c>
      <c r="K289" s="303" t="s">
        <v>438</v>
      </c>
      <c r="L289" s="304" t="s">
        <v>264</v>
      </c>
      <c r="M289" s="45">
        <v>120</v>
      </c>
      <c r="N289" s="45">
        <v>609</v>
      </c>
      <c r="O289" s="286">
        <f t="shared" ref="O289" si="55">IF(N289/M289&gt;1,100)</f>
        <v>100</v>
      </c>
      <c r="P289" s="260"/>
      <c r="Q289" s="106"/>
      <c r="R289" s="57"/>
    </row>
    <row r="290" spans="1:18" ht="204" customHeight="1">
      <c r="A290" s="179"/>
      <c r="B290" s="177"/>
      <c r="C290" s="179"/>
      <c r="D290" s="100"/>
      <c r="E290" s="256"/>
      <c r="F290" s="257"/>
      <c r="G290" s="255"/>
      <c r="H290" s="100"/>
      <c r="I290" s="258"/>
      <c r="J290" s="302" t="s">
        <v>457</v>
      </c>
      <c r="K290" s="303" t="s">
        <v>440</v>
      </c>
      <c r="L290" s="304" t="s">
        <v>264</v>
      </c>
      <c r="M290" s="45">
        <v>12</v>
      </c>
      <c r="N290" s="45">
        <v>12</v>
      </c>
      <c r="O290" s="286">
        <f t="shared" si="54"/>
        <v>100</v>
      </c>
      <c r="P290" s="260"/>
      <c r="Q290" s="106"/>
      <c r="R290" s="57"/>
    </row>
    <row r="291" spans="1:18" ht="126">
      <c r="A291" s="179"/>
      <c r="B291" s="177"/>
      <c r="C291" s="179"/>
      <c r="D291" s="100"/>
      <c r="E291" s="256"/>
      <c r="F291" s="257"/>
      <c r="G291" s="255"/>
      <c r="H291" s="100"/>
      <c r="I291" s="258"/>
      <c r="J291" s="302" t="s">
        <v>458</v>
      </c>
      <c r="K291" s="303" t="s">
        <v>442</v>
      </c>
      <c r="L291" s="304" t="s">
        <v>264</v>
      </c>
      <c r="M291" s="45">
        <v>65</v>
      </c>
      <c r="N291" s="45">
        <v>98</v>
      </c>
      <c r="O291" s="286">
        <f t="shared" ref="O291" si="56">IF(N291/M291&gt;1,100)</f>
        <v>100</v>
      </c>
      <c r="P291" s="260"/>
      <c r="Q291" s="105" t="s">
        <v>918</v>
      </c>
      <c r="R291" s="57"/>
    </row>
    <row r="292" spans="1:18" ht="257.25" customHeight="1">
      <c r="A292" s="179"/>
      <c r="B292" s="177"/>
      <c r="C292" s="179"/>
      <c r="D292" s="100"/>
      <c r="E292" s="256"/>
      <c r="F292" s="257"/>
      <c r="G292" s="255"/>
      <c r="H292" s="100"/>
      <c r="I292" s="258"/>
      <c r="J292" s="302" t="s">
        <v>460</v>
      </c>
      <c r="K292" s="303" t="s">
        <v>466</v>
      </c>
      <c r="L292" s="304" t="s">
        <v>264</v>
      </c>
      <c r="M292" s="45">
        <v>250</v>
      </c>
      <c r="N292" s="45">
        <v>220</v>
      </c>
      <c r="O292" s="286">
        <f t="shared" si="54"/>
        <v>88</v>
      </c>
      <c r="P292" s="260"/>
      <c r="Q292" s="303"/>
      <c r="R292" s="57"/>
    </row>
    <row r="293" spans="1:18" ht="109.5" customHeight="1">
      <c r="A293" s="179"/>
      <c r="B293" s="177"/>
      <c r="C293" s="179"/>
      <c r="D293" s="100"/>
      <c r="E293" s="256"/>
      <c r="F293" s="257"/>
      <c r="G293" s="255"/>
      <c r="H293" s="100"/>
      <c r="I293" s="258"/>
      <c r="J293" s="302" t="s">
        <v>462</v>
      </c>
      <c r="K293" s="303" t="s">
        <v>446</v>
      </c>
      <c r="L293" s="304" t="s">
        <v>264</v>
      </c>
      <c r="M293" s="45">
        <v>2000</v>
      </c>
      <c r="N293" s="45">
        <v>2000</v>
      </c>
      <c r="O293" s="286">
        <f t="shared" si="54"/>
        <v>100</v>
      </c>
      <c r="P293" s="260"/>
      <c r="Q293" s="106"/>
      <c r="R293" s="57"/>
    </row>
    <row r="294" spans="1:18" ht="120" customHeight="1">
      <c r="A294" s="167"/>
      <c r="B294" s="132"/>
      <c r="C294" s="167"/>
      <c r="D294" s="100"/>
      <c r="E294" s="256"/>
      <c r="F294" s="257"/>
      <c r="G294" s="255"/>
      <c r="H294" s="100"/>
      <c r="I294" s="258"/>
      <c r="J294" s="302" t="s">
        <v>463</v>
      </c>
      <c r="K294" s="303" t="s">
        <v>448</v>
      </c>
      <c r="L294" s="304" t="s">
        <v>329</v>
      </c>
      <c r="M294" s="45">
        <v>67841</v>
      </c>
      <c r="N294" s="45">
        <v>69480</v>
      </c>
      <c r="O294" s="286">
        <f t="shared" ref="O294:O299" si="57">IF(N294/M294&gt;1,100)</f>
        <v>100</v>
      </c>
      <c r="P294" s="260"/>
      <c r="Q294" s="94"/>
      <c r="R294" s="57"/>
    </row>
    <row r="295" spans="1:18" ht="123.75" customHeight="1">
      <c r="A295" s="166" t="s">
        <v>502</v>
      </c>
      <c r="B295" s="131" t="s">
        <v>417</v>
      </c>
      <c r="C295" s="166" t="s">
        <v>418</v>
      </c>
      <c r="D295" s="94" t="s">
        <v>503</v>
      </c>
      <c r="E295" s="285">
        <v>102837</v>
      </c>
      <c r="F295" s="265">
        <v>102836.4</v>
      </c>
      <c r="G295" s="252" t="s">
        <v>166</v>
      </c>
      <c r="H295" s="265">
        <f>F295/E295*100</f>
        <v>99.999416552408178</v>
      </c>
      <c r="I295" s="253"/>
      <c r="J295" s="302" t="s">
        <v>422</v>
      </c>
      <c r="K295" s="303" t="s">
        <v>423</v>
      </c>
      <c r="L295" s="304" t="s">
        <v>424</v>
      </c>
      <c r="M295" s="320">
        <v>6500</v>
      </c>
      <c r="N295" s="320">
        <v>7158</v>
      </c>
      <c r="O295" s="321">
        <f t="shared" si="57"/>
        <v>100</v>
      </c>
      <c r="P295" s="254">
        <f>SUM(O295:O307)/13</f>
        <v>100</v>
      </c>
      <c r="Q295" s="106" t="s">
        <v>504</v>
      </c>
      <c r="R295" s="57"/>
    </row>
    <row r="296" spans="1:18" ht="254.25" customHeight="1">
      <c r="A296" s="179"/>
      <c r="B296" s="177"/>
      <c r="C296" s="179"/>
      <c r="D296" s="104"/>
      <c r="E296" s="256"/>
      <c r="F296" s="257"/>
      <c r="G296" s="316"/>
      <c r="H296" s="257"/>
      <c r="I296" s="258"/>
      <c r="J296" s="302" t="s">
        <v>425</v>
      </c>
      <c r="K296" s="303" t="s">
        <v>505</v>
      </c>
      <c r="L296" s="304" t="s">
        <v>264</v>
      </c>
      <c r="M296" s="76">
        <v>1</v>
      </c>
      <c r="N296" s="76">
        <v>1</v>
      </c>
      <c r="O296" s="286">
        <f t="shared" ref="O296:O298" si="58">N296/M296*100</f>
        <v>100</v>
      </c>
      <c r="P296" s="319"/>
      <c r="Q296" s="106"/>
      <c r="R296" s="57"/>
    </row>
    <row r="297" spans="1:18" ht="221.25" customHeight="1">
      <c r="A297" s="179"/>
      <c r="B297" s="177"/>
      <c r="C297" s="179"/>
      <c r="D297" s="100"/>
      <c r="E297" s="256"/>
      <c r="F297" s="257"/>
      <c r="G297" s="255"/>
      <c r="H297" s="100"/>
      <c r="I297" s="258"/>
      <c r="J297" s="302" t="s">
        <v>427</v>
      </c>
      <c r="K297" s="303" t="s">
        <v>428</v>
      </c>
      <c r="L297" s="304" t="s">
        <v>264</v>
      </c>
      <c r="M297" s="106">
        <v>50</v>
      </c>
      <c r="N297" s="106">
        <v>58</v>
      </c>
      <c r="O297" s="286">
        <f t="shared" si="57"/>
        <v>100</v>
      </c>
      <c r="P297" s="260"/>
      <c r="Q297" s="303" t="s">
        <v>506</v>
      </c>
      <c r="R297" s="57"/>
    </row>
    <row r="298" spans="1:18" ht="331.5" customHeight="1">
      <c r="A298" s="179"/>
      <c r="B298" s="177"/>
      <c r="C298" s="179"/>
      <c r="D298" s="100"/>
      <c r="E298" s="256"/>
      <c r="F298" s="257"/>
      <c r="G298" s="255"/>
      <c r="H298" s="100"/>
      <c r="I298" s="258"/>
      <c r="J298" s="302" t="s">
        <v>429</v>
      </c>
      <c r="K298" s="303" t="s">
        <v>430</v>
      </c>
      <c r="L298" s="304" t="s">
        <v>264</v>
      </c>
      <c r="M298" s="106">
        <v>1</v>
      </c>
      <c r="N298" s="106">
        <v>1</v>
      </c>
      <c r="O298" s="286">
        <f t="shared" si="58"/>
        <v>100</v>
      </c>
      <c r="P298" s="260"/>
      <c r="Q298" s="105"/>
      <c r="R298" s="57"/>
    </row>
    <row r="299" spans="1:18" ht="202.5" customHeight="1">
      <c r="A299" s="179"/>
      <c r="B299" s="177"/>
      <c r="C299" s="179"/>
      <c r="D299" s="100"/>
      <c r="E299" s="256"/>
      <c r="F299" s="257"/>
      <c r="G299" s="255"/>
      <c r="H299" s="100"/>
      <c r="I299" s="258"/>
      <c r="J299" s="302" t="s">
        <v>431</v>
      </c>
      <c r="K299" s="303" t="s">
        <v>432</v>
      </c>
      <c r="L299" s="304" t="s">
        <v>264</v>
      </c>
      <c r="M299" s="106">
        <v>892</v>
      </c>
      <c r="N299" s="106">
        <v>908</v>
      </c>
      <c r="O299" s="286">
        <f t="shared" si="57"/>
        <v>100</v>
      </c>
      <c r="P299" s="260"/>
      <c r="Q299" s="106"/>
      <c r="R299" s="57"/>
    </row>
    <row r="300" spans="1:18" ht="188.25" customHeight="1">
      <c r="A300" s="179"/>
      <c r="B300" s="177"/>
      <c r="C300" s="179"/>
      <c r="D300" s="100"/>
      <c r="E300" s="256"/>
      <c r="F300" s="257"/>
      <c r="G300" s="255"/>
      <c r="H300" s="100"/>
      <c r="I300" s="258"/>
      <c r="J300" s="302" t="s">
        <v>433</v>
      </c>
      <c r="K300" s="303" t="s">
        <v>434</v>
      </c>
      <c r="L300" s="304" t="s">
        <v>264</v>
      </c>
      <c r="M300" s="106">
        <v>300</v>
      </c>
      <c r="N300" s="45">
        <v>780</v>
      </c>
      <c r="O300" s="286">
        <f>IF(N300/M300&gt;=1,100)</f>
        <v>100</v>
      </c>
      <c r="P300" s="260"/>
      <c r="Q300" s="106" t="s">
        <v>504</v>
      </c>
      <c r="R300" s="57"/>
    </row>
    <row r="301" spans="1:18" ht="76.5" customHeight="1">
      <c r="A301" s="179"/>
      <c r="B301" s="177"/>
      <c r="C301" s="179"/>
      <c r="D301" s="100"/>
      <c r="E301" s="256"/>
      <c r="F301" s="257"/>
      <c r="G301" s="255"/>
      <c r="H301" s="100"/>
      <c r="I301" s="258"/>
      <c r="J301" s="302" t="s">
        <v>435</v>
      </c>
      <c r="K301" s="303" t="s">
        <v>436</v>
      </c>
      <c r="L301" s="304" t="s">
        <v>264</v>
      </c>
      <c r="M301" s="45">
        <v>1900</v>
      </c>
      <c r="N301" s="45">
        <v>1911</v>
      </c>
      <c r="O301" s="286">
        <f t="shared" ref="O301:O302" si="59">IF(N301/M301&gt;1,100)</f>
        <v>100</v>
      </c>
      <c r="P301" s="260"/>
      <c r="Q301" s="106"/>
      <c r="R301" s="57"/>
    </row>
    <row r="302" spans="1:18" ht="104.25" customHeight="1">
      <c r="A302" s="179"/>
      <c r="B302" s="177"/>
      <c r="C302" s="179"/>
      <c r="D302" s="100"/>
      <c r="E302" s="256"/>
      <c r="F302" s="257"/>
      <c r="G302" s="255"/>
      <c r="H302" s="100"/>
      <c r="I302" s="258"/>
      <c r="J302" s="302" t="s">
        <v>437</v>
      </c>
      <c r="K302" s="303" t="s">
        <v>438</v>
      </c>
      <c r="L302" s="304" t="s">
        <v>264</v>
      </c>
      <c r="M302" s="106">
        <v>1000</v>
      </c>
      <c r="N302" s="106">
        <v>2073</v>
      </c>
      <c r="O302" s="286">
        <f t="shared" si="59"/>
        <v>100</v>
      </c>
      <c r="P302" s="260"/>
      <c r="Q302" s="303" t="s">
        <v>507</v>
      </c>
      <c r="R302" s="57"/>
    </row>
    <row r="303" spans="1:18" ht="201.75" customHeight="1">
      <c r="A303" s="179"/>
      <c r="B303" s="177"/>
      <c r="C303" s="179"/>
      <c r="D303" s="100"/>
      <c r="E303" s="256"/>
      <c r="F303" s="257"/>
      <c r="G303" s="255"/>
      <c r="H303" s="100"/>
      <c r="I303" s="258"/>
      <c r="J303" s="302" t="s">
        <v>439</v>
      </c>
      <c r="K303" s="303" t="s">
        <v>440</v>
      </c>
      <c r="L303" s="304" t="s">
        <v>264</v>
      </c>
      <c r="M303" s="106">
        <v>12</v>
      </c>
      <c r="N303" s="106">
        <v>12</v>
      </c>
      <c r="O303" s="286">
        <f t="shared" ref="O303" si="60">N303/M303*100</f>
        <v>100</v>
      </c>
      <c r="P303" s="260"/>
      <c r="Q303" s="106"/>
      <c r="R303" s="57"/>
    </row>
    <row r="304" spans="1:18" ht="146.25" customHeight="1">
      <c r="A304" s="179"/>
      <c r="B304" s="177"/>
      <c r="C304" s="179"/>
      <c r="D304" s="100"/>
      <c r="E304" s="256"/>
      <c r="F304" s="257"/>
      <c r="G304" s="255"/>
      <c r="H304" s="100"/>
      <c r="I304" s="258"/>
      <c r="J304" s="302" t="s">
        <v>441</v>
      </c>
      <c r="K304" s="303" t="s">
        <v>442</v>
      </c>
      <c r="L304" s="304" t="s">
        <v>264</v>
      </c>
      <c r="M304" s="106">
        <v>1000</v>
      </c>
      <c r="N304" s="106">
        <v>3082</v>
      </c>
      <c r="O304" s="286">
        <f t="shared" ref="O304:O309" si="61">IF(N304/M304&gt;=1,100)</f>
        <v>100</v>
      </c>
      <c r="P304" s="260"/>
      <c r="Q304" s="105"/>
      <c r="R304" s="57"/>
    </row>
    <row r="305" spans="1:18" ht="252.75" customHeight="1">
      <c r="A305" s="179"/>
      <c r="B305" s="177"/>
      <c r="C305" s="179"/>
      <c r="D305" s="100"/>
      <c r="E305" s="256"/>
      <c r="F305" s="257"/>
      <c r="G305" s="255"/>
      <c r="H305" s="100"/>
      <c r="I305" s="258"/>
      <c r="J305" s="302" t="s">
        <v>443</v>
      </c>
      <c r="K305" s="303" t="s">
        <v>466</v>
      </c>
      <c r="L305" s="304" t="s">
        <v>264</v>
      </c>
      <c r="M305" s="45">
        <v>1500</v>
      </c>
      <c r="N305" s="45">
        <v>1861</v>
      </c>
      <c r="O305" s="286">
        <f t="shared" si="61"/>
        <v>100</v>
      </c>
      <c r="P305" s="260"/>
      <c r="Q305" s="105"/>
      <c r="R305" s="57"/>
    </row>
    <row r="306" spans="1:18" ht="99.75" customHeight="1">
      <c r="A306" s="179"/>
      <c r="B306" s="177"/>
      <c r="C306" s="179"/>
      <c r="D306" s="100"/>
      <c r="E306" s="256"/>
      <c r="F306" s="257"/>
      <c r="G306" s="255"/>
      <c r="H306" s="100"/>
      <c r="I306" s="258"/>
      <c r="J306" s="302" t="s">
        <v>445</v>
      </c>
      <c r="K306" s="303" t="s">
        <v>446</v>
      </c>
      <c r="L306" s="304" t="s">
        <v>264</v>
      </c>
      <c r="M306" s="45">
        <v>2600</v>
      </c>
      <c r="N306" s="45">
        <v>3285</v>
      </c>
      <c r="O306" s="286">
        <f t="shared" si="61"/>
        <v>100</v>
      </c>
      <c r="P306" s="260"/>
      <c r="Q306" s="106"/>
      <c r="R306" s="57"/>
    </row>
    <row r="307" spans="1:18" ht="126.75" customHeight="1">
      <c r="A307" s="167"/>
      <c r="B307" s="132"/>
      <c r="C307" s="167"/>
      <c r="D307" s="100"/>
      <c r="E307" s="256"/>
      <c r="F307" s="257"/>
      <c r="G307" s="255"/>
      <c r="H307" s="100"/>
      <c r="I307" s="258"/>
      <c r="J307" s="302" t="s">
        <v>508</v>
      </c>
      <c r="K307" s="102" t="s">
        <v>448</v>
      </c>
      <c r="L307" s="113" t="s">
        <v>329</v>
      </c>
      <c r="M307" s="264">
        <v>350000</v>
      </c>
      <c r="N307" s="264">
        <v>362833</v>
      </c>
      <c r="O307" s="254">
        <f t="shared" si="61"/>
        <v>100</v>
      </c>
      <c r="P307" s="260"/>
      <c r="Q307" s="100"/>
      <c r="R307" s="57"/>
    </row>
    <row r="308" spans="1:18" ht="127.5" customHeight="1">
      <c r="A308" s="166" t="s">
        <v>509</v>
      </c>
      <c r="B308" s="131" t="s">
        <v>417</v>
      </c>
      <c r="C308" s="166" t="s">
        <v>418</v>
      </c>
      <c r="D308" s="94" t="s">
        <v>510</v>
      </c>
      <c r="E308" s="285">
        <v>145816.9</v>
      </c>
      <c r="F308" s="265">
        <v>145794.4</v>
      </c>
      <c r="G308" s="252" t="s">
        <v>166</v>
      </c>
      <c r="H308" s="265">
        <f>F308/E308*100</f>
        <v>99.984569689795904</v>
      </c>
      <c r="I308" s="253"/>
      <c r="J308" s="302" t="s">
        <v>422</v>
      </c>
      <c r="K308" s="303" t="s">
        <v>423</v>
      </c>
      <c r="L308" s="304" t="s">
        <v>424</v>
      </c>
      <c r="M308" s="315">
        <v>9884.7999999999993</v>
      </c>
      <c r="N308" s="315">
        <v>10662.23</v>
      </c>
      <c r="O308" s="286">
        <f t="shared" si="61"/>
        <v>100</v>
      </c>
      <c r="P308" s="254">
        <f>SUM(O308:O319)/12</f>
        <v>91.049382716049379</v>
      </c>
      <c r="Q308" s="303"/>
      <c r="R308" s="57"/>
    </row>
    <row r="309" spans="1:18" ht="225.75" customHeight="1">
      <c r="A309" s="179"/>
      <c r="B309" s="177"/>
      <c r="C309" s="179"/>
      <c r="D309" s="100"/>
      <c r="E309" s="256"/>
      <c r="F309" s="257"/>
      <c r="G309" s="255"/>
      <c r="H309" s="100"/>
      <c r="I309" s="258"/>
      <c r="J309" s="303" t="s">
        <v>484</v>
      </c>
      <c r="K309" s="303" t="s">
        <v>428</v>
      </c>
      <c r="L309" s="304" t="s">
        <v>264</v>
      </c>
      <c r="M309" s="318">
        <v>71</v>
      </c>
      <c r="N309" s="318">
        <v>91</v>
      </c>
      <c r="O309" s="286">
        <f t="shared" si="61"/>
        <v>100</v>
      </c>
      <c r="P309" s="260"/>
      <c r="Q309" s="303" t="s">
        <v>919</v>
      </c>
      <c r="R309" s="57"/>
    </row>
    <row r="310" spans="1:18" ht="332.25" customHeight="1">
      <c r="A310" s="179"/>
      <c r="B310" s="177"/>
      <c r="C310" s="179"/>
      <c r="D310" s="100"/>
      <c r="E310" s="256"/>
      <c r="F310" s="257"/>
      <c r="G310" s="255"/>
      <c r="H310" s="100"/>
      <c r="I310" s="258"/>
      <c r="J310" s="302" t="s">
        <v>452</v>
      </c>
      <c r="K310" s="303" t="s">
        <v>430</v>
      </c>
      <c r="L310" s="304" t="s">
        <v>264</v>
      </c>
      <c r="M310" s="318">
        <v>8</v>
      </c>
      <c r="N310" s="318">
        <v>0</v>
      </c>
      <c r="O310" s="286">
        <f t="shared" ref="O310:O315" si="62">N310/M310*100</f>
        <v>0</v>
      </c>
      <c r="P310" s="260"/>
      <c r="Q310" s="303" t="s">
        <v>511</v>
      </c>
      <c r="R310" s="57"/>
    </row>
    <row r="311" spans="1:18" ht="213" customHeight="1">
      <c r="A311" s="179"/>
      <c r="B311" s="177"/>
      <c r="C311" s="179"/>
      <c r="D311" s="100"/>
      <c r="E311" s="256"/>
      <c r="F311" s="257"/>
      <c r="G311" s="255"/>
      <c r="H311" s="100"/>
      <c r="I311" s="258"/>
      <c r="J311" s="302" t="s">
        <v>453</v>
      </c>
      <c r="K311" s="303" t="s">
        <v>432</v>
      </c>
      <c r="L311" s="304" t="s">
        <v>264</v>
      </c>
      <c r="M311" s="318">
        <v>7</v>
      </c>
      <c r="N311" s="318">
        <v>29</v>
      </c>
      <c r="O311" s="286">
        <f t="shared" ref="O311:O312" si="63">IF(N311/M311&gt;=1,100)</f>
        <v>100</v>
      </c>
      <c r="P311" s="260"/>
      <c r="Q311" s="100"/>
      <c r="R311" s="57"/>
    </row>
    <row r="312" spans="1:18" ht="186" customHeight="1">
      <c r="A312" s="179"/>
      <c r="B312" s="177"/>
      <c r="C312" s="179"/>
      <c r="D312" s="100"/>
      <c r="E312" s="256"/>
      <c r="F312" s="257"/>
      <c r="G312" s="255"/>
      <c r="H312" s="100"/>
      <c r="I312" s="258"/>
      <c r="J312" s="302" t="s">
        <v>454</v>
      </c>
      <c r="K312" s="303" t="s">
        <v>434</v>
      </c>
      <c r="L312" s="304" t="s">
        <v>264</v>
      </c>
      <c r="M312" s="317">
        <v>900</v>
      </c>
      <c r="N312" s="317">
        <v>1287</v>
      </c>
      <c r="O312" s="286">
        <f t="shared" si="63"/>
        <v>100</v>
      </c>
      <c r="P312" s="260"/>
      <c r="Q312" s="105"/>
      <c r="R312" s="57"/>
    </row>
    <row r="313" spans="1:18" ht="79.5" customHeight="1">
      <c r="A313" s="179"/>
      <c r="B313" s="177"/>
      <c r="C313" s="179"/>
      <c r="D313" s="100"/>
      <c r="E313" s="256"/>
      <c r="F313" s="257"/>
      <c r="G313" s="255"/>
      <c r="H313" s="100"/>
      <c r="I313" s="258"/>
      <c r="J313" s="302" t="s">
        <v>455</v>
      </c>
      <c r="K313" s="303" t="s">
        <v>436</v>
      </c>
      <c r="L313" s="304" t="s">
        <v>264</v>
      </c>
      <c r="M313" s="317">
        <v>27000</v>
      </c>
      <c r="N313" s="317">
        <v>25000</v>
      </c>
      <c r="O313" s="286">
        <f t="shared" si="62"/>
        <v>92.592592592592595</v>
      </c>
      <c r="P313" s="260"/>
      <c r="Q313" s="303"/>
      <c r="R313" s="57"/>
    </row>
    <row r="314" spans="1:18" ht="100.5" customHeight="1">
      <c r="A314" s="179"/>
      <c r="B314" s="177"/>
      <c r="C314" s="179"/>
      <c r="D314" s="100"/>
      <c r="E314" s="256"/>
      <c r="F314" s="257"/>
      <c r="G314" s="255"/>
      <c r="H314" s="100"/>
      <c r="I314" s="258"/>
      <c r="J314" s="302" t="s">
        <v>456</v>
      </c>
      <c r="K314" s="303" t="s">
        <v>438</v>
      </c>
      <c r="L314" s="304" t="s">
        <v>264</v>
      </c>
      <c r="M314" s="318">
        <v>350</v>
      </c>
      <c r="N314" s="318">
        <v>615</v>
      </c>
      <c r="O314" s="286">
        <f t="shared" ref="O314" si="64">IF(N314/M314&gt;1,100)</f>
        <v>100</v>
      </c>
      <c r="P314" s="260"/>
      <c r="Q314" s="105" t="s">
        <v>512</v>
      </c>
      <c r="R314" s="57"/>
    </row>
    <row r="315" spans="1:18" ht="211.5" customHeight="1">
      <c r="A315" s="179"/>
      <c r="B315" s="177"/>
      <c r="C315" s="179"/>
      <c r="D315" s="100"/>
      <c r="E315" s="256"/>
      <c r="F315" s="257"/>
      <c r="G315" s="255"/>
      <c r="H315" s="100"/>
      <c r="I315" s="258"/>
      <c r="J315" s="302" t="s">
        <v>457</v>
      </c>
      <c r="K315" s="303" t="s">
        <v>440</v>
      </c>
      <c r="L315" s="304" t="s">
        <v>264</v>
      </c>
      <c r="M315" s="318">
        <v>12</v>
      </c>
      <c r="N315" s="318">
        <v>12</v>
      </c>
      <c r="O315" s="286">
        <f t="shared" si="62"/>
        <v>100</v>
      </c>
      <c r="P315" s="260"/>
      <c r="Q315" s="106"/>
      <c r="R315" s="57"/>
    </row>
    <row r="316" spans="1:18" ht="142.5" customHeight="1">
      <c r="A316" s="179"/>
      <c r="B316" s="177"/>
      <c r="C316" s="179"/>
      <c r="D316" s="100"/>
      <c r="E316" s="256"/>
      <c r="F316" s="257"/>
      <c r="G316" s="255"/>
      <c r="H316" s="100"/>
      <c r="I316" s="258"/>
      <c r="J316" s="302" t="s">
        <v>458</v>
      </c>
      <c r="K316" s="303" t="s">
        <v>442</v>
      </c>
      <c r="L316" s="304" t="s">
        <v>264</v>
      </c>
      <c r="M316" s="317">
        <v>52700</v>
      </c>
      <c r="N316" s="317">
        <v>52750</v>
      </c>
      <c r="O316" s="286">
        <f t="shared" ref="O316:O317" si="65">IF(N316/M316&gt;=1,100)</f>
        <v>100</v>
      </c>
      <c r="P316" s="260"/>
      <c r="Q316" s="105"/>
      <c r="R316" s="57"/>
    </row>
    <row r="317" spans="1:18" ht="258" customHeight="1">
      <c r="A317" s="179"/>
      <c r="B317" s="177"/>
      <c r="C317" s="179"/>
      <c r="D317" s="100"/>
      <c r="E317" s="256"/>
      <c r="F317" s="257"/>
      <c r="G317" s="255"/>
      <c r="H317" s="100"/>
      <c r="I317" s="258"/>
      <c r="J317" s="302" t="s">
        <v>460</v>
      </c>
      <c r="K317" s="303" t="s">
        <v>461</v>
      </c>
      <c r="L317" s="304" t="s">
        <v>264</v>
      </c>
      <c r="M317" s="317">
        <v>3700</v>
      </c>
      <c r="N317" s="317">
        <v>3702</v>
      </c>
      <c r="O317" s="286">
        <f t="shared" si="65"/>
        <v>100</v>
      </c>
      <c r="P317" s="260"/>
      <c r="Q317" s="105"/>
      <c r="R317" s="57"/>
    </row>
    <row r="318" spans="1:18" ht="107.25" customHeight="1">
      <c r="A318" s="179"/>
      <c r="B318" s="177"/>
      <c r="C318" s="179"/>
      <c r="D318" s="100"/>
      <c r="E318" s="256"/>
      <c r="F318" s="257"/>
      <c r="G318" s="255"/>
      <c r="H318" s="100"/>
      <c r="I318" s="258"/>
      <c r="J318" s="302" t="s">
        <v>462</v>
      </c>
      <c r="K318" s="303" t="s">
        <v>446</v>
      </c>
      <c r="L318" s="304" t="s">
        <v>264</v>
      </c>
      <c r="M318" s="317">
        <v>7500</v>
      </c>
      <c r="N318" s="317">
        <v>8830</v>
      </c>
      <c r="O318" s="286">
        <f>IF(N318/M318&gt;=1,100)</f>
        <v>100</v>
      </c>
      <c r="P318" s="260"/>
      <c r="Q318" s="106"/>
      <c r="R318" s="57"/>
    </row>
    <row r="319" spans="1:18" ht="129" customHeight="1">
      <c r="A319" s="167"/>
      <c r="B319" s="132"/>
      <c r="C319" s="167"/>
      <c r="D319" s="100"/>
      <c r="E319" s="256"/>
      <c r="F319" s="257"/>
      <c r="G319" s="255"/>
      <c r="H319" s="100"/>
      <c r="I319" s="258"/>
      <c r="J319" s="302" t="s">
        <v>463</v>
      </c>
      <c r="K319" s="303" t="s">
        <v>448</v>
      </c>
      <c r="L319" s="304" t="s">
        <v>329</v>
      </c>
      <c r="M319" s="317">
        <v>536137</v>
      </c>
      <c r="N319" s="317">
        <v>538323</v>
      </c>
      <c r="O319" s="286">
        <f>IF(N319/M319&gt;=1,100)</f>
        <v>100</v>
      </c>
      <c r="P319" s="260"/>
      <c r="Q319" s="106"/>
      <c r="R319" s="57"/>
    </row>
    <row r="320" spans="1:18" ht="125.25" customHeight="1">
      <c r="A320" s="166" t="s">
        <v>513</v>
      </c>
      <c r="B320" s="131" t="s">
        <v>417</v>
      </c>
      <c r="C320" s="166" t="s">
        <v>418</v>
      </c>
      <c r="D320" s="94" t="s">
        <v>514</v>
      </c>
      <c r="E320" s="285">
        <v>81899.7</v>
      </c>
      <c r="F320" s="265">
        <v>81841.8</v>
      </c>
      <c r="G320" s="252" t="s">
        <v>166</v>
      </c>
      <c r="H320" s="265">
        <f>F320/E320*100</f>
        <v>99.929303770343495</v>
      </c>
      <c r="I320" s="253"/>
      <c r="J320" s="302" t="s">
        <v>422</v>
      </c>
      <c r="K320" s="303" t="s">
        <v>423</v>
      </c>
      <c r="L320" s="304" t="s">
        <v>424</v>
      </c>
      <c r="M320" s="315">
        <v>6146.5</v>
      </c>
      <c r="N320" s="315">
        <v>6317.9</v>
      </c>
      <c r="O320" s="286">
        <f>IF(N320/M320&gt;=1,100)</f>
        <v>100</v>
      </c>
      <c r="P320" s="98">
        <f>SUM(O320:O330)/11</f>
        <v>98.420496976358038</v>
      </c>
      <c r="Q320" s="105"/>
      <c r="R320" s="57"/>
    </row>
    <row r="321" spans="1:18" ht="223.5" customHeight="1">
      <c r="A321" s="179"/>
      <c r="B321" s="177"/>
      <c r="C321" s="179"/>
      <c r="D321" s="100"/>
      <c r="E321" s="256"/>
      <c r="F321" s="257"/>
      <c r="G321" s="255"/>
      <c r="H321" s="100"/>
      <c r="I321" s="258"/>
      <c r="J321" s="302" t="s">
        <v>484</v>
      </c>
      <c r="K321" s="303" t="s">
        <v>428</v>
      </c>
      <c r="L321" s="304" t="s">
        <v>264</v>
      </c>
      <c r="M321" s="318">
        <v>258</v>
      </c>
      <c r="N321" s="318">
        <v>232</v>
      </c>
      <c r="O321" s="286">
        <f t="shared" ref="O321:O339" si="66">N321/M321*100</f>
        <v>89.922480620155042</v>
      </c>
      <c r="P321" s="100"/>
      <c r="Q321" s="105" t="s">
        <v>920</v>
      </c>
      <c r="R321" s="57"/>
    </row>
    <row r="322" spans="1:18" ht="215.25" customHeight="1">
      <c r="A322" s="179"/>
      <c r="B322" s="177"/>
      <c r="C322" s="179"/>
      <c r="D322" s="100"/>
      <c r="E322" s="256"/>
      <c r="F322" s="257"/>
      <c r="G322" s="255"/>
      <c r="H322" s="100"/>
      <c r="I322" s="258"/>
      <c r="J322" s="302" t="s">
        <v>471</v>
      </c>
      <c r="K322" s="303" t="s">
        <v>432</v>
      </c>
      <c r="L322" s="304" t="s">
        <v>264</v>
      </c>
      <c r="M322" s="318">
        <v>16</v>
      </c>
      <c r="N322" s="318">
        <v>19</v>
      </c>
      <c r="O322" s="286">
        <f>IF(N322/M322&gt;=1,100)</f>
        <v>100</v>
      </c>
      <c r="P322" s="100"/>
      <c r="Q322" s="105"/>
      <c r="R322" s="57"/>
    </row>
    <row r="323" spans="1:18" ht="189.75" customHeight="1">
      <c r="A323" s="179"/>
      <c r="B323" s="177"/>
      <c r="C323" s="179"/>
      <c r="D323" s="100"/>
      <c r="E323" s="256"/>
      <c r="F323" s="257"/>
      <c r="G323" s="255"/>
      <c r="H323" s="100"/>
      <c r="I323" s="258"/>
      <c r="J323" s="302" t="s">
        <v>472</v>
      </c>
      <c r="K323" s="303" t="s">
        <v>434</v>
      </c>
      <c r="L323" s="304" t="s">
        <v>264</v>
      </c>
      <c r="M323" s="318">
        <v>250</v>
      </c>
      <c r="N323" s="318">
        <v>294</v>
      </c>
      <c r="O323" s="286">
        <f>IF(N323/M323&gt;=1,100)</f>
        <v>100</v>
      </c>
      <c r="P323" s="100"/>
      <c r="Q323" s="105"/>
      <c r="R323" s="57"/>
    </row>
    <row r="324" spans="1:18" ht="80.25" customHeight="1">
      <c r="A324" s="179"/>
      <c r="B324" s="177"/>
      <c r="C324" s="179"/>
      <c r="D324" s="100"/>
      <c r="E324" s="256"/>
      <c r="F324" s="257"/>
      <c r="G324" s="255"/>
      <c r="H324" s="100"/>
      <c r="I324" s="258"/>
      <c r="J324" s="302" t="s">
        <v>473</v>
      </c>
      <c r="K324" s="303" t="s">
        <v>436</v>
      </c>
      <c r="L324" s="304" t="s">
        <v>264</v>
      </c>
      <c r="M324" s="317">
        <v>2914</v>
      </c>
      <c r="N324" s="317">
        <v>2742</v>
      </c>
      <c r="O324" s="286">
        <f t="shared" si="66"/>
        <v>94.097460535346599</v>
      </c>
      <c r="P324" s="100"/>
      <c r="Q324" s="105" t="s">
        <v>921</v>
      </c>
      <c r="R324" s="57"/>
    </row>
    <row r="325" spans="1:18" ht="118.5" customHeight="1">
      <c r="A325" s="179"/>
      <c r="B325" s="177"/>
      <c r="C325" s="179"/>
      <c r="D325" s="100"/>
      <c r="E325" s="256"/>
      <c r="F325" s="257"/>
      <c r="G325" s="255"/>
      <c r="H325" s="100"/>
      <c r="I325" s="258"/>
      <c r="J325" s="302" t="s">
        <v>474</v>
      </c>
      <c r="K325" s="303" t="s">
        <v>438</v>
      </c>
      <c r="L325" s="304" t="s">
        <v>264</v>
      </c>
      <c r="M325" s="318">
        <v>265</v>
      </c>
      <c r="N325" s="318">
        <v>499</v>
      </c>
      <c r="O325" s="286">
        <f>IF(N325/M325&gt;=1,100)</f>
        <v>100</v>
      </c>
      <c r="P325" s="100"/>
      <c r="Q325" s="106"/>
      <c r="R325" s="57"/>
    </row>
    <row r="326" spans="1:18" ht="209.25" customHeight="1">
      <c r="A326" s="179"/>
      <c r="B326" s="177"/>
      <c r="C326" s="179"/>
      <c r="D326" s="100"/>
      <c r="E326" s="256"/>
      <c r="F326" s="257"/>
      <c r="G326" s="255"/>
      <c r="H326" s="100"/>
      <c r="I326" s="258"/>
      <c r="J326" s="302" t="s">
        <v>475</v>
      </c>
      <c r="K326" s="303" t="s">
        <v>440</v>
      </c>
      <c r="L326" s="304" t="s">
        <v>264</v>
      </c>
      <c r="M326" s="318">
        <v>8</v>
      </c>
      <c r="N326" s="318">
        <v>11</v>
      </c>
      <c r="O326" s="286">
        <f>IF(N326/M326&gt;=1,100)</f>
        <v>100</v>
      </c>
      <c r="P326" s="100"/>
      <c r="Q326" s="106"/>
      <c r="R326" s="57"/>
    </row>
    <row r="327" spans="1:18" ht="139.5" customHeight="1">
      <c r="A327" s="179"/>
      <c r="B327" s="177"/>
      <c r="C327" s="179"/>
      <c r="D327" s="100"/>
      <c r="E327" s="256"/>
      <c r="F327" s="257"/>
      <c r="G327" s="255"/>
      <c r="H327" s="100"/>
      <c r="I327" s="258"/>
      <c r="J327" s="302" t="s">
        <v>476</v>
      </c>
      <c r="K327" s="303" t="s">
        <v>442</v>
      </c>
      <c r="L327" s="304" t="s">
        <v>264</v>
      </c>
      <c r="M327" s="317">
        <v>254</v>
      </c>
      <c r="N327" s="317">
        <v>354</v>
      </c>
      <c r="O327" s="286">
        <f>IF(N327/M327&gt;=1,100)</f>
        <v>100</v>
      </c>
      <c r="P327" s="100"/>
      <c r="Q327" s="105"/>
      <c r="R327" s="57"/>
    </row>
    <row r="328" spans="1:18" ht="260.25" customHeight="1">
      <c r="A328" s="179"/>
      <c r="B328" s="177"/>
      <c r="C328" s="179"/>
      <c r="D328" s="100"/>
      <c r="E328" s="256"/>
      <c r="F328" s="257"/>
      <c r="G328" s="255"/>
      <c r="H328" s="100"/>
      <c r="I328" s="258"/>
      <c r="J328" s="302" t="s">
        <v>477</v>
      </c>
      <c r="K328" s="303" t="s">
        <v>444</v>
      </c>
      <c r="L328" s="304" t="s">
        <v>264</v>
      </c>
      <c r="M328" s="317">
        <v>1160</v>
      </c>
      <c r="N328" s="317">
        <v>1480</v>
      </c>
      <c r="O328" s="286">
        <f>IF(N328/M328&gt;=1,100)</f>
        <v>100</v>
      </c>
      <c r="P328" s="100"/>
      <c r="Q328" s="303"/>
      <c r="R328" s="57"/>
    </row>
    <row r="329" spans="1:18" ht="108" customHeight="1">
      <c r="A329" s="179"/>
      <c r="B329" s="177"/>
      <c r="C329" s="179"/>
      <c r="D329" s="100"/>
      <c r="E329" s="256"/>
      <c r="F329" s="257"/>
      <c r="G329" s="255"/>
      <c r="H329" s="100"/>
      <c r="I329" s="258"/>
      <c r="J329" s="302" t="s">
        <v>478</v>
      </c>
      <c r="K329" s="303" t="s">
        <v>446</v>
      </c>
      <c r="L329" s="304" t="s">
        <v>264</v>
      </c>
      <c r="M329" s="317">
        <v>2260</v>
      </c>
      <c r="N329" s="317">
        <v>2798</v>
      </c>
      <c r="O329" s="286">
        <f>IF(N329/M329&gt;=1,100)</f>
        <v>100</v>
      </c>
      <c r="P329" s="100"/>
      <c r="Q329" s="105"/>
      <c r="R329" s="57"/>
    </row>
    <row r="330" spans="1:18" ht="130.5" customHeight="1">
      <c r="A330" s="167"/>
      <c r="B330" s="132"/>
      <c r="C330" s="167"/>
      <c r="D330" s="100"/>
      <c r="E330" s="256"/>
      <c r="F330" s="257"/>
      <c r="G330" s="255"/>
      <c r="H330" s="100"/>
      <c r="I330" s="258"/>
      <c r="J330" s="302" t="s">
        <v>479</v>
      </c>
      <c r="K330" s="303" t="s">
        <v>448</v>
      </c>
      <c r="L330" s="304" t="s">
        <v>329</v>
      </c>
      <c r="M330" s="317">
        <v>122340</v>
      </c>
      <c r="N330" s="317">
        <v>120634</v>
      </c>
      <c r="O330" s="286">
        <f t="shared" si="66"/>
        <v>98.605525584436819</v>
      </c>
      <c r="P330" s="100"/>
      <c r="Q330" s="258"/>
      <c r="R330" s="57"/>
    </row>
    <row r="331" spans="1:18" ht="127.5" customHeight="1">
      <c r="A331" s="166" t="s">
        <v>515</v>
      </c>
      <c r="B331" s="131" t="s">
        <v>417</v>
      </c>
      <c r="C331" s="166" t="s">
        <v>418</v>
      </c>
      <c r="D331" s="94" t="s">
        <v>516</v>
      </c>
      <c r="E331" s="285">
        <v>70852.5</v>
      </c>
      <c r="F331" s="265">
        <v>70819.7</v>
      </c>
      <c r="G331" s="252" t="s">
        <v>166</v>
      </c>
      <c r="H331" s="265">
        <f>F331/E331*100</f>
        <v>99.953706644084534</v>
      </c>
      <c r="I331" s="253"/>
      <c r="J331" s="302" t="s">
        <v>422</v>
      </c>
      <c r="K331" s="303" t="s">
        <v>423</v>
      </c>
      <c r="L331" s="304" t="s">
        <v>424</v>
      </c>
      <c r="M331" s="315">
        <v>4100</v>
      </c>
      <c r="N331" s="315">
        <v>5338.4</v>
      </c>
      <c r="O331" s="286">
        <f t="shared" ref="O331:O342" si="67">IF(N331/M331&gt;1,100)</f>
        <v>100</v>
      </c>
      <c r="P331" s="254">
        <f>(O331+O332+O333+O334+O335+O336+O337+O338+O339+O340+O341)/11</f>
        <v>95.35647935119114</v>
      </c>
      <c r="Q331" s="105" t="s">
        <v>922</v>
      </c>
      <c r="R331" s="57"/>
    </row>
    <row r="332" spans="1:18" ht="225.75" customHeight="1">
      <c r="A332" s="179"/>
      <c r="B332" s="177"/>
      <c r="C332" s="179"/>
      <c r="D332" s="100"/>
      <c r="E332" s="256"/>
      <c r="F332" s="257"/>
      <c r="G332" s="255"/>
      <c r="H332" s="100"/>
      <c r="I332" s="258"/>
      <c r="J332" s="302" t="s">
        <v>484</v>
      </c>
      <c r="K332" s="303" t="s">
        <v>428</v>
      </c>
      <c r="L332" s="304" t="s">
        <v>264</v>
      </c>
      <c r="M332" s="318">
        <v>31</v>
      </c>
      <c r="N332" s="318">
        <v>29</v>
      </c>
      <c r="O332" s="286">
        <f t="shared" si="66"/>
        <v>93.548387096774192</v>
      </c>
      <c r="P332" s="260"/>
      <c r="Q332" s="105" t="s">
        <v>506</v>
      </c>
      <c r="R332" s="57"/>
    </row>
    <row r="333" spans="1:18" ht="201.75" customHeight="1">
      <c r="A333" s="179"/>
      <c r="B333" s="177"/>
      <c r="C333" s="179"/>
      <c r="D333" s="100"/>
      <c r="E333" s="256"/>
      <c r="F333" s="257"/>
      <c r="G333" s="255"/>
      <c r="H333" s="100"/>
      <c r="I333" s="258"/>
      <c r="J333" s="302" t="s">
        <v>471</v>
      </c>
      <c r="K333" s="303" t="s">
        <v>432</v>
      </c>
      <c r="L333" s="304" t="s">
        <v>264</v>
      </c>
      <c r="M333" s="318">
        <v>2</v>
      </c>
      <c r="N333" s="318">
        <v>2</v>
      </c>
      <c r="O333" s="286">
        <f t="shared" si="66"/>
        <v>100</v>
      </c>
      <c r="P333" s="260"/>
      <c r="Q333" s="105"/>
      <c r="R333" s="57"/>
    </row>
    <row r="334" spans="1:18" ht="194.25" customHeight="1">
      <c r="A334" s="179"/>
      <c r="B334" s="177"/>
      <c r="C334" s="179"/>
      <c r="D334" s="100"/>
      <c r="E334" s="256"/>
      <c r="F334" s="257"/>
      <c r="G334" s="255"/>
      <c r="H334" s="100"/>
      <c r="I334" s="258"/>
      <c r="J334" s="302" t="s">
        <v>472</v>
      </c>
      <c r="K334" s="303" t="s">
        <v>434</v>
      </c>
      <c r="L334" s="304" t="s">
        <v>264</v>
      </c>
      <c r="M334" s="318">
        <v>170</v>
      </c>
      <c r="N334" s="318">
        <v>170</v>
      </c>
      <c r="O334" s="286">
        <f t="shared" si="66"/>
        <v>100</v>
      </c>
      <c r="P334" s="260"/>
      <c r="Q334" s="105"/>
      <c r="R334" s="57"/>
    </row>
    <row r="335" spans="1:18" ht="75.75" customHeight="1">
      <c r="A335" s="179"/>
      <c r="B335" s="177"/>
      <c r="C335" s="179"/>
      <c r="D335" s="100"/>
      <c r="E335" s="256"/>
      <c r="F335" s="257"/>
      <c r="G335" s="255"/>
      <c r="H335" s="100"/>
      <c r="I335" s="258"/>
      <c r="J335" s="302" t="s">
        <v>473</v>
      </c>
      <c r="K335" s="303" t="s">
        <v>436</v>
      </c>
      <c r="L335" s="304" t="s">
        <v>264</v>
      </c>
      <c r="M335" s="318">
        <v>3050</v>
      </c>
      <c r="N335" s="318">
        <v>3027</v>
      </c>
      <c r="O335" s="286">
        <f t="shared" si="66"/>
        <v>99.245901639344254</v>
      </c>
      <c r="P335" s="260"/>
      <c r="Q335" s="303" t="s">
        <v>923</v>
      </c>
      <c r="R335" s="57"/>
    </row>
    <row r="336" spans="1:18" ht="94.5">
      <c r="A336" s="179"/>
      <c r="B336" s="177"/>
      <c r="C336" s="179"/>
      <c r="D336" s="100"/>
      <c r="E336" s="256"/>
      <c r="F336" s="257"/>
      <c r="G336" s="255"/>
      <c r="H336" s="100"/>
      <c r="I336" s="258"/>
      <c r="J336" s="302" t="s">
        <v>474</v>
      </c>
      <c r="K336" s="303" t="s">
        <v>438</v>
      </c>
      <c r="L336" s="304" t="s">
        <v>264</v>
      </c>
      <c r="M336" s="318">
        <v>170</v>
      </c>
      <c r="N336" s="318">
        <v>342</v>
      </c>
      <c r="O336" s="286">
        <f t="shared" si="67"/>
        <v>100</v>
      </c>
      <c r="P336" s="260"/>
      <c r="Q336" s="105" t="s">
        <v>924</v>
      </c>
      <c r="R336" s="57"/>
    </row>
    <row r="337" spans="1:18" ht="206.25" customHeight="1">
      <c r="A337" s="179"/>
      <c r="B337" s="177"/>
      <c r="C337" s="179"/>
      <c r="D337" s="100"/>
      <c r="E337" s="256"/>
      <c r="F337" s="257"/>
      <c r="G337" s="255"/>
      <c r="H337" s="100"/>
      <c r="I337" s="258"/>
      <c r="J337" s="302" t="s">
        <v>475</v>
      </c>
      <c r="K337" s="303" t="s">
        <v>440</v>
      </c>
      <c r="L337" s="304" t="s">
        <v>264</v>
      </c>
      <c r="M337" s="318">
        <v>84</v>
      </c>
      <c r="N337" s="318">
        <v>84</v>
      </c>
      <c r="O337" s="286">
        <f t="shared" si="66"/>
        <v>100</v>
      </c>
      <c r="P337" s="260"/>
      <c r="Q337" s="106"/>
      <c r="R337" s="57"/>
    </row>
    <row r="338" spans="1:18" ht="138.75" customHeight="1">
      <c r="A338" s="179"/>
      <c r="B338" s="177"/>
      <c r="C338" s="179"/>
      <c r="D338" s="100"/>
      <c r="E338" s="256"/>
      <c r="F338" s="257"/>
      <c r="G338" s="255"/>
      <c r="H338" s="100"/>
      <c r="I338" s="258"/>
      <c r="J338" s="302" t="s">
        <v>476</v>
      </c>
      <c r="K338" s="303" t="s">
        <v>442</v>
      </c>
      <c r="L338" s="304" t="s">
        <v>264</v>
      </c>
      <c r="M338" s="317">
        <v>3600</v>
      </c>
      <c r="N338" s="317">
        <v>2552</v>
      </c>
      <c r="O338" s="286">
        <f t="shared" si="66"/>
        <v>70.888888888888886</v>
      </c>
      <c r="P338" s="260"/>
      <c r="Q338" s="303" t="s">
        <v>521</v>
      </c>
      <c r="R338" s="57"/>
    </row>
    <row r="339" spans="1:18" ht="251.25" customHeight="1">
      <c r="A339" s="179"/>
      <c r="B339" s="177"/>
      <c r="C339" s="179"/>
      <c r="D339" s="100"/>
      <c r="E339" s="256"/>
      <c r="F339" s="257"/>
      <c r="G339" s="255"/>
      <c r="H339" s="100"/>
      <c r="I339" s="258"/>
      <c r="J339" s="302" t="s">
        <v>477</v>
      </c>
      <c r="K339" s="303" t="s">
        <v>461</v>
      </c>
      <c r="L339" s="304" t="s">
        <v>264</v>
      </c>
      <c r="M339" s="317">
        <v>840</v>
      </c>
      <c r="N339" s="317">
        <v>716</v>
      </c>
      <c r="O339" s="286">
        <f t="shared" si="66"/>
        <v>85.238095238095241</v>
      </c>
      <c r="P339" s="260"/>
      <c r="Q339" s="303" t="s">
        <v>925</v>
      </c>
      <c r="R339" s="57"/>
    </row>
    <row r="340" spans="1:18" ht="120.75" customHeight="1">
      <c r="A340" s="179"/>
      <c r="B340" s="177"/>
      <c r="C340" s="179"/>
      <c r="D340" s="100"/>
      <c r="E340" s="256"/>
      <c r="F340" s="257"/>
      <c r="G340" s="255"/>
      <c r="H340" s="100"/>
      <c r="I340" s="258"/>
      <c r="J340" s="302" t="s">
        <v>478</v>
      </c>
      <c r="K340" s="303" t="s">
        <v>446</v>
      </c>
      <c r="L340" s="304" t="s">
        <v>264</v>
      </c>
      <c r="M340" s="318">
        <v>2000</v>
      </c>
      <c r="N340" s="318">
        <v>2010</v>
      </c>
      <c r="O340" s="286">
        <f t="shared" si="67"/>
        <v>100</v>
      </c>
      <c r="P340" s="260"/>
      <c r="Q340" s="100"/>
      <c r="R340" s="57"/>
    </row>
    <row r="341" spans="1:18" ht="126.75" customHeight="1">
      <c r="A341" s="167"/>
      <c r="B341" s="132"/>
      <c r="C341" s="167"/>
      <c r="D341" s="100"/>
      <c r="E341" s="256"/>
      <c r="F341" s="257"/>
      <c r="G341" s="255"/>
      <c r="H341" s="100"/>
      <c r="I341" s="258"/>
      <c r="J341" s="302" t="s">
        <v>479</v>
      </c>
      <c r="K341" s="303" t="s">
        <v>448</v>
      </c>
      <c r="L341" s="304" t="s">
        <v>329</v>
      </c>
      <c r="M341" s="317">
        <v>130000</v>
      </c>
      <c r="N341" s="317">
        <v>133532</v>
      </c>
      <c r="O341" s="286">
        <f t="shared" si="67"/>
        <v>100</v>
      </c>
      <c r="P341" s="260"/>
      <c r="Q341" s="303"/>
      <c r="R341" s="57"/>
    </row>
    <row r="342" spans="1:18" ht="125.25" customHeight="1">
      <c r="A342" s="166" t="s">
        <v>517</v>
      </c>
      <c r="B342" s="131" t="s">
        <v>417</v>
      </c>
      <c r="C342" s="166" t="s">
        <v>418</v>
      </c>
      <c r="D342" s="94" t="s">
        <v>518</v>
      </c>
      <c r="E342" s="285">
        <v>151209.70000000001</v>
      </c>
      <c r="F342" s="265">
        <v>151208</v>
      </c>
      <c r="G342" s="252" t="s">
        <v>166</v>
      </c>
      <c r="H342" s="265">
        <f>F342/E342*100</f>
        <v>99.998875733501208</v>
      </c>
      <c r="I342" s="253"/>
      <c r="J342" s="302" t="s">
        <v>422</v>
      </c>
      <c r="K342" s="303" t="s">
        <v>423</v>
      </c>
      <c r="L342" s="304" t="s">
        <v>424</v>
      </c>
      <c r="M342" s="315">
        <v>9765.4</v>
      </c>
      <c r="N342" s="315">
        <v>10303.549999999999</v>
      </c>
      <c r="O342" s="286">
        <f t="shared" si="67"/>
        <v>100</v>
      </c>
      <c r="P342" s="98">
        <f>SUM(O342:O353)/12</f>
        <v>99.716650245891813</v>
      </c>
      <c r="Q342" s="105" t="s">
        <v>519</v>
      </c>
      <c r="R342" s="94" t="s">
        <v>1029</v>
      </c>
    </row>
    <row r="343" spans="1:18" ht="221.25" customHeight="1">
      <c r="A343" s="179"/>
      <c r="B343" s="177"/>
      <c r="C343" s="179"/>
      <c r="D343" s="100"/>
      <c r="E343" s="256"/>
      <c r="F343" s="257"/>
      <c r="G343" s="255"/>
      <c r="H343" s="100"/>
      <c r="I343" s="258"/>
      <c r="J343" s="302" t="s">
        <v>484</v>
      </c>
      <c r="K343" s="303" t="s">
        <v>428</v>
      </c>
      <c r="L343" s="304" t="s">
        <v>264</v>
      </c>
      <c r="M343" s="318">
        <v>174</v>
      </c>
      <c r="N343" s="318">
        <v>174</v>
      </c>
      <c r="O343" s="286">
        <f t="shared" ref="O343:O345" si="68">N343/M343*100</f>
        <v>100</v>
      </c>
      <c r="P343" s="100"/>
      <c r="Q343" s="105"/>
      <c r="R343" s="94" t="s">
        <v>1029</v>
      </c>
    </row>
    <row r="344" spans="1:18" ht="330" customHeight="1">
      <c r="A344" s="179"/>
      <c r="B344" s="177"/>
      <c r="C344" s="179"/>
      <c r="D344" s="100"/>
      <c r="E344" s="256"/>
      <c r="F344" s="257"/>
      <c r="G344" s="255"/>
      <c r="H344" s="100"/>
      <c r="I344" s="258"/>
      <c r="J344" s="302" t="s">
        <v>452</v>
      </c>
      <c r="K344" s="303" t="s">
        <v>430</v>
      </c>
      <c r="L344" s="304" t="s">
        <v>264</v>
      </c>
      <c r="M344" s="318">
        <v>38</v>
      </c>
      <c r="N344" s="318">
        <v>38</v>
      </c>
      <c r="O344" s="286">
        <f t="shared" si="68"/>
        <v>100</v>
      </c>
      <c r="P344" s="100"/>
      <c r="Q344" s="105"/>
      <c r="R344" s="94" t="s">
        <v>1029</v>
      </c>
    </row>
    <row r="345" spans="1:18" ht="213" customHeight="1">
      <c r="A345" s="179"/>
      <c r="B345" s="177"/>
      <c r="C345" s="179"/>
      <c r="D345" s="100"/>
      <c r="E345" s="256"/>
      <c r="F345" s="257"/>
      <c r="G345" s="255"/>
      <c r="H345" s="100"/>
      <c r="I345" s="258"/>
      <c r="J345" s="302" t="s">
        <v>453</v>
      </c>
      <c r="K345" s="303" t="s">
        <v>432</v>
      </c>
      <c r="L345" s="304" t="s">
        <v>264</v>
      </c>
      <c r="M345" s="318">
        <v>825</v>
      </c>
      <c r="N345" s="318">
        <v>813</v>
      </c>
      <c r="O345" s="286">
        <f t="shared" si="68"/>
        <v>98.545454545454547</v>
      </c>
      <c r="P345" s="100"/>
      <c r="Q345" s="105" t="s">
        <v>926</v>
      </c>
      <c r="R345" s="57"/>
    </row>
    <row r="346" spans="1:18" ht="186.75" customHeight="1">
      <c r="A346" s="179"/>
      <c r="B346" s="177"/>
      <c r="C346" s="179"/>
      <c r="D346" s="100"/>
      <c r="E346" s="256"/>
      <c r="F346" s="257"/>
      <c r="G346" s="255"/>
      <c r="H346" s="100"/>
      <c r="I346" s="258"/>
      <c r="J346" s="302" t="s">
        <v>454</v>
      </c>
      <c r="K346" s="303" t="s">
        <v>434</v>
      </c>
      <c r="L346" s="304" t="s">
        <v>264</v>
      </c>
      <c r="M346" s="317">
        <v>216</v>
      </c>
      <c r="N346" s="317">
        <v>218</v>
      </c>
      <c r="O346" s="286">
        <f>IF(N346/M346&gt;=1,100)</f>
        <v>100</v>
      </c>
      <c r="P346" s="100"/>
      <c r="Q346" s="105"/>
      <c r="R346" s="94" t="s">
        <v>1029</v>
      </c>
    </row>
    <row r="347" spans="1:18" ht="74.25" customHeight="1">
      <c r="A347" s="179"/>
      <c r="B347" s="177"/>
      <c r="C347" s="179"/>
      <c r="D347" s="100"/>
      <c r="E347" s="256"/>
      <c r="F347" s="257"/>
      <c r="G347" s="255"/>
      <c r="H347" s="100"/>
      <c r="I347" s="258"/>
      <c r="J347" s="302" t="s">
        <v>455</v>
      </c>
      <c r="K347" s="303" t="s">
        <v>436</v>
      </c>
      <c r="L347" s="304" t="s">
        <v>264</v>
      </c>
      <c r="M347" s="317">
        <v>8770</v>
      </c>
      <c r="N347" s="317">
        <v>8701</v>
      </c>
      <c r="O347" s="286">
        <f t="shared" ref="O347:O350" si="69">N347/M347*100</f>
        <v>99.213226909920181</v>
      </c>
      <c r="P347" s="100"/>
      <c r="Q347" s="303" t="s">
        <v>520</v>
      </c>
      <c r="R347" s="94" t="s">
        <v>1029</v>
      </c>
    </row>
    <row r="348" spans="1:18" ht="105.75" customHeight="1">
      <c r="A348" s="179"/>
      <c r="B348" s="177"/>
      <c r="C348" s="179"/>
      <c r="D348" s="100"/>
      <c r="E348" s="256"/>
      <c r="F348" s="257"/>
      <c r="G348" s="255"/>
      <c r="H348" s="100"/>
      <c r="I348" s="258"/>
      <c r="J348" s="302" t="s">
        <v>456</v>
      </c>
      <c r="K348" s="303" t="s">
        <v>438</v>
      </c>
      <c r="L348" s="304" t="s">
        <v>264</v>
      </c>
      <c r="M348" s="317">
        <v>900</v>
      </c>
      <c r="N348" s="317">
        <v>1139</v>
      </c>
      <c r="O348" s="286">
        <f>IF(N348/M348&gt;=1,100)</f>
        <v>100</v>
      </c>
      <c r="P348" s="100"/>
      <c r="Q348" s="303"/>
      <c r="R348" s="94" t="s">
        <v>1029</v>
      </c>
    </row>
    <row r="349" spans="1:18" ht="206.25" customHeight="1">
      <c r="A349" s="179"/>
      <c r="B349" s="177"/>
      <c r="C349" s="179"/>
      <c r="D349" s="100"/>
      <c r="E349" s="256"/>
      <c r="F349" s="257"/>
      <c r="G349" s="255"/>
      <c r="H349" s="100"/>
      <c r="I349" s="258"/>
      <c r="J349" s="302" t="s">
        <v>457</v>
      </c>
      <c r="K349" s="303" t="s">
        <v>440</v>
      </c>
      <c r="L349" s="304" t="s">
        <v>264</v>
      </c>
      <c r="M349" s="318">
        <v>12</v>
      </c>
      <c r="N349" s="318">
        <v>12</v>
      </c>
      <c r="O349" s="286">
        <f t="shared" si="69"/>
        <v>100</v>
      </c>
      <c r="P349" s="100"/>
      <c r="Q349" s="106"/>
      <c r="R349" s="57"/>
    </row>
    <row r="350" spans="1:18" ht="144.75" customHeight="1">
      <c r="A350" s="179"/>
      <c r="B350" s="177"/>
      <c r="C350" s="179"/>
      <c r="D350" s="100"/>
      <c r="E350" s="256"/>
      <c r="F350" s="257"/>
      <c r="G350" s="255"/>
      <c r="H350" s="100"/>
      <c r="I350" s="258"/>
      <c r="J350" s="302" t="s">
        <v>458</v>
      </c>
      <c r="K350" s="303" t="s">
        <v>442</v>
      </c>
      <c r="L350" s="304" t="s">
        <v>264</v>
      </c>
      <c r="M350" s="317">
        <v>5350</v>
      </c>
      <c r="N350" s="317">
        <v>5288</v>
      </c>
      <c r="O350" s="286">
        <f t="shared" si="69"/>
        <v>98.841121495327101</v>
      </c>
      <c r="P350" s="100"/>
      <c r="Q350" s="303" t="s">
        <v>521</v>
      </c>
      <c r="R350" s="94" t="s">
        <v>1029</v>
      </c>
    </row>
    <row r="351" spans="1:18" ht="247.5" customHeight="1">
      <c r="A351" s="179"/>
      <c r="B351" s="177"/>
      <c r="C351" s="179"/>
      <c r="D351" s="100"/>
      <c r="E351" s="256"/>
      <c r="F351" s="257"/>
      <c r="G351" s="255"/>
      <c r="H351" s="100"/>
      <c r="I351" s="258"/>
      <c r="J351" s="302" t="s">
        <v>460</v>
      </c>
      <c r="K351" s="303" t="s">
        <v>444</v>
      </c>
      <c r="L351" s="304" t="s">
        <v>264</v>
      </c>
      <c r="M351" s="317">
        <v>3300</v>
      </c>
      <c r="N351" s="317">
        <v>6530</v>
      </c>
      <c r="O351" s="286">
        <f>IF(N351/M351&gt;=1,100)</f>
        <v>100</v>
      </c>
      <c r="P351" s="100"/>
      <c r="Q351" s="303" t="s">
        <v>522</v>
      </c>
      <c r="R351" s="94" t="s">
        <v>1029</v>
      </c>
    </row>
    <row r="352" spans="1:18" ht="102" customHeight="1">
      <c r="A352" s="179"/>
      <c r="B352" s="177"/>
      <c r="C352" s="179"/>
      <c r="D352" s="100"/>
      <c r="E352" s="256"/>
      <c r="F352" s="257"/>
      <c r="G352" s="255"/>
      <c r="H352" s="100"/>
      <c r="I352" s="258"/>
      <c r="J352" s="302" t="s">
        <v>462</v>
      </c>
      <c r="K352" s="303" t="s">
        <v>446</v>
      </c>
      <c r="L352" s="304" t="s">
        <v>264</v>
      </c>
      <c r="M352" s="317">
        <v>44150</v>
      </c>
      <c r="N352" s="317">
        <v>56845</v>
      </c>
      <c r="O352" s="286">
        <f>IF(N352/M352&gt;=1,100)</f>
        <v>100</v>
      </c>
      <c r="P352" s="100"/>
      <c r="Q352" s="105"/>
      <c r="R352" s="94" t="s">
        <v>1029</v>
      </c>
    </row>
    <row r="353" spans="1:18" ht="125.25" customHeight="1">
      <c r="A353" s="167"/>
      <c r="B353" s="132"/>
      <c r="C353" s="167"/>
      <c r="D353" s="100"/>
      <c r="E353" s="256"/>
      <c r="F353" s="257"/>
      <c r="G353" s="255"/>
      <c r="H353" s="100"/>
      <c r="I353" s="258"/>
      <c r="J353" s="302" t="s">
        <v>463</v>
      </c>
      <c r="K353" s="303" t="s">
        <v>448</v>
      </c>
      <c r="L353" s="304" t="s">
        <v>329</v>
      </c>
      <c r="M353" s="317">
        <v>673200</v>
      </c>
      <c r="N353" s="317">
        <v>673200</v>
      </c>
      <c r="O353" s="286">
        <f>IF(N353/M353&gt;=1,100)</f>
        <v>100</v>
      </c>
      <c r="P353" s="100"/>
      <c r="Q353" s="105"/>
      <c r="R353" s="94" t="s">
        <v>1029</v>
      </c>
    </row>
    <row r="354" spans="1:18" ht="110.25">
      <c r="A354" s="166" t="s">
        <v>523</v>
      </c>
      <c r="B354" s="131" t="s">
        <v>417</v>
      </c>
      <c r="C354" s="166" t="s">
        <v>418</v>
      </c>
      <c r="D354" s="94" t="s">
        <v>524</v>
      </c>
      <c r="E354" s="285">
        <v>88400.8</v>
      </c>
      <c r="F354" s="265">
        <v>88287.2</v>
      </c>
      <c r="G354" s="252" t="s">
        <v>166</v>
      </c>
      <c r="H354" s="265">
        <f>F354/E354*100</f>
        <v>99.871494375616493</v>
      </c>
      <c r="I354" s="253"/>
      <c r="J354" s="302" t="s">
        <v>422</v>
      </c>
      <c r="K354" s="303" t="s">
        <v>423</v>
      </c>
      <c r="L354" s="304" t="s">
        <v>424</v>
      </c>
      <c r="M354" s="315">
        <v>45660.3</v>
      </c>
      <c r="N354" s="315">
        <v>32899.4</v>
      </c>
      <c r="O354" s="286">
        <f>N354/M354*100</f>
        <v>72.052527031140841</v>
      </c>
      <c r="P354" s="254">
        <f>SUM(O354:O365)/12</f>
        <v>97.671043919261749</v>
      </c>
      <c r="Q354" s="105" t="s">
        <v>528</v>
      </c>
      <c r="R354" s="57"/>
    </row>
    <row r="355" spans="1:18" ht="204.75">
      <c r="A355" s="179"/>
      <c r="B355" s="177"/>
      <c r="C355" s="179"/>
      <c r="D355" s="100"/>
      <c r="E355" s="256"/>
      <c r="F355" s="257"/>
      <c r="G355" s="255"/>
      <c r="H355" s="100"/>
      <c r="I355" s="258"/>
      <c r="J355" s="302" t="s">
        <v>484</v>
      </c>
      <c r="K355" s="303" t="s">
        <v>428</v>
      </c>
      <c r="L355" s="304" t="s">
        <v>264</v>
      </c>
      <c r="M355" s="318">
        <v>30</v>
      </c>
      <c r="N355" s="318">
        <v>31</v>
      </c>
      <c r="O355" s="286">
        <f t="shared" ref="O355:O365" si="70">IF(N355/M355&gt;1,100)</f>
        <v>100</v>
      </c>
      <c r="P355" s="260"/>
      <c r="Q355" s="105"/>
      <c r="R355" s="57"/>
    </row>
    <row r="356" spans="1:18" ht="330" customHeight="1">
      <c r="A356" s="179"/>
      <c r="B356" s="177"/>
      <c r="C356" s="179"/>
      <c r="D356" s="100"/>
      <c r="E356" s="256"/>
      <c r="F356" s="257"/>
      <c r="G356" s="255"/>
      <c r="H356" s="100"/>
      <c r="I356" s="258"/>
      <c r="J356" s="302" t="s">
        <v>452</v>
      </c>
      <c r="K356" s="303" t="s">
        <v>430</v>
      </c>
      <c r="L356" s="304" t="s">
        <v>264</v>
      </c>
      <c r="M356" s="318">
        <v>21</v>
      </c>
      <c r="N356" s="318">
        <v>41</v>
      </c>
      <c r="O356" s="286">
        <f>IF(N356/M356&gt;=1,100)</f>
        <v>100</v>
      </c>
      <c r="P356" s="260"/>
      <c r="Q356" s="105" t="s">
        <v>715</v>
      </c>
      <c r="R356" s="57"/>
    </row>
    <row r="357" spans="1:18" ht="213.75" customHeight="1">
      <c r="A357" s="179"/>
      <c r="B357" s="177"/>
      <c r="C357" s="179"/>
      <c r="D357" s="100"/>
      <c r="E357" s="256"/>
      <c r="F357" s="257"/>
      <c r="G357" s="255"/>
      <c r="H357" s="100"/>
      <c r="I357" s="258"/>
      <c r="J357" s="302" t="s">
        <v>453</v>
      </c>
      <c r="K357" s="303" t="s">
        <v>432</v>
      </c>
      <c r="L357" s="304" t="s">
        <v>264</v>
      </c>
      <c r="M357" s="318">
        <v>821</v>
      </c>
      <c r="N357" s="318">
        <v>821</v>
      </c>
      <c r="O357" s="286">
        <f>N357/M357*100</f>
        <v>100</v>
      </c>
      <c r="P357" s="260"/>
      <c r="Q357" s="106"/>
      <c r="R357" s="57"/>
    </row>
    <row r="358" spans="1:18" ht="184.5" customHeight="1">
      <c r="A358" s="179"/>
      <c r="B358" s="177"/>
      <c r="C358" s="179"/>
      <c r="D358" s="100"/>
      <c r="E358" s="256"/>
      <c r="F358" s="257"/>
      <c r="G358" s="255"/>
      <c r="H358" s="100"/>
      <c r="I358" s="258"/>
      <c r="J358" s="302" t="s">
        <v>454</v>
      </c>
      <c r="K358" s="303" t="s">
        <v>434</v>
      </c>
      <c r="L358" s="304" t="s">
        <v>264</v>
      </c>
      <c r="M358" s="318">
        <v>700</v>
      </c>
      <c r="N358" s="318">
        <v>834</v>
      </c>
      <c r="O358" s="286">
        <f t="shared" si="70"/>
        <v>100</v>
      </c>
      <c r="P358" s="260"/>
      <c r="Q358" s="105" t="s">
        <v>525</v>
      </c>
      <c r="R358" s="57"/>
    </row>
    <row r="359" spans="1:18" ht="75.75" customHeight="1">
      <c r="A359" s="179"/>
      <c r="B359" s="177"/>
      <c r="C359" s="179"/>
      <c r="D359" s="100"/>
      <c r="E359" s="256"/>
      <c r="F359" s="257"/>
      <c r="G359" s="255"/>
      <c r="H359" s="100"/>
      <c r="I359" s="258"/>
      <c r="J359" s="302" t="s">
        <v>455</v>
      </c>
      <c r="K359" s="303" t="s">
        <v>436</v>
      </c>
      <c r="L359" s="304" t="s">
        <v>264</v>
      </c>
      <c r="M359" s="317">
        <v>6217</v>
      </c>
      <c r="N359" s="317">
        <v>6323</v>
      </c>
      <c r="O359" s="286">
        <f t="shared" si="70"/>
        <v>100</v>
      </c>
      <c r="P359" s="260"/>
      <c r="Q359" s="303"/>
      <c r="R359" s="57"/>
    </row>
    <row r="360" spans="1:18" ht="107.25" customHeight="1">
      <c r="A360" s="179"/>
      <c r="B360" s="177"/>
      <c r="C360" s="179"/>
      <c r="D360" s="100"/>
      <c r="E360" s="256"/>
      <c r="F360" s="257"/>
      <c r="G360" s="255"/>
      <c r="H360" s="100"/>
      <c r="I360" s="258"/>
      <c r="J360" s="302" t="s">
        <v>456</v>
      </c>
      <c r="K360" s="303" t="s">
        <v>438</v>
      </c>
      <c r="L360" s="304" t="s">
        <v>264</v>
      </c>
      <c r="M360" s="317">
        <v>2080</v>
      </c>
      <c r="N360" s="317">
        <v>2080</v>
      </c>
      <c r="O360" s="286">
        <f>N360/M360*100</f>
        <v>100</v>
      </c>
      <c r="P360" s="260"/>
      <c r="Q360" s="106"/>
      <c r="R360" s="94" t="s">
        <v>1029</v>
      </c>
    </row>
    <row r="361" spans="1:18" ht="207.75" customHeight="1">
      <c r="A361" s="179"/>
      <c r="B361" s="177"/>
      <c r="C361" s="179"/>
      <c r="D361" s="100"/>
      <c r="E361" s="256"/>
      <c r="F361" s="257"/>
      <c r="G361" s="255"/>
      <c r="H361" s="100"/>
      <c r="I361" s="258"/>
      <c r="J361" s="302" t="s">
        <v>457</v>
      </c>
      <c r="K361" s="303" t="s">
        <v>440</v>
      </c>
      <c r="L361" s="304" t="s">
        <v>264</v>
      </c>
      <c r="M361" s="318">
        <v>25</v>
      </c>
      <c r="N361" s="318">
        <v>25</v>
      </c>
      <c r="O361" s="286">
        <f>IF(N361/M361&gt;=1,100)</f>
        <v>100</v>
      </c>
      <c r="P361" s="260"/>
      <c r="Q361" s="106"/>
      <c r="R361" s="57"/>
    </row>
    <row r="362" spans="1:18" ht="144.75" customHeight="1">
      <c r="A362" s="179"/>
      <c r="B362" s="177"/>
      <c r="C362" s="179"/>
      <c r="D362" s="100"/>
      <c r="E362" s="256"/>
      <c r="F362" s="257"/>
      <c r="G362" s="255"/>
      <c r="H362" s="100"/>
      <c r="I362" s="258"/>
      <c r="J362" s="302" t="s">
        <v>458</v>
      </c>
      <c r="K362" s="303" t="s">
        <v>442</v>
      </c>
      <c r="L362" s="304" t="s">
        <v>264</v>
      </c>
      <c r="M362" s="317">
        <v>1500</v>
      </c>
      <c r="N362" s="317">
        <v>5618</v>
      </c>
      <c r="O362" s="286">
        <f t="shared" si="70"/>
        <v>100</v>
      </c>
      <c r="P362" s="260"/>
      <c r="Q362" s="170" t="s">
        <v>459</v>
      </c>
      <c r="R362" s="57"/>
    </row>
    <row r="363" spans="1:18" ht="256.5" customHeight="1">
      <c r="A363" s="179"/>
      <c r="B363" s="177"/>
      <c r="C363" s="179"/>
      <c r="D363" s="100"/>
      <c r="E363" s="256"/>
      <c r="F363" s="257"/>
      <c r="G363" s="255"/>
      <c r="H363" s="100"/>
      <c r="I363" s="258"/>
      <c r="J363" s="302" t="s">
        <v>460</v>
      </c>
      <c r="K363" s="303" t="s">
        <v>461</v>
      </c>
      <c r="L363" s="304" t="s">
        <v>264</v>
      </c>
      <c r="M363" s="317">
        <v>1200</v>
      </c>
      <c r="N363" s="317">
        <v>3366</v>
      </c>
      <c r="O363" s="286">
        <f t="shared" si="70"/>
        <v>100</v>
      </c>
      <c r="P363" s="260"/>
      <c r="Q363" s="172"/>
      <c r="R363" s="57"/>
    </row>
    <row r="364" spans="1:18" ht="102" customHeight="1">
      <c r="A364" s="179"/>
      <c r="B364" s="177"/>
      <c r="C364" s="179"/>
      <c r="D364" s="100"/>
      <c r="E364" s="256"/>
      <c r="F364" s="257"/>
      <c r="G364" s="255"/>
      <c r="H364" s="100"/>
      <c r="I364" s="258"/>
      <c r="J364" s="302" t="s">
        <v>462</v>
      </c>
      <c r="K364" s="303" t="s">
        <v>446</v>
      </c>
      <c r="L364" s="304" t="s">
        <v>264</v>
      </c>
      <c r="M364" s="318">
        <v>300</v>
      </c>
      <c r="N364" s="318">
        <v>394</v>
      </c>
      <c r="O364" s="286">
        <f t="shared" si="70"/>
        <v>100</v>
      </c>
      <c r="P364" s="260"/>
      <c r="Q364" s="105"/>
      <c r="R364" s="57"/>
    </row>
    <row r="365" spans="1:18" ht="117.75" customHeight="1">
      <c r="A365" s="167"/>
      <c r="B365" s="132"/>
      <c r="C365" s="167"/>
      <c r="D365" s="100"/>
      <c r="E365" s="256"/>
      <c r="F365" s="257"/>
      <c r="G365" s="255"/>
      <c r="H365" s="100"/>
      <c r="I365" s="258"/>
      <c r="J365" s="302" t="s">
        <v>463</v>
      </c>
      <c r="K365" s="303" t="s">
        <v>448</v>
      </c>
      <c r="L365" s="304" t="s">
        <v>329</v>
      </c>
      <c r="M365" s="317">
        <v>214872</v>
      </c>
      <c r="N365" s="317">
        <v>224211</v>
      </c>
      <c r="O365" s="286">
        <f t="shared" si="70"/>
        <v>100</v>
      </c>
      <c r="P365" s="260"/>
      <c r="Q365" s="105" t="s">
        <v>927</v>
      </c>
      <c r="R365" s="57"/>
    </row>
    <row r="366" spans="1:18" ht="123.75" customHeight="1">
      <c r="A366" s="166" t="s">
        <v>526</v>
      </c>
      <c r="B366" s="131" t="s">
        <v>417</v>
      </c>
      <c r="C366" s="166" t="s">
        <v>418</v>
      </c>
      <c r="D366" s="94" t="s">
        <v>527</v>
      </c>
      <c r="E366" s="285">
        <v>113100.2</v>
      </c>
      <c r="F366" s="265">
        <v>113099.7</v>
      </c>
      <c r="G366" s="252" t="s">
        <v>166</v>
      </c>
      <c r="H366" s="265">
        <f>F366/E366*100</f>
        <v>99.99955791413278</v>
      </c>
      <c r="I366" s="253"/>
      <c r="J366" s="302" t="s">
        <v>422</v>
      </c>
      <c r="K366" s="303" t="s">
        <v>423</v>
      </c>
      <c r="L366" s="304" t="s">
        <v>424</v>
      </c>
      <c r="M366" s="315">
        <v>5679.95</v>
      </c>
      <c r="N366" s="315">
        <v>4899.28</v>
      </c>
      <c r="O366" s="286">
        <f>N366/M366*100</f>
        <v>86.25568887050062</v>
      </c>
      <c r="P366" s="165">
        <f>SUM(O366:O377)/12</f>
        <v>96.038603184867767</v>
      </c>
      <c r="Q366" s="105" t="s">
        <v>528</v>
      </c>
      <c r="R366" s="57"/>
    </row>
    <row r="367" spans="1:18" ht="227.25" customHeight="1">
      <c r="A367" s="179"/>
      <c r="B367" s="177"/>
      <c r="C367" s="179"/>
      <c r="D367" s="100"/>
      <c r="E367" s="256"/>
      <c r="F367" s="257"/>
      <c r="G367" s="255"/>
      <c r="H367" s="100"/>
      <c r="I367" s="258"/>
      <c r="J367" s="302" t="s">
        <v>484</v>
      </c>
      <c r="K367" s="303" t="s">
        <v>428</v>
      </c>
      <c r="L367" s="304" t="s">
        <v>264</v>
      </c>
      <c r="M367" s="318">
        <v>98</v>
      </c>
      <c r="N367" s="318">
        <v>67</v>
      </c>
      <c r="O367" s="286">
        <f>N367/M367*100</f>
        <v>68.367346938775512</v>
      </c>
      <c r="P367" s="186"/>
      <c r="Q367" s="105" t="s">
        <v>928</v>
      </c>
      <c r="R367" s="57"/>
    </row>
    <row r="368" spans="1:18" ht="336" customHeight="1">
      <c r="A368" s="179"/>
      <c r="B368" s="177"/>
      <c r="C368" s="179"/>
      <c r="D368" s="100"/>
      <c r="E368" s="256"/>
      <c r="F368" s="257"/>
      <c r="G368" s="255"/>
      <c r="H368" s="100"/>
      <c r="I368" s="258"/>
      <c r="J368" s="302" t="s">
        <v>452</v>
      </c>
      <c r="K368" s="302" t="s">
        <v>430</v>
      </c>
      <c r="L368" s="304" t="s">
        <v>264</v>
      </c>
      <c r="M368" s="318">
        <v>2</v>
      </c>
      <c r="N368" s="318">
        <v>4</v>
      </c>
      <c r="O368" s="286">
        <f>IF(N368/M368&gt;=1,100)</f>
        <v>100</v>
      </c>
      <c r="P368" s="186"/>
      <c r="Q368" s="105" t="s">
        <v>929</v>
      </c>
      <c r="R368" s="57"/>
    </row>
    <row r="369" spans="1:18" ht="209.25" customHeight="1">
      <c r="A369" s="179"/>
      <c r="B369" s="177"/>
      <c r="C369" s="179"/>
      <c r="D369" s="100"/>
      <c r="E369" s="256"/>
      <c r="F369" s="257"/>
      <c r="G369" s="255"/>
      <c r="H369" s="100"/>
      <c r="I369" s="258"/>
      <c r="J369" s="302" t="s">
        <v>453</v>
      </c>
      <c r="K369" s="303" t="s">
        <v>432</v>
      </c>
      <c r="L369" s="304" t="s">
        <v>264</v>
      </c>
      <c r="M369" s="318">
        <v>15</v>
      </c>
      <c r="N369" s="318">
        <v>15</v>
      </c>
      <c r="O369" s="286">
        <f>N369/M369*100</f>
        <v>100</v>
      </c>
      <c r="P369" s="186"/>
      <c r="Q369" s="303"/>
      <c r="R369" s="57"/>
    </row>
    <row r="370" spans="1:18" ht="195.75" customHeight="1">
      <c r="A370" s="179"/>
      <c r="B370" s="177"/>
      <c r="C370" s="179"/>
      <c r="D370" s="100"/>
      <c r="E370" s="256"/>
      <c r="F370" s="257"/>
      <c r="G370" s="255"/>
      <c r="H370" s="100"/>
      <c r="I370" s="258"/>
      <c r="J370" s="302" t="s">
        <v>454</v>
      </c>
      <c r="K370" s="303" t="s">
        <v>434</v>
      </c>
      <c r="L370" s="304" t="s">
        <v>264</v>
      </c>
      <c r="M370" s="318">
        <v>297</v>
      </c>
      <c r="N370" s="318">
        <v>435</v>
      </c>
      <c r="O370" s="286">
        <f>IF(N370/M370&gt;=1,100)</f>
        <v>100</v>
      </c>
      <c r="P370" s="186"/>
      <c r="Q370" s="258" t="s">
        <v>930</v>
      </c>
      <c r="R370" s="57"/>
    </row>
    <row r="371" spans="1:18" ht="76.5" customHeight="1">
      <c r="A371" s="179"/>
      <c r="B371" s="177"/>
      <c r="C371" s="179"/>
      <c r="D371" s="100"/>
      <c r="E371" s="256"/>
      <c r="F371" s="257"/>
      <c r="G371" s="255"/>
      <c r="H371" s="100"/>
      <c r="I371" s="258"/>
      <c r="J371" s="302" t="s">
        <v>455</v>
      </c>
      <c r="K371" s="303" t="s">
        <v>436</v>
      </c>
      <c r="L371" s="304" t="s">
        <v>264</v>
      </c>
      <c r="M371" s="317">
        <v>10915</v>
      </c>
      <c r="N371" s="317">
        <v>10690</v>
      </c>
      <c r="O371" s="286">
        <f t="shared" ref="O371:O387" si="71">N371/M371*100</f>
        <v>97.938616582684375</v>
      </c>
      <c r="P371" s="186"/>
      <c r="Q371" s="303" t="s">
        <v>529</v>
      </c>
      <c r="R371" s="57"/>
    </row>
    <row r="372" spans="1:18" ht="111" customHeight="1">
      <c r="A372" s="179"/>
      <c r="B372" s="177"/>
      <c r="C372" s="179"/>
      <c r="D372" s="100"/>
      <c r="E372" s="256"/>
      <c r="F372" s="257"/>
      <c r="G372" s="255"/>
      <c r="H372" s="100"/>
      <c r="I372" s="258"/>
      <c r="J372" s="302" t="s">
        <v>456</v>
      </c>
      <c r="K372" s="303" t="s">
        <v>438</v>
      </c>
      <c r="L372" s="304" t="s">
        <v>264</v>
      </c>
      <c r="M372" s="317">
        <v>2000</v>
      </c>
      <c r="N372" s="317">
        <v>3140</v>
      </c>
      <c r="O372" s="286">
        <f>IF(N372/M372&gt;=1,100)</f>
        <v>100</v>
      </c>
      <c r="P372" s="186"/>
      <c r="Q372" s="303" t="s">
        <v>530</v>
      </c>
      <c r="R372" s="57"/>
    </row>
    <row r="373" spans="1:18" ht="207.75" customHeight="1">
      <c r="A373" s="179"/>
      <c r="B373" s="177"/>
      <c r="C373" s="179"/>
      <c r="D373" s="100"/>
      <c r="E373" s="256"/>
      <c r="F373" s="257"/>
      <c r="G373" s="255"/>
      <c r="H373" s="100"/>
      <c r="I373" s="258"/>
      <c r="J373" s="302" t="s">
        <v>457</v>
      </c>
      <c r="K373" s="303" t="s">
        <v>440</v>
      </c>
      <c r="L373" s="304" t="s">
        <v>264</v>
      </c>
      <c r="M373" s="318">
        <v>80</v>
      </c>
      <c r="N373" s="318">
        <v>84</v>
      </c>
      <c r="O373" s="286">
        <f>IF(N373/M373&gt;=1,100)</f>
        <v>100</v>
      </c>
      <c r="P373" s="186"/>
      <c r="Q373" s="106"/>
      <c r="R373" s="57"/>
    </row>
    <row r="374" spans="1:18" ht="144.75" customHeight="1">
      <c r="A374" s="179"/>
      <c r="B374" s="177"/>
      <c r="C374" s="179"/>
      <c r="D374" s="100"/>
      <c r="E374" s="256"/>
      <c r="F374" s="257"/>
      <c r="G374" s="255"/>
      <c r="H374" s="100"/>
      <c r="I374" s="258"/>
      <c r="J374" s="302" t="s">
        <v>458</v>
      </c>
      <c r="K374" s="303" t="s">
        <v>442</v>
      </c>
      <c r="L374" s="304" t="s">
        <v>264</v>
      </c>
      <c r="M374" s="318">
        <v>180</v>
      </c>
      <c r="N374" s="318">
        <v>180</v>
      </c>
      <c r="O374" s="286">
        <f t="shared" si="71"/>
        <v>100</v>
      </c>
      <c r="P374" s="186"/>
      <c r="Q374" s="106"/>
      <c r="R374" s="57"/>
    </row>
    <row r="375" spans="1:18" ht="262.5" customHeight="1">
      <c r="A375" s="179"/>
      <c r="B375" s="177"/>
      <c r="C375" s="179"/>
      <c r="D375" s="100"/>
      <c r="E375" s="256"/>
      <c r="F375" s="257"/>
      <c r="G375" s="255"/>
      <c r="H375" s="100"/>
      <c r="I375" s="258"/>
      <c r="J375" s="302" t="s">
        <v>460</v>
      </c>
      <c r="K375" s="303" t="s">
        <v>461</v>
      </c>
      <c r="L375" s="304" t="s">
        <v>264</v>
      </c>
      <c r="M375" s="318">
        <v>500</v>
      </c>
      <c r="N375" s="318">
        <v>833</v>
      </c>
      <c r="O375" s="286">
        <f>IF(N375/M375&gt;=1,100)</f>
        <v>100</v>
      </c>
      <c r="P375" s="186"/>
      <c r="Q375" s="303" t="s">
        <v>459</v>
      </c>
      <c r="R375" s="57"/>
    </row>
    <row r="376" spans="1:18" ht="111" customHeight="1">
      <c r="A376" s="179"/>
      <c r="B376" s="177"/>
      <c r="C376" s="179"/>
      <c r="D376" s="100"/>
      <c r="E376" s="256"/>
      <c r="F376" s="257"/>
      <c r="G376" s="255"/>
      <c r="H376" s="100"/>
      <c r="I376" s="258"/>
      <c r="J376" s="302" t="s">
        <v>462</v>
      </c>
      <c r="K376" s="303" t="s">
        <v>446</v>
      </c>
      <c r="L376" s="304" t="s">
        <v>264</v>
      </c>
      <c r="M376" s="318">
        <v>47243</v>
      </c>
      <c r="N376" s="318">
        <v>53552</v>
      </c>
      <c r="O376" s="286">
        <f>IF(N376/M376&gt;=1,100)</f>
        <v>100</v>
      </c>
      <c r="P376" s="186"/>
      <c r="Q376" s="106"/>
      <c r="R376" s="57"/>
    </row>
    <row r="377" spans="1:18" ht="125.25" customHeight="1">
      <c r="A377" s="167"/>
      <c r="B377" s="132"/>
      <c r="C377" s="167"/>
      <c r="D377" s="100"/>
      <c r="E377" s="256"/>
      <c r="F377" s="257"/>
      <c r="G377" s="255"/>
      <c r="H377" s="100"/>
      <c r="I377" s="258"/>
      <c r="J377" s="302" t="s">
        <v>463</v>
      </c>
      <c r="K377" s="303" t="s">
        <v>448</v>
      </c>
      <c r="L377" s="304" t="s">
        <v>329</v>
      </c>
      <c r="M377" s="318">
        <v>419655</v>
      </c>
      <c r="N377" s="318">
        <v>419242</v>
      </c>
      <c r="O377" s="286">
        <f t="shared" si="71"/>
        <v>99.901585826452674</v>
      </c>
      <c r="P377" s="190"/>
      <c r="Q377" s="303" t="s">
        <v>531</v>
      </c>
      <c r="R377" s="57"/>
    </row>
    <row r="378" spans="1:18" ht="123.75" customHeight="1">
      <c r="A378" s="166" t="s">
        <v>532</v>
      </c>
      <c r="B378" s="131" t="s">
        <v>417</v>
      </c>
      <c r="C378" s="166" t="s">
        <v>418</v>
      </c>
      <c r="D378" s="94" t="s">
        <v>533</v>
      </c>
      <c r="E378" s="285">
        <v>111838</v>
      </c>
      <c r="F378" s="265">
        <v>111621.9</v>
      </c>
      <c r="G378" s="252" t="s">
        <v>166</v>
      </c>
      <c r="H378" s="265">
        <f>F378/E378*100</f>
        <v>99.806774083942841</v>
      </c>
      <c r="I378" s="303" t="s">
        <v>534</v>
      </c>
      <c r="J378" s="302" t="s">
        <v>422</v>
      </c>
      <c r="K378" s="303" t="s">
        <v>423</v>
      </c>
      <c r="L378" s="304" t="s">
        <v>424</v>
      </c>
      <c r="M378" s="322">
        <v>37698.699999999997</v>
      </c>
      <c r="N378" s="322">
        <v>34869.699999999997</v>
      </c>
      <c r="O378" s="286">
        <f t="shared" si="71"/>
        <v>92.495762453347197</v>
      </c>
      <c r="P378" s="98">
        <f>SUM(O378:O389)/12</f>
        <v>96.042266685283792</v>
      </c>
      <c r="Q378" s="94" t="s">
        <v>931</v>
      </c>
      <c r="R378" s="57"/>
    </row>
    <row r="379" spans="1:18" ht="222" customHeight="1">
      <c r="A379" s="179"/>
      <c r="B379" s="177"/>
      <c r="C379" s="179"/>
      <c r="D379" s="100"/>
      <c r="E379" s="255"/>
      <c r="F379" s="100"/>
      <c r="G379" s="255"/>
      <c r="H379" s="100"/>
      <c r="I379" s="258"/>
      <c r="J379" s="302" t="s">
        <v>484</v>
      </c>
      <c r="K379" s="303" t="s">
        <v>428</v>
      </c>
      <c r="L379" s="304" t="s">
        <v>264</v>
      </c>
      <c r="M379" s="318">
        <v>295</v>
      </c>
      <c r="N379" s="318">
        <v>295</v>
      </c>
      <c r="O379" s="286">
        <f t="shared" si="71"/>
        <v>100</v>
      </c>
      <c r="P379" s="100"/>
      <c r="Q379" s="303"/>
      <c r="R379" s="57"/>
    </row>
    <row r="380" spans="1:18" ht="327.75" customHeight="1">
      <c r="A380" s="179"/>
      <c r="B380" s="177"/>
      <c r="C380" s="179"/>
      <c r="D380" s="100"/>
      <c r="E380" s="255"/>
      <c r="F380" s="100"/>
      <c r="G380" s="255"/>
      <c r="H380" s="100"/>
      <c r="I380" s="258"/>
      <c r="J380" s="302" t="s">
        <v>452</v>
      </c>
      <c r="K380" s="302" t="s">
        <v>430</v>
      </c>
      <c r="L380" s="304"/>
      <c r="M380" s="318">
        <v>2</v>
      </c>
      <c r="N380" s="318">
        <v>2</v>
      </c>
      <c r="O380" s="286">
        <f t="shared" si="71"/>
        <v>100</v>
      </c>
      <c r="P380" s="100"/>
      <c r="Q380" s="101"/>
      <c r="R380" s="57"/>
    </row>
    <row r="381" spans="1:18" ht="204" customHeight="1">
      <c r="A381" s="179"/>
      <c r="B381" s="177"/>
      <c r="C381" s="179"/>
      <c r="D381" s="100"/>
      <c r="E381" s="255"/>
      <c r="F381" s="100"/>
      <c r="G381" s="255"/>
      <c r="H381" s="100"/>
      <c r="I381" s="258"/>
      <c r="J381" s="302" t="s">
        <v>453</v>
      </c>
      <c r="K381" s="303" t="s">
        <v>432</v>
      </c>
      <c r="L381" s="304" t="s">
        <v>264</v>
      </c>
      <c r="M381" s="318">
        <v>1628</v>
      </c>
      <c r="N381" s="318">
        <v>1619</v>
      </c>
      <c r="O381" s="286">
        <f t="shared" si="71"/>
        <v>99.447174447174447</v>
      </c>
      <c r="P381" s="100"/>
      <c r="Q381" s="100"/>
      <c r="R381" s="57"/>
    </row>
    <row r="382" spans="1:18" ht="189.75" customHeight="1">
      <c r="A382" s="179"/>
      <c r="B382" s="177"/>
      <c r="C382" s="179"/>
      <c r="D382" s="100"/>
      <c r="E382" s="255"/>
      <c r="F382" s="100"/>
      <c r="G382" s="255"/>
      <c r="H382" s="100"/>
      <c r="I382" s="258"/>
      <c r="J382" s="302" t="s">
        <v>454</v>
      </c>
      <c r="K382" s="303" t="s">
        <v>434</v>
      </c>
      <c r="L382" s="304" t="s">
        <v>264</v>
      </c>
      <c r="M382" s="318">
        <v>350</v>
      </c>
      <c r="N382" s="318">
        <v>640</v>
      </c>
      <c r="O382" s="286">
        <f>IF(N382/M382&gt;=1,100)</f>
        <v>100</v>
      </c>
      <c r="P382" s="100"/>
      <c r="Q382" s="303"/>
      <c r="R382" s="57"/>
    </row>
    <row r="383" spans="1:18" ht="76.5" customHeight="1">
      <c r="A383" s="179"/>
      <c r="B383" s="177"/>
      <c r="C383" s="179"/>
      <c r="D383" s="100"/>
      <c r="E383" s="255"/>
      <c r="F383" s="100"/>
      <c r="G383" s="255"/>
      <c r="H383" s="100"/>
      <c r="I383" s="258"/>
      <c r="J383" s="302" t="s">
        <v>455</v>
      </c>
      <c r="K383" s="303" t="s">
        <v>436</v>
      </c>
      <c r="L383" s="304" t="s">
        <v>264</v>
      </c>
      <c r="M383" s="318">
        <v>5169</v>
      </c>
      <c r="N383" s="318">
        <v>5169</v>
      </c>
      <c r="O383" s="286">
        <f t="shared" si="71"/>
        <v>100</v>
      </c>
      <c r="P383" s="100"/>
      <c r="Q383" s="100"/>
      <c r="R383" s="57"/>
    </row>
    <row r="384" spans="1:18" ht="105.75" customHeight="1">
      <c r="A384" s="179"/>
      <c r="B384" s="177"/>
      <c r="C384" s="179"/>
      <c r="D384" s="100"/>
      <c r="E384" s="255"/>
      <c r="F384" s="100"/>
      <c r="G384" s="255"/>
      <c r="H384" s="100"/>
      <c r="I384" s="258"/>
      <c r="J384" s="302" t="s">
        <v>456</v>
      </c>
      <c r="K384" s="303" t="s">
        <v>438</v>
      </c>
      <c r="L384" s="304" t="s">
        <v>264</v>
      </c>
      <c r="M384" s="318">
        <v>3117</v>
      </c>
      <c r="N384" s="318">
        <v>3117</v>
      </c>
      <c r="O384" s="286">
        <f t="shared" si="71"/>
        <v>100</v>
      </c>
      <c r="P384" s="100"/>
      <c r="Q384" s="100"/>
      <c r="R384" s="57"/>
    </row>
    <row r="385" spans="1:18" ht="206.25" customHeight="1">
      <c r="A385" s="179"/>
      <c r="B385" s="177"/>
      <c r="C385" s="179"/>
      <c r="D385" s="100"/>
      <c r="E385" s="255"/>
      <c r="F385" s="100"/>
      <c r="G385" s="255"/>
      <c r="H385" s="100"/>
      <c r="I385" s="258"/>
      <c r="J385" s="302" t="s">
        <v>457</v>
      </c>
      <c r="K385" s="303" t="s">
        <v>440</v>
      </c>
      <c r="L385" s="304" t="s">
        <v>264</v>
      </c>
      <c r="M385" s="318">
        <v>20</v>
      </c>
      <c r="N385" s="318">
        <v>16</v>
      </c>
      <c r="O385" s="286">
        <f t="shared" si="71"/>
        <v>80</v>
      </c>
      <c r="P385" s="100"/>
      <c r="Q385" s="105"/>
      <c r="R385" s="57"/>
    </row>
    <row r="386" spans="1:18" ht="141" customHeight="1">
      <c r="A386" s="179"/>
      <c r="B386" s="177"/>
      <c r="C386" s="179"/>
      <c r="D386" s="100"/>
      <c r="E386" s="255"/>
      <c r="F386" s="100"/>
      <c r="G386" s="255"/>
      <c r="H386" s="100"/>
      <c r="I386" s="258"/>
      <c r="J386" s="302" t="s">
        <v>458</v>
      </c>
      <c r="K386" s="303" t="s">
        <v>442</v>
      </c>
      <c r="L386" s="304" t="s">
        <v>264</v>
      </c>
      <c r="M386" s="318">
        <v>110000</v>
      </c>
      <c r="N386" s="318">
        <v>100000</v>
      </c>
      <c r="O386" s="286">
        <f t="shared" si="71"/>
        <v>90.909090909090907</v>
      </c>
      <c r="P386" s="100"/>
      <c r="Q386" s="94" t="s">
        <v>932</v>
      </c>
      <c r="R386" s="57"/>
    </row>
    <row r="387" spans="1:18" ht="256.5" customHeight="1">
      <c r="A387" s="179"/>
      <c r="B387" s="177"/>
      <c r="C387" s="179"/>
      <c r="D387" s="100"/>
      <c r="E387" s="255"/>
      <c r="F387" s="100"/>
      <c r="G387" s="255"/>
      <c r="H387" s="100"/>
      <c r="I387" s="258"/>
      <c r="J387" s="302" t="s">
        <v>460</v>
      </c>
      <c r="K387" s="303" t="s">
        <v>461</v>
      </c>
      <c r="L387" s="304" t="s">
        <v>264</v>
      </c>
      <c r="M387" s="318">
        <v>5800</v>
      </c>
      <c r="N387" s="318">
        <v>5200</v>
      </c>
      <c r="O387" s="286">
        <f t="shared" si="71"/>
        <v>89.65517241379311</v>
      </c>
      <c r="P387" s="100"/>
      <c r="Q387" s="94" t="s">
        <v>932</v>
      </c>
      <c r="R387" s="57"/>
    </row>
    <row r="388" spans="1:18" ht="111.75" customHeight="1">
      <c r="A388" s="179"/>
      <c r="B388" s="177"/>
      <c r="C388" s="179"/>
      <c r="D388" s="100"/>
      <c r="E388" s="255"/>
      <c r="F388" s="100"/>
      <c r="G388" s="255"/>
      <c r="H388" s="100"/>
      <c r="I388" s="258"/>
      <c r="J388" s="302" t="s">
        <v>462</v>
      </c>
      <c r="K388" s="303" t="s">
        <v>446</v>
      </c>
      <c r="L388" s="304" t="s">
        <v>264</v>
      </c>
      <c r="M388" s="318">
        <v>17500</v>
      </c>
      <c r="N388" s="318">
        <v>17500</v>
      </c>
      <c r="O388" s="286">
        <f>IF(N388/M388&gt;=1,100)</f>
        <v>100</v>
      </c>
      <c r="P388" s="100"/>
      <c r="Q388" s="100"/>
      <c r="R388" s="57"/>
    </row>
    <row r="389" spans="1:18" ht="126.75" customHeight="1">
      <c r="A389" s="167"/>
      <c r="B389" s="132"/>
      <c r="C389" s="167"/>
      <c r="D389" s="97"/>
      <c r="E389" s="261"/>
      <c r="F389" s="97"/>
      <c r="G389" s="261"/>
      <c r="H389" s="97"/>
      <c r="I389" s="262"/>
      <c r="J389" s="302" t="s">
        <v>463</v>
      </c>
      <c r="K389" s="303" t="s">
        <v>448</v>
      </c>
      <c r="L389" s="304" t="s">
        <v>329</v>
      </c>
      <c r="M389" s="318">
        <v>215702</v>
      </c>
      <c r="N389" s="318">
        <v>216923</v>
      </c>
      <c r="O389" s="286">
        <f>IF(N389/M389&gt;=1,100)</f>
        <v>100</v>
      </c>
      <c r="P389" s="97"/>
      <c r="Q389" s="105"/>
      <c r="R389" s="57"/>
    </row>
    <row r="390" spans="1:18" ht="63">
      <c r="A390" s="166" t="s">
        <v>227</v>
      </c>
      <c r="B390" s="131" t="s">
        <v>535</v>
      </c>
      <c r="C390" s="166" t="s">
        <v>536</v>
      </c>
      <c r="D390" s="54" t="s">
        <v>342</v>
      </c>
      <c r="E390" s="265">
        <v>2056537.5</v>
      </c>
      <c r="F390" s="265">
        <v>2054015.8</v>
      </c>
      <c r="G390" s="105" t="s">
        <v>166</v>
      </c>
      <c r="H390" s="265">
        <f>F390/E390*100</f>
        <v>99.877381277997614</v>
      </c>
      <c r="I390" s="323"/>
      <c r="J390" s="324"/>
      <c r="K390" s="324"/>
      <c r="L390" s="324"/>
      <c r="M390" s="324"/>
      <c r="N390" s="324"/>
      <c r="O390" s="324"/>
      <c r="P390" s="324"/>
      <c r="Q390" s="325"/>
      <c r="R390" s="57"/>
    </row>
    <row r="391" spans="1:18" ht="123" customHeight="1">
      <c r="A391" s="179"/>
      <c r="B391" s="177"/>
      <c r="C391" s="179"/>
      <c r="D391" s="326" t="s">
        <v>420</v>
      </c>
      <c r="E391" s="265">
        <v>102823.4</v>
      </c>
      <c r="F391" s="265">
        <v>102823.4</v>
      </c>
      <c r="G391" s="252" t="s">
        <v>166</v>
      </c>
      <c r="H391" s="265">
        <f>F391/E391*100</f>
        <v>100</v>
      </c>
      <c r="I391" s="262"/>
      <c r="J391" s="302" t="s">
        <v>537</v>
      </c>
      <c r="K391" s="303" t="s">
        <v>538</v>
      </c>
      <c r="L391" s="304" t="s">
        <v>108</v>
      </c>
      <c r="M391" s="48">
        <v>861.1</v>
      </c>
      <c r="N391" s="48">
        <v>861.1</v>
      </c>
      <c r="O391" s="286">
        <f t="shared" ref="O391:O402" si="72">N391/M391*100</f>
        <v>100</v>
      </c>
      <c r="P391" s="98">
        <f>SUM(O391:O402)/12</f>
        <v>100</v>
      </c>
      <c r="Q391" s="106"/>
      <c r="R391" s="57"/>
    </row>
    <row r="392" spans="1:18" ht="127.5" customHeight="1">
      <c r="A392" s="179"/>
      <c r="B392" s="177"/>
      <c r="C392" s="179"/>
      <c r="D392" s="326" t="s">
        <v>450</v>
      </c>
      <c r="E392" s="265">
        <v>89527.8</v>
      </c>
      <c r="F392" s="265">
        <v>88458.9</v>
      </c>
      <c r="G392" s="252" t="s">
        <v>166</v>
      </c>
      <c r="H392" s="265">
        <f t="shared" ref="H392:H409" si="73">F392/E392*100</f>
        <v>98.8060691762782</v>
      </c>
      <c r="I392" s="327" t="s">
        <v>421</v>
      </c>
      <c r="J392" s="302" t="s">
        <v>539</v>
      </c>
      <c r="K392" s="303" t="s">
        <v>538</v>
      </c>
      <c r="L392" s="304" t="s">
        <v>108</v>
      </c>
      <c r="M392" s="315">
        <v>1558.2</v>
      </c>
      <c r="N392" s="315">
        <v>1558.2</v>
      </c>
      <c r="O392" s="286">
        <f t="shared" si="72"/>
        <v>100</v>
      </c>
      <c r="P392" s="100"/>
      <c r="Q392" s="106"/>
      <c r="R392" s="57"/>
    </row>
    <row r="393" spans="1:18" ht="135" customHeight="1">
      <c r="A393" s="179"/>
      <c r="B393" s="177"/>
      <c r="C393" s="179"/>
      <c r="D393" s="326" t="s">
        <v>465</v>
      </c>
      <c r="E393" s="265">
        <v>206989.7</v>
      </c>
      <c r="F393" s="265">
        <v>206514.6</v>
      </c>
      <c r="G393" s="252" t="s">
        <v>166</v>
      </c>
      <c r="H393" s="265">
        <f t="shared" si="73"/>
        <v>99.770471670812597</v>
      </c>
      <c r="I393" s="327"/>
      <c r="J393" s="302" t="s">
        <v>540</v>
      </c>
      <c r="K393" s="303" t="s">
        <v>538</v>
      </c>
      <c r="L393" s="304" t="s">
        <v>108</v>
      </c>
      <c r="M393" s="315">
        <v>4212.3999999999996</v>
      </c>
      <c r="N393" s="315">
        <v>4212.3999999999996</v>
      </c>
      <c r="O393" s="286">
        <f t="shared" si="72"/>
        <v>100</v>
      </c>
      <c r="P393" s="100"/>
      <c r="Q393" s="106"/>
      <c r="R393" s="57"/>
    </row>
    <row r="394" spans="1:18" ht="119.25" customHeight="1">
      <c r="A394" s="179"/>
      <c r="B394" s="177"/>
      <c r="C394" s="179"/>
      <c r="D394" s="326" t="s">
        <v>468</v>
      </c>
      <c r="E394" s="265">
        <v>206999.2</v>
      </c>
      <c r="F394" s="265">
        <v>206999.2</v>
      </c>
      <c r="G394" s="252" t="s">
        <v>166</v>
      </c>
      <c r="H394" s="265">
        <f t="shared" si="73"/>
        <v>100</v>
      </c>
      <c r="I394" s="262"/>
      <c r="J394" s="302" t="s">
        <v>541</v>
      </c>
      <c r="K394" s="303" t="s">
        <v>538</v>
      </c>
      <c r="L394" s="304" t="s">
        <v>108</v>
      </c>
      <c r="M394" s="315">
        <v>5318.9</v>
      </c>
      <c r="N394" s="315">
        <v>5318.9</v>
      </c>
      <c r="O394" s="286">
        <f t="shared" si="72"/>
        <v>100</v>
      </c>
      <c r="P394" s="100"/>
      <c r="Q394" s="106"/>
      <c r="R394" s="57"/>
    </row>
    <row r="395" spans="1:18" ht="125.25" customHeight="1">
      <c r="A395" s="179"/>
      <c r="B395" s="177"/>
      <c r="C395" s="179"/>
      <c r="D395" s="326" t="s">
        <v>470</v>
      </c>
      <c r="E395" s="265">
        <v>122627.8</v>
      </c>
      <c r="F395" s="265">
        <v>122627.2</v>
      </c>
      <c r="G395" s="252" t="s">
        <v>166</v>
      </c>
      <c r="H395" s="265">
        <f t="shared" si="73"/>
        <v>99.999510714536171</v>
      </c>
      <c r="I395" s="105"/>
      <c r="J395" s="302" t="s">
        <v>542</v>
      </c>
      <c r="K395" s="303" t="s">
        <v>538</v>
      </c>
      <c r="L395" s="304" t="s">
        <v>108</v>
      </c>
      <c r="M395" s="48">
        <v>4194.8</v>
      </c>
      <c r="N395" s="48">
        <v>4194.8</v>
      </c>
      <c r="O395" s="286">
        <f t="shared" si="72"/>
        <v>100</v>
      </c>
      <c r="P395" s="100"/>
      <c r="Q395" s="106"/>
      <c r="R395" s="57"/>
    </row>
    <row r="396" spans="1:18" ht="123" customHeight="1">
      <c r="A396" s="179"/>
      <c r="B396" s="177"/>
      <c r="C396" s="179"/>
      <c r="D396" s="326" t="s">
        <v>543</v>
      </c>
      <c r="E396" s="265">
        <v>186020</v>
      </c>
      <c r="F396" s="265">
        <v>186020</v>
      </c>
      <c r="G396" s="252" t="s">
        <v>166</v>
      </c>
      <c r="H396" s="265">
        <f t="shared" si="73"/>
        <v>100</v>
      </c>
      <c r="I396" s="106"/>
      <c r="J396" s="302" t="s">
        <v>544</v>
      </c>
      <c r="K396" s="303" t="s">
        <v>538</v>
      </c>
      <c r="L396" s="304" t="s">
        <v>108</v>
      </c>
      <c r="M396" s="48">
        <v>3878.7</v>
      </c>
      <c r="N396" s="48">
        <v>3878.7</v>
      </c>
      <c r="O396" s="286">
        <f>N396/M396*100</f>
        <v>100</v>
      </c>
      <c r="P396" s="100"/>
      <c r="Q396" s="303"/>
      <c r="R396" s="57"/>
    </row>
    <row r="397" spans="1:18" ht="121.5" customHeight="1">
      <c r="A397" s="179"/>
      <c r="B397" s="177"/>
      <c r="C397" s="179"/>
      <c r="D397" s="326" t="s">
        <v>545</v>
      </c>
      <c r="E397" s="265">
        <v>172533.7</v>
      </c>
      <c r="F397" s="265">
        <v>171559.9</v>
      </c>
      <c r="G397" s="252" t="s">
        <v>166</v>
      </c>
      <c r="H397" s="265">
        <f t="shared" si="73"/>
        <v>99.435588525603976</v>
      </c>
      <c r="I397" s="262"/>
      <c r="J397" s="302" t="s">
        <v>546</v>
      </c>
      <c r="K397" s="303" t="s">
        <v>538</v>
      </c>
      <c r="L397" s="304" t="s">
        <v>108</v>
      </c>
      <c r="M397" s="48">
        <v>5100.3999999999996</v>
      </c>
      <c r="N397" s="48">
        <v>5100.3999999999996</v>
      </c>
      <c r="O397" s="286">
        <f t="shared" si="72"/>
        <v>100</v>
      </c>
      <c r="P397" s="100"/>
      <c r="Q397" s="106"/>
      <c r="R397" s="57"/>
    </row>
    <row r="398" spans="1:18" ht="121.5" customHeight="1">
      <c r="A398" s="179"/>
      <c r="B398" s="177"/>
      <c r="C398" s="179"/>
      <c r="D398" s="326" t="s">
        <v>547</v>
      </c>
      <c r="E398" s="265">
        <v>124433</v>
      </c>
      <c r="F398" s="265">
        <v>124432.9</v>
      </c>
      <c r="G398" s="252" t="s">
        <v>166</v>
      </c>
      <c r="H398" s="265">
        <f t="shared" si="73"/>
        <v>99.999919635466469</v>
      </c>
      <c r="I398" s="262"/>
      <c r="J398" s="302" t="s">
        <v>548</v>
      </c>
      <c r="K398" s="303" t="s">
        <v>538</v>
      </c>
      <c r="L398" s="304" t="s">
        <v>108</v>
      </c>
      <c r="M398" s="48">
        <v>3131.2</v>
      </c>
      <c r="N398" s="48">
        <v>3132.9</v>
      </c>
      <c r="O398" s="286">
        <f t="shared" ref="O398" si="74">IF(N398/M398&gt;1,100)</f>
        <v>100</v>
      </c>
      <c r="P398" s="100"/>
      <c r="Q398" s="106"/>
      <c r="R398" s="57"/>
    </row>
    <row r="399" spans="1:18" ht="110.25">
      <c r="A399" s="179"/>
      <c r="B399" s="177"/>
      <c r="C399" s="179"/>
      <c r="D399" s="326" t="s">
        <v>549</v>
      </c>
      <c r="E399" s="265">
        <v>248616.5</v>
      </c>
      <c r="F399" s="265">
        <v>248616.5</v>
      </c>
      <c r="G399" s="252" t="s">
        <v>166</v>
      </c>
      <c r="H399" s="265">
        <f t="shared" si="73"/>
        <v>100</v>
      </c>
      <c r="I399" s="262"/>
      <c r="J399" s="302" t="s">
        <v>550</v>
      </c>
      <c r="K399" s="303" t="s">
        <v>538</v>
      </c>
      <c r="L399" s="304" t="s">
        <v>108</v>
      </c>
      <c r="M399" s="48">
        <v>5151</v>
      </c>
      <c r="N399" s="48">
        <v>5151</v>
      </c>
      <c r="O399" s="286">
        <f t="shared" si="72"/>
        <v>100</v>
      </c>
      <c r="P399" s="100"/>
      <c r="Q399" s="106"/>
      <c r="R399" s="57"/>
    </row>
    <row r="400" spans="1:18" ht="123.75" customHeight="1">
      <c r="A400" s="179"/>
      <c r="B400" s="177"/>
      <c r="C400" s="179"/>
      <c r="D400" s="326" t="s">
        <v>551</v>
      </c>
      <c r="E400" s="265">
        <v>218895.7</v>
      </c>
      <c r="F400" s="265">
        <v>218894.4</v>
      </c>
      <c r="G400" s="252" t="s">
        <v>166</v>
      </c>
      <c r="H400" s="265">
        <f t="shared" si="73"/>
        <v>99.999406109850483</v>
      </c>
      <c r="I400" s="262"/>
      <c r="J400" s="302" t="s">
        <v>552</v>
      </c>
      <c r="K400" s="303" t="s">
        <v>538</v>
      </c>
      <c r="L400" s="304" t="s">
        <v>108</v>
      </c>
      <c r="M400" s="48">
        <v>5222.8</v>
      </c>
      <c r="N400" s="48">
        <v>5222.8</v>
      </c>
      <c r="O400" s="286">
        <f t="shared" si="72"/>
        <v>100</v>
      </c>
      <c r="P400" s="100"/>
      <c r="Q400" s="106"/>
      <c r="R400" s="57"/>
    </row>
    <row r="401" spans="1:18" ht="117.75" customHeight="1">
      <c r="A401" s="179"/>
      <c r="B401" s="177"/>
      <c r="C401" s="179"/>
      <c r="D401" s="326" t="s">
        <v>553</v>
      </c>
      <c r="E401" s="265">
        <v>185870</v>
      </c>
      <c r="F401" s="265">
        <v>185870</v>
      </c>
      <c r="G401" s="252" t="s">
        <v>166</v>
      </c>
      <c r="H401" s="265">
        <f t="shared" si="73"/>
        <v>100</v>
      </c>
      <c r="I401" s="262"/>
      <c r="J401" s="302" t="s">
        <v>554</v>
      </c>
      <c r="K401" s="303" t="s">
        <v>538</v>
      </c>
      <c r="L401" s="304" t="s">
        <v>108</v>
      </c>
      <c r="M401" s="48">
        <v>3949.8</v>
      </c>
      <c r="N401" s="48">
        <v>3949.8</v>
      </c>
      <c r="O401" s="286">
        <f t="shared" si="72"/>
        <v>100</v>
      </c>
      <c r="P401" s="100"/>
      <c r="Q401" s="302"/>
      <c r="R401" s="57"/>
    </row>
    <row r="402" spans="1:18" ht="123.75" customHeight="1">
      <c r="A402" s="167"/>
      <c r="B402" s="132"/>
      <c r="C402" s="167"/>
      <c r="D402" s="326" t="s">
        <v>555</v>
      </c>
      <c r="E402" s="60">
        <v>191200.7</v>
      </c>
      <c r="F402" s="60">
        <v>191198.8</v>
      </c>
      <c r="G402" s="110" t="s">
        <v>166</v>
      </c>
      <c r="H402" s="60">
        <f t="shared" si="73"/>
        <v>99.999006279788716</v>
      </c>
      <c r="I402" s="328"/>
      <c r="J402" s="302" t="s">
        <v>556</v>
      </c>
      <c r="K402" s="303" t="s">
        <v>538</v>
      </c>
      <c r="L402" s="304" t="s">
        <v>108</v>
      </c>
      <c r="M402" s="48">
        <v>1556.9</v>
      </c>
      <c r="N402" s="48">
        <v>1556.9</v>
      </c>
      <c r="O402" s="286">
        <f t="shared" si="72"/>
        <v>100</v>
      </c>
      <c r="P402" s="100"/>
      <c r="Q402" s="106"/>
      <c r="R402" s="57"/>
    </row>
    <row r="403" spans="1:18" ht="68.25" customHeight="1">
      <c r="A403" s="176" t="s">
        <v>557</v>
      </c>
      <c r="B403" s="131" t="s">
        <v>558</v>
      </c>
      <c r="C403" s="166" t="s">
        <v>559</v>
      </c>
      <c r="D403" s="326" t="s">
        <v>342</v>
      </c>
      <c r="E403" s="60">
        <v>572783.69999999995</v>
      </c>
      <c r="F403" s="60">
        <v>569285.19999999995</v>
      </c>
      <c r="G403" s="110" t="s">
        <v>166</v>
      </c>
      <c r="H403" s="329">
        <f t="shared" si="73"/>
        <v>99.389210970912757</v>
      </c>
      <c r="I403" s="181"/>
      <c r="J403" s="182"/>
      <c r="K403" s="182"/>
      <c r="L403" s="182"/>
      <c r="M403" s="182"/>
      <c r="N403" s="182"/>
      <c r="O403" s="182"/>
      <c r="P403" s="182"/>
      <c r="Q403" s="183"/>
      <c r="R403" s="57"/>
    </row>
    <row r="404" spans="1:18" ht="140.25" customHeight="1">
      <c r="A404" s="173"/>
      <c r="B404" s="177"/>
      <c r="C404" s="179"/>
      <c r="D404" s="326" t="s">
        <v>481</v>
      </c>
      <c r="E404" s="60">
        <v>109668.8</v>
      </c>
      <c r="F404" s="60">
        <v>108011.5</v>
      </c>
      <c r="G404" s="110" t="s">
        <v>166</v>
      </c>
      <c r="H404" s="329">
        <f t="shared" si="73"/>
        <v>98.48881359146813</v>
      </c>
      <c r="I404" s="105" t="s">
        <v>560</v>
      </c>
      <c r="J404" s="302" t="s">
        <v>537</v>
      </c>
      <c r="K404" s="303" t="s">
        <v>538</v>
      </c>
      <c r="L404" s="304" t="s">
        <v>108</v>
      </c>
      <c r="M404" s="315">
        <v>2394</v>
      </c>
      <c r="N404" s="315">
        <v>2394</v>
      </c>
      <c r="O404" s="286">
        <f t="shared" ref="O404:O407" si="75">N404/M404*100</f>
        <v>100</v>
      </c>
      <c r="P404" s="98">
        <f>SUM(O404:O409)/6</f>
        <v>100</v>
      </c>
      <c r="Q404" s="302"/>
      <c r="R404" s="57"/>
    </row>
    <row r="405" spans="1:18" ht="120" customHeight="1">
      <c r="A405" s="173"/>
      <c r="B405" s="177"/>
      <c r="C405" s="179"/>
      <c r="D405" s="326" t="s">
        <v>561</v>
      </c>
      <c r="E405" s="60">
        <v>20066.2</v>
      </c>
      <c r="F405" s="60">
        <v>20066.2</v>
      </c>
      <c r="G405" s="110" t="s">
        <v>166</v>
      </c>
      <c r="H405" s="329">
        <f t="shared" si="73"/>
        <v>100</v>
      </c>
      <c r="I405" s="105"/>
      <c r="J405" s="302" t="s">
        <v>539</v>
      </c>
      <c r="K405" s="303" t="s">
        <v>538</v>
      </c>
      <c r="L405" s="304" t="s">
        <v>108</v>
      </c>
      <c r="M405" s="315">
        <v>545.5</v>
      </c>
      <c r="N405" s="315">
        <v>545.5</v>
      </c>
      <c r="O405" s="286">
        <f t="shared" si="75"/>
        <v>100</v>
      </c>
      <c r="P405" s="100"/>
      <c r="Q405" s="106"/>
      <c r="R405" s="57"/>
    </row>
    <row r="406" spans="1:18" ht="129" customHeight="1">
      <c r="A406" s="173"/>
      <c r="B406" s="177"/>
      <c r="C406" s="179"/>
      <c r="D406" s="326" t="s">
        <v>562</v>
      </c>
      <c r="E406" s="60">
        <v>73313.100000000006</v>
      </c>
      <c r="F406" s="60">
        <v>73312.800000000003</v>
      </c>
      <c r="G406" s="110" t="s">
        <v>166</v>
      </c>
      <c r="H406" s="329">
        <f t="shared" si="73"/>
        <v>99.99959079618786</v>
      </c>
      <c r="I406" s="105"/>
      <c r="J406" s="302" t="s">
        <v>540</v>
      </c>
      <c r="K406" s="303" t="s">
        <v>538</v>
      </c>
      <c r="L406" s="304" t="s">
        <v>108</v>
      </c>
      <c r="M406" s="315">
        <v>1768.9</v>
      </c>
      <c r="N406" s="315">
        <v>1768.9</v>
      </c>
      <c r="O406" s="286">
        <f t="shared" si="75"/>
        <v>100</v>
      </c>
      <c r="P406" s="100"/>
      <c r="Q406" s="106"/>
      <c r="R406" s="57"/>
    </row>
    <row r="407" spans="1:18" ht="121.5" customHeight="1">
      <c r="A407" s="173"/>
      <c r="B407" s="177"/>
      <c r="C407" s="179"/>
      <c r="D407" s="326" t="s">
        <v>563</v>
      </c>
      <c r="E407" s="60">
        <v>129282.4</v>
      </c>
      <c r="F407" s="60">
        <v>127866.1</v>
      </c>
      <c r="G407" s="110" t="s">
        <v>166</v>
      </c>
      <c r="H407" s="329">
        <f t="shared" si="73"/>
        <v>98.904491253256438</v>
      </c>
      <c r="I407" s="105" t="s">
        <v>564</v>
      </c>
      <c r="J407" s="302" t="s">
        <v>541</v>
      </c>
      <c r="K407" s="303" t="s">
        <v>538</v>
      </c>
      <c r="L407" s="304" t="s">
        <v>108</v>
      </c>
      <c r="M407" s="48">
        <v>976</v>
      </c>
      <c r="N407" s="48">
        <v>976</v>
      </c>
      <c r="O407" s="286">
        <f t="shared" si="75"/>
        <v>100</v>
      </c>
      <c r="P407" s="100"/>
      <c r="Q407" s="106"/>
      <c r="R407" s="57"/>
    </row>
    <row r="408" spans="1:18" ht="131.25" customHeight="1">
      <c r="A408" s="173"/>
      <c r="B408" s="177"/>
      <c r="C408" s="179"/>
      <c r="D408" s="326" t="s">
        <v>565</v>
      </c>
      <c r="E408" s="60">
        <v>91445.3</v>
      </c>
      <c r="F408" s="60">
        <v>91417</v>
      </c>
      <c r="G408" s="110" t="s">
        <v>166</v>
      </c>
      <c r="H408" s="329">
        <f t="shared" si="73"/>
        <v>99.969052537418548</v>
      </c>
      <c r="I408" s="95"/>
      <c r="J408" s="302" t="s">
        <v>542</v>
      </c>
      <c r="K408" s="303" t="s">
        <v>538</v>
      </c>
      <c r="L408" s="304" t="s">
        <v>108</v>
      </c>
      <c r="M408" s="48">
        <v>1983.2</v>
      </c>
      <c r="N408" s="48">
        <v>4079.6</v>
      </c>
      <c r="O408" s="286">
        <f>IF(N408/M408&gt;=1,100)</f>
        <v>100</v>
      </c>
      <c r="P408" s="100"/>
      <c r="Q408" s="106"/>
      <c r="R408" s="57"/>
    </row>
    <row r="409" spans="1:18" ht="125.25" customHeight="1">
      <c r="A409" s="330"/>
      <c r="B409" s="132"/>
      <c r="C409" s="167"/>
      <c r="D409" s="326" t="s">
        <v>566</v>
      </c>
      <c r="E409" s="60">
        <v>149007.9</v>
      </c>
      <c r="F409" s="60">
        <v>148611.6</v>
      </c>
      <c r="G409" s="110" t="s">
        <v>166</v>
      </c>
      <c r="H409" s="329">
        <f t="shared" si="73"/>
        <v>99.73404094682229</v>
      </c>
      <c r="I409" s="105" t="s">
        <v>567</v>
      </c>
      <c r="J409" s="326" t="s">
        <v>544</v>
      </c>
      <c r="K409" s="303" t="s">
        <v>538</v>
      </c>
      <c r="L409" s="304" t="s">
        <v>108</v>
      </c>
      <c r="M409" s="48">
        <v>3769.7</v>
      </c>
      <c r="N409" s="48">
        <v>3769.7</v>
      </c>
      <c r="O409" s="286">
        <f>N409/M409*100</f>
        <v>100</v>
      </c>
      <c r="P409" s="97"/>
      <c r="Q409" s="303"/>
      <c r="R409" s="57"/>
    </row>
    <row r="410" spans="1:18" ht="78.75">
      <c r="A410" s="331" t="s">
        <v>230</v>
      </c>
      <c r="B410" s="105" t="s">
        <v>933</v>
      </c>
      <c r="C410" s="36" t="s">
        <v>568</v>
      </c>
      <c r="D410" s="54" t="s">
        <v>342</v>
      </c>
      <c r="E410" s="48">
        <v>162932.70000000001</v>
      </c>
      <c r="F410" s="60">
        <v>160307.4</v>
      </c>
      <c r="G410" s="54" t="s">
        <v>166</v>
      </c>
      <c r="H410" s="60">
        <f>F410/E410*100</f>
        <v>98.388721232754378</v>
      </c>
      <c r="I410" s="323"/>
      <c r="J410" s="324"/>
      <c r="K410" s="324"/>
      <c r="L410" s="324"/>
      <c r="M410" s="324"/>
      <c r="N410" s="324"/>
      <c r="O410" s="324"/>
      <c r="P410" s="324"/>
      <c r="Q410" s="325"/>
      <c r="R410" s="57"/>
    </row>
    <row r="411" spans="1:18" ht="113.25" customHeight="1">
      <c r="A411" s="297" t="s">
        <v>569</v>
      </c>
      <c r="B411" s="275" t="s">
        <v>933</v>
      </c>
      <c r="C411" s="267" t="s">
        <v>568</v>
      </c>
      <c r="D411" s="102" t="s">
        <v>420</v>
      </c>
      <c r="E411" s="332">
        <v>9169.7000000000007</v>
      </c>
      <c r="F411" s="265">
        <v>9019.7999999999993</v>
      </c>
      <c r="G411" s="110" t="s">
        <v>166</v>
      </c>
      <c r="H411" s="265">
        <f>F411/E411*100</f>
        <v>98.365268220334343</v>
      </c>
      <c r="I411" s="48" t="s">
        <v>580</v>
      </c>
      <c r="J411" s="303" t="s">
        <v>572</v>
      </c>
      <c r="K411" s="303" t="s">
        <v>573</v>
      </c>
      <c r="L411" s="304" t="s">
        <v>264</v>
      </c>
      <c r="M411" s="48">
        <v>11</v>
      </c>
      <c r="N411" s="48">
        <v>10</v>
      </c>
      <c r="O411" s="286">
        <f>N411/M411*100</f>
        <v>90.909090909090907</v>
      </c>
      <c r="P411" s="286">
        <f>O411</f>
        <v>90.909090909090907</v>
      </c>
      <c r="Q411" s="105" t="s">
        <v>592</v>
      </c>
      <c r="R411" s="57"/>
    </row>
    <row r="412" spans="1:18" ht="108" customHeight="1">
      <c r="A412" s="244" t="s">
        <v>571</v>
      </c>
      <c r="B412" s="272"/>
      <c r="C412" s="271"/>
      <c r="D412" s="170" t="s">
        <v>450</v>
      </c>
      <c r="E412" s="333">
        <v>3792.7</v>
      </c>
      <c r="F412" s="273">
        <v>3792.7</v>
      </c>
      <c r="G412" s="131" t="s">
        <v>166</v>
      </c>
      <c r="H412" s="273">
        <f>F412/E412*100</f>
        <v>100</v>
      </c>
      <c r="I412" s="244"/>
      <c r="J412" s="303" t="s">
        <v>572</v>
      </c>
      <c r="K412" s="303" t="s">
        <v>573</v>
      </c>
      <c r="L412" s="304" t="s">
        <v>373</v>
      </c>
      <c r="M412" s="48">
        <v>198.14</v>
      </c>
      <c r="N412" s="48">
        <v>198.14</v>
      </c>
      <c r="O412" s="286">
        <f t="shared" ref="O412:O413" si="76">N412/M412*100</f>
        <v>100</v>
      </c>
      <c r="P412" s="165">
        <f>(O412+O413)/2</f>
        <v>100</v>
      </c>
      <c r="Q412" s="105"/>
      <c r="R412" s="57"/>
    </row>
    <row r="413" spans="1:18" ht="117.75" customHeight="1">
      <c r="A413" s="247"/>
      <c r="B413" s="272"/>
      <c r="C413" s="271"/>
      <c r="D413" s="172"/>
      <c r="E413" s="334"/>
      <c r="F413" s="274"/>
      <c r="G413" s="132"/>
      <c r="H413" s="274"/>
      <c r="I413" s="247"/>
      <c r="J413" s="303" t="s">
        <v>570</v>
      </c>
      <c r="K413" s="303" t="s">
        <v>574</v>
      </c>
      <c r="L413" s="304" t="s">
        <v>373</v>
      </c>
      <c r="M413" s="48">
        <v>1010.7</v>
      </c>
      <c r="N413" s="48">
        <v>1010.7</v>
      </c>
      <c r="O413" s="286">
        <f t="shared" si="76"/>
        <v>100</v>
      </c>
      <c r="P413" s="190"/>
      <c r="Q413" s="105"/>
      <c r="R413" s="57"/>
    </row>
    <row r="414" spans="1:18" ht="107.25" customHeight="1">
      <c r="A414" s="297" t="s">
        <v>575</v>
      </c>
      <c r="B414" s="272"/>
      <c r="C414" s="271"/>
      <c r="D414" s="306" t="s">
        <v>465</v>
      </c>
      <c r="E414" s="335">
        <v>5369.6</v>
      </c>
      <c r="F414" s="281">
        <v>5352.2</v>
      </c>
      <c r="G414" s="275" t="s">
        <v>166</v>
      </c>
      <c r="H414" s="281">
        <f>F414/E414*100</f>
        <v>99.675953516090573</v>
      </c>
      <c r="I414" s="335" t="s">
        <v>421</v>
      </c>
      <c r="J414" s="303" t="s">
        <v>572</v>
      </c>
      <c r="K414" s="303" t="s">
        <v>576</v>
      </c>
      <c r="L414" s="48" t="s">
        <v>373</v>
      </c>
      <c r="M414" s="48">
        <v>314.48</v>
      </c>
      <c r="N414" s="48">
        <v>334.64</v>
      </c>
      <c r="O414" s="286">
        <f t="shared" ref="O414:O416" si="77">IF(N414/M414&gt;1,100)</f>
        <v>100</v>
      </c>
      <c r="P414" s="98">
        <f>O414</f>
        <v>100</v>
      </c>
      <c r="Q414" s="105"/>
      <c r="R414" s="57"/>
    </row>
    <row r="415" spans="1:18" ht="94.5">
      <c r="A415" s="297" t="s">
        <v>577</v>
      </c>
      <c r="B415" s="272"/>
      <c r="C415" s="271"/>
      <c r="D415" s="102" t="s">
        <v>468</v>
      </c>
      <c r="E415" s="332">
        <v>13041.9</v>
      </c>
      <c r="F415" s="265">
        <v>13041.9</v>
      </c>
      <c r="G415" s="110" t="s">
        <v>166</v>
      </c>
      <c r="H415" s="265">
        <f t="shared" ref="H415:H431" si="78">F415/E415*100</f>
        <v>100</v>
      </c>
      <c r="I415" s="54"/>
      <c r="J415" s="48" t="s">
        <v>572</v>
      </c>
      <c r="K415" s="48" t="s">
        <v>578</v>
      </c>
      <c r="L415" s="48" t="s">
        <v>264</v>
      </c>
      <c r="M415" s="299">
        <v>24</v>
      </c>
      <c r="N415" s="299">
        <v>31</v>
      </c>
      <c r="O415" s="286">
        <f t="shared" si="77"/>
        <v>100</v>
      </c>
      <c r="P415" s="286">
        <f t="shared" ref="P415:P431" si="79">O415</f>
        <v>100</v>
      </c>
      <c r="Q415" s="105"/>
      <c r="R415" s="57"/>
    </row>
    <row r="416" spans="1:18" ht="103.5" customHeight="1">
      <c r="A416" s="297" t="s">
        <v>579</v>
      </c>
      <c r="B416" s="272"/>
      <c r="C416" s="271"/>
      <c r="D416" s="102" t="s">
        <v>470</v>
      </c>
      <c r="E416" s="332">
        <v>9713.9</v>
      </c>
      <c r="F416" s="265">
        <v>9573.7000000000007</v>
      </c>
      <c r="G416" s="110" t="s">
        <v>166</v>
      </c>
      <c r="H416" s="265">
        <f t="shared" si="78"/>
        <v>98.556707398676139</v>
      </c>
      <c r="I416" s="48" t="s">
        <v>580</v>
      </c>
      <c r="J416" s="48" t="s">
        <v>572</v>
      </c>
      <c r="K416" s="48" t="s">
        <v>576</v>
      </c>
      <c r="L416" s="48" t="s">
        <v>373</v>
      </c>
      <c r="M416" s="48">
        <v>530</v>
      </c>
      <c r="N416" s="48">
        <v>1167</v>
      </c>
      <c r="O416" s="286">
        <f t="shared" si="77"/>
        <v>100</v>
      </c>
      <c r="P416" s="286">
        <f t="shared" si="79"/>
        <v>100</v>
      </c>
      <c r="Q416" s="105"/>
      <c r="R416" s="57"/>
    </row>
    <row r="417" spans="1:18" ht="100.5" customHeight="1">
      <c r="A417" s="297" t="s">
        <v>581</v>
      </c>
      <c r="B417" s="272"/>
      <c r="C417" s="271"/>
      <c r="D417" s="102" t="s">
        <v>481</v>
      </c>
      <c r="E417" s="332">
        <v>7855.5</v>
      </c>
      <c r="F417" s="265">
        <v>5846.9</v>
      </c>
      <c r="G417" s="110" t="s">
        <v>166</v>
      </c>
      <c r="H417" s="265">
        <f t="shared" si="78"/>
        <v>74.430653682133524</v>
      </c>
      <c r="I417" s="48" t="s">
        <v>582</v>
      </c>
      <c r="J417" s="48" t="s">
        <v>572</v>
      </c>
      <c r="K417" s="48" t="s">
        <v>578</v>
      </c>
      <c r="L417" s="48" t="s">
        <v>264</v>
      </c>
      <c r="M417" s="299">
        <v>30</v>
      </c>
      <c r="N417" s="299">
        <v>21</v>
      </c>
      <c r="O417" s="286">
        <f>N417/M417*100</f>
        <v>70</v>
      </c>
      <c r="P417" s="286">
        <f t="shared" si="79"/>
        <v>70</v>
      </c>
      <c r="Q417" s="105" t="s">
        <v>934</v>
      </c>
      <c r="R417" s="57"/>
    </row>
    <row r="418" spans="1:18" ht="94.5">
      <c r="A418" s="297" t="s">
        <v>583</v>
      </c>
      <c r="B418" s="272"/>
      <c r="C418" s="271"/>
      <c r="D418" s="102" t="s">
        <v>543</v>
      </c>
      <c r="E418" s="332">
        <v>7042.1</v>
      </c>
      <c r="F418" s="265">
        <v>7042.1</v>
      </c>
      <c r="G418" s="110" t="s">
        <v>166</v>
      </c>
      <c r="H418" s="265">
        <f t="shared" si="78"/>
        <v>100</v>
      </c>
      <c r="I418" s="54"/>
      <c r="J418" s="48" t="s">
        <v>572</v>
      </c>
      <c r="K418" s="48" t="s">
        <v>578</v>
      </c>
      <c r="L418" s="48" t="s">
        <v>264</v>
      </c>
      <c r="M418" s="48">
        <v>4</v>
      </c>
      <c r="N418" s="48">
        <v>16</v>
      </c>
      <c r="O418" s="286">
        <f>IF(N418/M418&gt;=1,100)</f>
        <v>100</v>
      </c>
      <c r="P418" s="286">
        <f t="shared" si="79"/>
        <v>100</v>
      </c>
      <c r="Q418" s="105" t="s">
        <v>935</v>
      </c>
      <c r="R418" s="57"/>
    </row>
    <row r="419" spans="1:18" ht="109.5" customHeight="1">
      <c r="A419" s="297" t="s">
        <v>584</v>
      </c>
      <c r="B419" s="272"/>
      <c r="C419" s="271"/>
      <c r="D419" s="102" t="s">
        <v>545</v>
      </c>
      <c r="E419" s="332">
        <v>17034.2</v>
      </c>
      <c r="F419" s="265">
        <v>17034.2</v>
      </c>
      <c r="G419" s="110" t="s">
        <v>166</v>
      </c>
      <c r="H419" s="265">
        <f t="shared" si="78"/>
        <v>100</v>
      </c>
      <c r="I419" s="54"/>
      <c r="J419" s="48" t="s">
        <v>572</v>
      </c>
      <c r="K419" s="48" t="s">
        <v>576</v>
      </c>
      <c r="L419" s="48" t="s">
        <v>373</v>
      </c>
      <c r="M419" s="48">
        <v>1191.8</v>
      </c>
      <c r="N419" s="48">
        <v>1535.7</v>
      </c>
      <c r="O419" s="286">
        <f>IF(N419/M419&gt;=1,100)</f>
        <v>100</v>
      </c>
      <c r="P419" s="286">
        <f t="shared" si="79"/>
        <v>100</v>
      </c>
      <c r="Q419" s="48" t="s">
        <v>936</v>
      </c>
      <c r="R419" s="57"/>
    </row>
    <row r="420" spans="1:18" ht="104.25" customHeight="1">
      <c r="A420" s="297" t="s">
        <v>585</v>
      </c>
      <c r="B420" s="272"/>
      <c r="C420" s="271"/>
      <c r="D420" s="102" t="s">
        <v>561</v>
      </c>
      <c r="E420" s="332">
        <v>1828.8</v>
      </c>
      <c r="F420" s="265">
        <v>1828.8</v>
      </c>
      <c r="G420" s="110" t="s">
        <v>166</v>
      </c>
      <c r="H420" s="265">
        <f t="shared" si="78"/>
        <v>100</v>
      </c>
      <c r="I420" s="54"/>
      <c r="J420" s="48" t="s">
        <v>572</v>
      </c>
      <c r="K420" s="48" t="s">
        <v>578</v>
      </c>
      <c r="L420" s="48" t="s">
        <v>264</v>
      </c>
      <c r="M420" s="299">
        <v>3</v>
      </c>
      <c r="N420" s="299">
        <v>3</v>
      </c>
      <c r="O420" s="286">
        <f>N420/M420*100</f>
        <v>100</v>
      </c>
      <c r="P420" s="286">
        <f t="shared" si="79"/>
        <v>100</v>
      </c>
      <c r="Q420" s="105"/>
      <c r="R420" s="57"/>
    </row>
    <row r="421" spans="1:18" ht="166.5" customHeight="1">
      <c r="A421" s="297" t="s">
        <v>586</v>
      </c>
      <c r="B421" s="272"/>
      <c r="C421" s="271"/>
      <c r="D421" s="102" t="s">
        <v>562</v>
      </c>
      <c r="E421" s="332">
        <v>6305.5</v>
      </c>
      <c r="F421" s="265">
        <v>6047.7</v>
      </c>
      <c r="G421" s="110" t="s">
        <v>166</v>
      </c>
      <c r="H421" s="265">
        <f t="shared" si="78"/>
        <v>95.911505828245183</v>
      </c>
      <c r="I421" s="54" t="s">
        <v>354</v>
      </c>
      <c r="J421" s="48" t="s">
        <v>572</v>
      </c>
      <c r="K421" s="48" t="s">
        <v>578</v>
      </c>
      <c r="L421" s="48" t="s">
        <v>264</v>
      </c>
      <c r="M421" s="299">
        <v>4</v>
      </c>
      <c r="N421" s="299">
        <v>2</v>
      </c>
      <c r="O421" s="286">
        <f>N421/M421*100</f>
        <v>50</v>
      </c>
      <c r="P421" s="286">
        <f t="shared" si="79"/>
        <v>50</v>
      </c>
      <c r="Q421" s="48" t="s">
        <v>937</v>
      </c>
      <c r="R421" s="57"/>
    </row>
    <row r="422" spans="1:18" ht="107.25" customHeight="1">
      <c r="A422" s="297" t="s">
        <v>587</v>
      </c>
      <c r="B422" s="272"/>
      <c r="C422" s="271"/>
      <c r="D422" s="102" t="s">
        <v>547</v>
      </c>
      <c r="E422" s="332">
        <v>16728.2</v>
      </c>
      <c r="F422" s="265">
        <v>16728.2</v>
      </c>
      <c r="G422" s="110" t="s">
        <v>166</v>
      </c>
      <c r="H422" s="265">
        <f t="shared" si="78"/>
        <v>100</v>
      </c>
      <c r="I422" s="54"/>
      <c r="J422" s="48" t="s">
        <v>572</v>
      </c>
      <c r="K422" s="48" t="s">
        <v>576</v>
      </c>
      <c r="L422" s="48" t="s">
        <v>373</v>
      </c>
      <c r="M422" s="48">
        <v>550</v>
      </c>
      <c r="N422" s="48">
        <v>1030</v>
      </c>
      <c r="O422" s="286">
        <f>IF(N422/M422&gt;=1,100)</f>
        <v>100</v>
      </c>
      <c r="P422" s="286">
        <f t="shared" si="79"/>
        <v>100</v>
      </c>
      <c r="Q422" s="105"/>
      <c r="R422" s="57"/>
    </row>
    <row r="423" spans="1:18" ht="108" customHeight="1">
      <c r="A423" s="297" t="s">
        <v>588</v>
      </c>
      <c r="B423" s="272"/>
      <c r="C423" s="271"/>
      <c r="D423" s="102" t="s">
        <v>549</v>
      </c>
      <c r="E423" s="332">
        <v>6482.2</v>
      </c>
      <c r="F423" s="265">
        <v>6482.2</v>
      </c>
      <c r="G423" s="110" t="s">
        <v>166</v>
      </c>
      <c r="H423" s="265">
        <f t="shared" si="78"/>
        <v>100</v>
      </c>
      <c r="I423" s="54"/>
      <c r="J423" s="48" t="s">
        <v>572</v>
      </c>
      <c r="K423" s="48" t="s">
        <v>576</v>
      </c>
      <c r="L423" s="48" t="s">
        <v>373</v>
      </c>
      <c r="M423" s="48">
        <v>572.6</v>
      </c>
      <c r="N423" s="48">
        <v>684.9</v>
      </c>
      <c r="O423" s="286">
        <f>IF(N423/M423&gt;=1,100)</f>
        <v>100</v>
      </c>
      <c r="P423" s="286">
        <f t="shared" si="79"/>
        <v>100</v>
      </c>
      <c r="Q423" s="105"/>
      <c r="R423" s="57"/>
    </row>
    <row r="424" spans="1:18" ht="113.25" customHeight="1">
      <c r="A424" s="297" t="s">
        <v>589</v>
      </c>
      <c r="B424" s="272"/>
      <c r="C424" s="271"/>
      <c r="D424" s="102" t="s">
        <v>563</v>
      </c>
      <c r="E424" s="332">
        <v>11794.5</v>
      </c>
      <c r="F424" s="265">
        <v>11766.8</v>
      </c>
      <c r="G424" s="110" t="s">
        <v>166</v>
      </c>
      <c r="H424" s="265">
        <f t="shared" si="78"/>
        <v>99.765144770867778</v>
      </c>
      <c r="I424" s="54"/>
      <c r="J424" s="48" t="s">
        <v>572</v>
      </c>
      <c r="K424" s="48" t="s">
        <v>576</v>
      </c>
      <c r="L424" s="48" t="s">
        <v>373</v>
      </c>
      <c r="M424" s="48">
        <v>260.2</v>
      </c>
      <c r="N424" s="48">
        <v>510.1</v>
      </c>
      <c r="O424" s="286">
        <f>IF(N424/M424&gt;=1,100)</f>
        <v>100</v>
      </c>
      <c r="P424" s="286">
        <f t="shared" si="79"/>
        <v>100</v>
      </c>
      <c r="Q424" s="48" t="s">
        <v>592</v>
      </c>
      <c r="R424" s="57"/>
    </row>
    <row r="425" spans="1:18" ht="111.75" customHeight="1">
      <c r="A425" s="297" t="s">
        <v>590</v>
      </c>
      <c r="B425" s="272"/>
      <c r="C425" s="271"/>
      <c r="D425" s="102" t="s">
        <v>565</v>
      </c>
      <c r="E425" s="332">
        <v>15158.7</v>
      </c>
      <c r="F425" s="265">
        <v>15158.6</v>
      </c>
      <c r="G425" s="110" t="s">
        <v>166</v>
      </c>
      <c r="H425" s="265">
        <f t="shared" si="78"/>
        <v>99.999340312823662</v>
      </c>
      <c r="I425" s="54"/>
      <c r="J425" s="48" t="s">
        <v>572</v>
      </c>
      <c r="K425" s="48" t="s">
        <v>576</v>
      </c>
      <c r="L425" s="48" t="s">
        <v>373</v>
      </c>
      <c r="M425" s="48">
        <v>680.1</v>
      </c>
      <c r="N425" s="48">
        <v>803.5</v>
      </c>
      <c r="O425" s="286">
        <f>IF(N425/M425&gt;=1,100)</f>
        <v>100</v>
      </c>
      <c r="P425" s="286">
        <f t="shared" si="79"/>
        <v>100</v>
      </c>
      <c r="Q425" s="48" t="s">
        <v>592</v>
      </c>
      <c r="R425" s="57"/>
    </row>
    <row r="426" spans="1:18" ht="104.25" customHeight="1">
      <c r="A426" s="297" t="s">
        <v>591</v>
      </c>
      <c r="B426" s="272"/>
      <c r="C426" s="271"/>
      <c r="D426" s="102" t="s">
        <v>551</v>
      </c>
      <c r="E426" s="332">
        <v>9355.6</v>
      </c>
      <c r="F426" s="265">
        <v>9355.6</v>
      </c>
      <c r="G426" s="110" t="s">
        <v>166</v>
      </c>
      <c r="H426" s="265">
        <f t="shared" si="78"/>
        <v>100</v>
      </c>
      <c r="I426" s="54"/>
      <c r="J426" s="48" t="s">
        <v>572</v>
      </c>
      <c r="K426" s="48" t="s">
        <v>576</v>
      </c>
      <c r="L426" s="48" t="s">
        <v>373</v>
      </c>
      <c r="M426" s="48">
        <v>729.3</v>
      </c>
      <c r="N426" s="48">
        <v>653.6</v>
      </c>
      <c r="O426" s="286">
        <f>N426/M426*100</f>
        <v>89.6201837378308</v>
      </c>
      <c r="P426" s="286">
        <f t="shared" si="79"/>
        <v>89.6201837378308</v>
      </c>
      <c r="Q426" s="48" t="s">
        <v>592</v>
      </c>
      <c r="R426" s="57"/>
    </row>
    <row r="427" spans="1:18" ht="113.25" customHeight="1">
      <c r="A427" s="297" t="s">
        <v>593</v>
      </c>
      <c r="B427" s="272"/>
      <c r="C427" s="271"/>
      <c r="D427" s="170" t="s">
        <v>566</v>
      </c>
      <c r="E427" s="333">
        <v>7191.1</v>
      </c>
      <c r="F427" s="273">
        <v>7190.9</v>
      </c>
      <c r="G427" s="131" t="s">
        <v>166</v>
      </c>
      <c r="H427" s="273">
        <f t="shared" si="78"/>
        <v>99.997218784330627</v>
      </c>
      <c r="I427" s="244"/>
      <c r="J427" s="48" t="s">
        <v>572</v>
      </c>
      <c r="K427" s="48" t="s">
        <v>578</v>
      </c>
      <c r="L427" s="48" t="s">
        <v>264</v>
      </c>
      <c r="M427" s="299">
        <v>14</v>
      </c>
      <c r="N427" s="299">
        <v>22</v>
      </c>
      <c r="O427" s="286">
        <f>IF(N427/M427&gt;=1,100)</f>
        <v>100</v>
      </c>
      <c r="P427" s="165">
        <f>(O427+O428+O429)/3</f>
        <v>33.333333333333336</v>
      </c>
      <c r="Q427" s="105"/>
      <c r="R427" s="57"/>
    </row>
    <row r="428" spans="1:18" ht="111" customHeight="1">
      <c r="A428" s="297"/>
      <c r="B428" s="272"/>
      <c r="C428" s="271"/>
      <c r="D428" s="171"/>
      <c r="E428" s="336"/>
      <c r="F428" s="282"/>
      <c r="G428" s="177"/>
      <c r="H428" s="282"/>
      <c r="I428" s="337"/>
      <c r="J428" s="48" t="s">
        <v>938</v>
      </c>
      <c r="K428" s="48" t="s">
        <v>939</v>
      </c>
      <c r="L428" s="48" t="s">
        <v>264</v>
      </c>
      <c r="M428" s="299">
        <v>1</v>
      </c>
      <c r="N428" s="299">
        <v>0</v>
      </c>
      <c r="O428" s="286">
        <f>N428/M428*100</f>
        <v>0</v>
      </c>
      <c r="P428" s="186"/>
      <c r="Q428" s="131" t="s">
        <v>940</v>
      </c>
      <c r="R428" s="57"/>
    </row>
    <row r="429" spans="1:18" ht="74.25" customHeight="1">
      <c r="A429" s="297"/>
      <c r="B429" s="272"/>
      <c r="C429" s="271"/>
      <c r="D429" s="172"/>
      <c r="E429" s="334"/>
      <c r="F429" s="274"/>
      <c r="G429" s="132"/>
      <c r="H429" s="274"/>
      <c r="I429" s="247"/>
      <c r="J429" s="48" t="s">
        <v>941</v>
      </c>
      <c r="K429" s="48" t="s">
        <v>942</v>
      </c>
      <c r="L429" s="48" t="s">
        <v>264</v>
      </c>
      <c r="M429" s="299">
        <v>1</v>
      </c>
      <c r="N429" s="299">
        <v>0</v>
      </c>
      <c r="O429" s="286">
        <f>N429/M429*100</f>
        <v>0</v>
      </c>
      <c r="P429" s="190"/>
      <c r="Q429" s="132"/>
      <c r="R429" s="57"/>
    </row>
    <row r="430" spans="1:18" ht="109.5" customHeight="1">
      <c r="A430" s="297" t="s">
        <v>594</v>
      </c>
      <c r="B430" s="272"/>
      <c r="C430" s="271"/>
      <c r="D430" s="102" t="s">
        <v>553</v>
      </c>
      <c r="E430" s="332">
        <v>12735.1</v>
      </c>
      <c r="F430" s="265">
        <v>12735.1</v>
      </c>
      <c r="G430" s="110" t="s">
        <v>166</v>
      </c>
      <c r="H430" s="265">
        <f t="shared" si="78"/>
        <v>100</v>
      </c>
      <c r="I430" s="54"/>
      <c r="J430" s="48" t="s">
        <v>572</v>
      </c>
      <c r="K430" s="48" t="s">
        <v>576</v>
      </c>
      <c r="L430" s="48" t="s">
        <v>373</v>
      </c>
      <c r="M430" s="48">
        <v>552.9</v>
      </c>
      <c r="N430" s="48">
        <v>1067.3</v>
      </c>
      <c r="O430" s="286">
        <f>IF(N430/M430&gt;=1,100)</f>
        <v>100</v>
      </c>
      <c r="P430" s="286">
        <f t="shared" si="79"/>
        <v>100</v>
      </c>
      <c r="Q430" s="105" t="s">
        <v>943</v>
      </c>
      <c r="R430" s="57"/>
    </row>
    <row r="431" spans="1:18" ht="107.25" customHeight="1">
      <c r="A431" s="297" t="s">
        <v>595</v>
      </c>
      <c r="B431" s="276"/>
      <c r="C431" s="305"/>
      <c r="D431" s="102" t="s">
        <v>555</v>
      </c>
      <c r="E431" s="332">
        <v>2333.4</v>
      </c>
      <c r="F431" s="265">
        <v>2309.9</v>
      </c>
      <c r="G431" s="110" t="s">
        <v>166</v>
      </c>
      <c r="H431" s="265">
        <f t="shared" si="78"/>
        <v>98.992885917545209</v>
      </c>
      <c r="I431" s="48" t="s">
        <v>596</v>
      </c>
      <c r="J431" s="48" t="s">
        <v>572</v>
      </c>
      <c r="K431" s="48" t="s">
        <v>576</v>
      </c>
      <c r="L431" s="48" t="s">
        <v>373</v>
      </c>
      <c r="M431" s="48">
        <v>250.7</v>
      </c>
      <c r="N431" s="48">
        <v>209.1</v>
      </c>
      <c r="O431" s="286">
        <f>N431/M431*100</f>
        <v>83.406461906661349</v>
      </c>
      <c r="P431" s="286">
        <f t="shared" si="79"/>
        <v>83.406461906661349</v>
      </c>
      <c r="Q431" s="48" t="s">
        <v>596</v>
      </c>
      <c r="R431" s="57"/>
    </row>
    <row r="432" spans="1:18" ht="86.25" customHeight="1">
      <c r="A432" s="331" t="s">
        <v>597</v>
      </c>
      <c r="B432" s="105" t="s">
        <v>598</v>
      </c>
      <c r="C432" s="36" t="s">
        <v>599</v>
      </c>
      <c r="D432" s="54" t="s">
        <v>342</v>
      </c>
      <c r="E432" s="48">
        <v>1347230.8</v>
      </c>
      <c r="F432" s="60">
        <v>1343448</v>
      </c>
      <c r="G432" s="54" t="s">
        <v>166</v>
      </c>
      <c r="H432" s="60">
        <f>F432/E432*100</f>
        <v>99.719216633111415</v>
      </c>
      <c r="I432" s="323"/>
      <c r="J432" s="324"/>
      <c r="K432" s="324"/>
      <c r="L432" s="324"/>
      <c r="M432" s="324"/>
      <c r="N432" s="324"/>
      <c r="O432" s="324"/>
      <c r="P432" s="324"/>
      <c r="Q432" s="325"/>
      <c r="R432" s="57"/>
    </row>
    <row r="433" spans="1:18" ht="243" customHeight="1">
      <c r="A433" s="244" t="s">
        <v>600</v>
      </c>
      <c r="B433" s="131" t="s">
        <v>598</v>
      </c>
      <c r="C433" s="166" t="s">
        <v>599</v>
      </c>
      <c r="D433" s="170" t="s">
        <v>420</v>
      </c>
      <c r="E433" s="273">
        <v>60898.2</v>
      </c>
      <c r="F433" s="273">
        <v>60792</v>
      </c>
      <c r="G433" s="170" t="s">
        <v>171</v>
      </c>
      <c r="H433" s="273">
        <f t="shared" ref="H433" si="80">F433/E433*100</f>
        <v>99.825610609180572</v>
      </c>
      <c r="I433" s="131"/>
      <c r="J433" s="302" t="s">
        <v>601</v>
      </c>
      <c r="K433" s="302" t="s">
        <v>602</v>
      </c>
      <c r="L433" s="302" t="s">
        <v>424</v>
      </c>
      <c r="M433" s="338">
        <v>1300</v>
      </c>
      <c r="N433" s="338">
        <v>1300</v>
      </c>
      <c r="O433" s="286">
        <f t="shared" ref="O433:O442" si="81">N433/M433*100</f>
        <v>100</v>
      </c>
      <c r="P433" s="165">
        <f>SUM(O433:O435)/3</f>
        <v>100</v>
      </c>
      <c r="Q433" s="54"/>
      <c r="R433" s="94" t="s">
        <v>1029</v>
      </c>
    </row>
    <row r="434" spans="1:18" ht="170.25" customHeight="1">
      <c r="A434" s="337"/>
      <c r="B434" s="177"/>
      <c r="C434" s="179"/>
      <c r="D434" s="171"/>
      <c r="E434" s="282"/>
      <c r="F434" s="282"/>
      <c r="G434" s="171"/>
      <c r="H434" s="282"/>
      <c r="I434" s="177"/>
      <c r="J434" s="302" t="s">
        <v>603</v>
      </c>
      <c r="K434" s="302" t="s">
        <v>604</v>
      </c>
      <c r="L434" s="302" t="s">
        <v>264</v>
      </c>
      <c r="M434" s="302">
        <v>189</v>
      </c>
      <c r="N434" s="302">
        <v>189</v>
      </c>
      <c r="O434" s="286">
        <f t="shared" si="81"/>
        <v>100</v>
      </c>
      <c r="P434" s="186"/>
      <c r="Q434" s="54"/>
      <c r="R434" s="94" t="s">
        <v>1029</v>
      </c>
    </row>
    <row r="435" spans="1:18" ht="142.5" customHeight="1">
      <c r="A435" s="247"/>
      <c r="B435" s="132"/>
      <c r="C435" s="167"/>
      <c r="D435" s="172"/>
      <c r="E435" s="274"/>
      <c r="F435" s="274"/>
      <c r="G435" s="172"/>
      <c r="H435" s="274"/>
      <c r="I435" s="132"/>
      <c r="J435" s="302" t="s">
        <v>605</v>
      </c>
      <c r="K435" s="302" t="s">
        <v>606</v>
      </c>
      <c r="L435" s="302" t="s">
        <v>424</v>
      </c>
      <c r="M435" s="338">
        <v>401590</v>
      </c>
      <c r="N435" s="338">
        <v>401590</v>
      </c>
      <c r="O435" s="286">
        <f t="shared" si="81"/>
        <v>100</v>
      </c>
      <c r="P435" s="190"/>
      <c r="Q435" s="54"/>
      <c r="R435" s="57"/>
    </row>
    <row r="436" spans="1:18" ht="175.5" customHeight="1">
      <c r="A436" s="244" t="s">
        <v>607</v>
      </c>
      <c r="B436" s="131" t="s">
        <v>598</v>
      </c>
      <c r="C436" s="244" t="s">
        <v>599</v>
      </c>
      <c r="D436" s="170" t="s">
        <v>450</v>
      </c>
      <c r="E436" s="273">
        <v>42661.2</v>
      </c>
      <c r="F436" s="273">
        <v>42657.3</v>
      </c>
      <c r="G436" s="170" t="s">
        <v>171</v>
      </c>
      <c r="H436" s="273">
        <f t="shared" ref="H436" si="82">F436/E436*100</f>
        <v>99.990858203707361</v>
      </c>
      <c r="I436" s="170"/>
      <c r="J436" s="302" t="s">
        <v>608</v>
      </c>
      <c r="K436" s="302" t="s">
        <v>604</v>
      </c>
      <c r="L436" s="302" t="s">
        <v>264</v>
      </c>
      <c r="M436" s="339">
        <v>100</v>
      </c>
      <c r="N436" s="338">
        <v>100</v>
      </c>
      <c r="O436" s="286">
        <f t="shared" si="81"/>
        <v>100</v>
      </c>
      <c r="P436" s="165">
        <f>(O436+O437+O438+O439)/4</f>
        <v>100</v>
      </c>
      <c r="Q436" s="106"/>
      <c r="R436" s="94" t="s">
        <v>1029</v>
      </c>
    </row>
    <row r="437" spans="1:18" ht="141" customHeight="1">
      <c r="A437" s="337"/>
      <c r="B437" s="177"/>
      <c r="C437" s="337"/>
      <c r="D437" s="171"/>
      <c r="E437" s="282"/>
      <c r="F437" s="282"/>
      <c r="G437" s="171"/>
      <c r="H437" s="282"/>
      <c r="I437" s="171"/>
      <c r="J437" s="302" t="s">
        <v>609</v>
      </c>
      <c r="K437" s="302" t="s">
        <v>606</v>
      </c>
      <c r="L437" s="302" t="s">
        <v>424</v>
      </c>
      <c r="M437" s="338">
        <v>222099.7</v>
      </c>
      <c r="N437" s="338">
        <v>222099.7</v>
      </c>
      <c r="O437" s="286">
        <f t="shared" si="81"/>
        <v>100</v>
      </c>
      <c r="P437" s="186"/>
      <c r="Q437" s="105"/>
      <c r="R437" s="57"/>
    </row>
    <row r="438" spans="1:18" ht="237.75" customHeight="1">
      <c r="A438" s="340"/>
      <c r="B438" s="177"/>
      <c r="C438" s="337"/>
      <c r="D438" s="171"/>
      <c r="E438" s="282"/>
      <c r="F438" s="282"/>
      <c r="G438" s="171"/>
      <c r="H438" s="282"/>
      <c r="I438" s="171"/>
      <c r="J438" s="302" t="s">
        <v>640</v>
      </c>
      <c r="K438" s="302" t="s">
        <v>944</v>
      </c>
      <c r="L438" s="302" t="s">
        <v>264</v>
      </c>
      <c r="M438" s="338">
        <v>720</v>
      </c>
      <c r="N438" s="338">
        <v>720</v>
      </c>
      <c r="O438" s="286">
        <f t="shared" si="81"/>
        <v>100</v>
      </c>
      <c r="P438" s="186"/>
      <c r="Q438" s="105"/>
      <c r="R438" s="94" t="s">
        <v>1029</v>
      </c>
    </row>
    <row r="439" spans="1:18" ht="139.5" customHeight="1">
      <c r="A439" s="340"/>
      <c r="B439" s="132"/>
      <c r="C439" s="247"/>
      <c r="D439" s="172"/>
      <c r="E439" s="274"/>
      <c r="F439" s="274"/>
      <c r="G439" s="172"/>
      <c r="H439" s="274"/>
      <c r="I439" s="172"/>
      <c r="J439" s="302" t="s">
        <v>945</v>
      </c>
      <c r="K439" s="302" t="s">
        <v>946</v>
      </c>
      <c r="L439" s="302" t="s">
        <v>264</v>
      </c>
      <c r="M439" s="338">
        <v>45</v>
      </c>
      <c r="N439" s="338">
        <v>45</v>
      </c>
      <c r="O439" s="286">
        <f t="shared" si="81"/>
        <v>100</v>
      </c>
      <c r="P439" s="190"/>
      <c r="Q439" s="105"/>
      <c r="R439" s="94" t="s">
        <v>1029</v>
      </c>
    </row>
    <row r="440" spans="1:18" ht="142.5" customHeight="1">
      <c r="A440" s="244" t="s">
        <v>610</v>
      </c>
      <c r="B440" s="131" t="s">
        <v>598</v>
      </c>
      <c r="C440" s="166" t="s">
        <v>599</v>
      </c>
      <c r="D440" s="170" t="s">
        <v>465</v>
      </c>
      <c r="E440" s="273">
        <v>112611.7</v>
      </c>
      <c r="F440" s="273">
        <v>112550.3</v>
      </c>
      <c r="G440" s="170" t="s">
        <v>171</v>
      </c>
      <c r="H440" s="273">
        <f t="shared" ref="H440" si="83">F440/E440*100</f>
        <v>99.945476358140411</v>
      </c>
      <c r="I440" s="244"/>
      <c r="J440" s="302" t="s">
        <v>611</v>
      </c>
      <c r="K440" s="302" t="s">
        <v>606</v>
      </c>
      <c r="L440" s="302" t="s">
        <v>373</v>
      </c>
      <c r="M440" s="302">
        <v>576141.19999999995</v>
      </c>
      <c r="N440" s="302">
        <v>576141.19999999995</v>
      </c>
      <c r="O440" s="286">
        <f>IF(N440/M440&gt;=1,100)</f>
        <v>100</v>
      </c>
      <c r="P440" s="165">
        <f>(O440+O441+O442+O443)/4</f>
        <v>100</v>
      </c>
      <c r="Q440" s="54"/>
      <c r="R440" s="94" t="s">
        <v>1029</v>
      </c>
    </row>
    <row r="441" spans="1:18" ht="237" customHeight="1">
      <c r="A441" s="337"/>
      <c r="B441" s="177"/>
      <c r="C441" s="179"/>
      <c r="D441" s="171"/>
      <c r="E441" s="282"/>
      <c r="F441" s="282"/>
      <c r="G441" s="171"/>
      <c r="H441" s="282"/>
      <c r="I441" s="337"/>
      <c r="J441" s="302" t="s">
        <v>612</v>
      </c>
      <c r="K441" s="302" t="s">
        <v>602</v>
      </c>
      <c r="L441" s="302" t="s">
        <v>373</v>
      </c>
      <c r="M441" s="302">
        <v>23460.6</v>
      </c>
      <c r="N441" s="302">
        <v>23460.6</v>
      </c>
      <c r="O441" s="286">
        <f t="shared" si="81"/>
        <v>100</v>
      </c>
      <c r="P441" s="186"/>
      <c r="Q441" s="54"/>
      <c r="R441" s="94" t="s">
        <v>1029</v>
      </c>
    </row>
    <row r="442" spans="1:18" ht="162" customHeight="1">
      <c r="A442" s="337"/>
      <c r="B442" s="177"/>
      <c r="C442" s="179"/>
      <c r="D442" s="171"/>
      <c r="E442" s="282"/>
      <c r="F442" s="282"/>
      <c r="G442" s="171"/>
      <c r="H442" s="282"/>
      <c r="I442" s="337"/>
      <c r="J442" s="302" t="s">
        <v>947</v>
      </c>
      <c r="K442" s="302" t="s">
        <v>604</v>
      </c>
      <c r="L442" s="302" t="s">
        <v>264</v>
      </c>
      <c r="M442" s="302">
        <v>543</v>
      </c>
      <c r="N442" s="302">
        <v>543</v>
      </c>
      <c r="O442" s="286">
        <f t="shared" si="81"/>
        <v>100</v>
      </c>
      <c r="P442" s="186"/>
      <c r="Q442" s="54"/>
      <c r="R442" s="94" t="s">
        <v>1029</v>
      </c>
    </row>
    <row r="443" spans="1:18" ht="130.5" customHeight="1">
      <c r="A443" s="247"/>
      <c r="B443" s="132"/>
      <c r="C443" s="167"/>
      <c r="D443" s="172"/>
      <c r="E443" s="274"/>
      <c r="F443" s="274"/>
      <c r="G443" s="172"/>
      <c r="H443" s="274"/>
      <c r="I443" s="247"/>
      <c r="J443" s="302" t="s">
        <v>948</v>
      </c>
      <c r="K443" s="302" t="s">
        <v>949</v>
      </c>
      <c r="L443" s="302" t="s">
        <v>264</v>
      </c>
      <c r="M443" s="302">
        <v>3</v>
      </c>
      <c r="N443" s="302">
        <v>3</v>
      </c>
      <c r="O443" s="286">
        <f>IF(N443/M443&gt;=1,100)</f>
        <v>100</v>
      </c>
      <c r="P443" s="190"/>
      <c r="Q443" s="54"/>
      <c r="R443" s="94" t="s">
        <v>1029</v>
      </c>
    </row>
    <row r="444" spans="1:18" ht="137.25" customHeight="1">
      <c r="A444" s="341" t="s">
        <v>613</v>
      </c>
      <c r="B444" s="105" t="s">
        <v>598</v>
      </c>
      <c r="C444" s="36" t="s">
        <v>599</v>
      </c>
      <c r="D444" s="102" t="s">
        <v>468</v>
      </c>
      <c r="E444" s="265">
        <v>99749.7</v>
      </c>
      <c r="F444" s="265">
        <v>99749.7</v>
      </c>
      <c r="G444" s="102" t="s">
        <v>171</v>
      </c>
      <c r="H444" s="265">
        <f t="shared" ref="H444:H447" si="84">F444/E444*100</f>
        <v>100</v>
      </c>
      <c r="I444" s="297"/>
      <c r="J444" s="302" t="s">
        <v>611</v>
      </c>
      <c r="K444" s="302" t="s">
        <v>606</v>
      </c>
      <c r="L444" s="302" t="s">
        <v>424</v>
      </c>
      <c r="M444" s="342">
        <v>718100</v>
      </c>
      <c r="N444" s="342">
        <v>718100</v>
      </c>
      <c r="O444" s="286">
        <f t="shared" ref="O444:O460" si="85">N444/M444*100</f>
        <v>100</v>
      </c>
      <c r="P444" s="165">
        <f>(O444+O445+O446)/3</f>
        <v>100</v>
      </c>
      <c r="Q444" s="54"/>
      <c r="R444" s="57"/>
    </row>
    <row r="445" spans="1:18" ht="153" customHeight="1">
      <c r="A445" s="341"/>
      <c r="B445" s="94"/>
      <c r="C445" s="114"/>
      <c r="D445" s="102"/>
      <c r="E445" s="265"/>
      <c r="F445" s="265"/>
      <c r="G445" s="102"/>
      <c r="H445" s="265"/>
      <c r="I445" s="297"/>
      <c r="J445" s="302" t="s">
        <v>950</v>
      </c>
      <c r="K445" s="302" t="s">
        <v>604</v>
      </c>
      <c r="L445" s="302" t="s">
        <v>264</v>
      </c>
      <c r="M445" s="302">
        <v>968</v>
      </c>
      <c r="N445" s="302">
        <v>968</v>
      </c>
      <c r="O445" s="286">
        <f t="shared" si="85"/>
        <v>100</v>
      </c>
      <c r="P445" s="186"/>
      <c r="Q445" s="54"/>
      <c r="R445" s="94" t="s">
        <v>1029</v>
      </c>
    </row>
    <row r="446" spans="1:18" ht="163.5" customHeight="1">
      <c r="A446" s="341"/>
      <c r="B446" s="94"/>
      <c r="C446" s="114"/>
      <c r="D446" s="102"/>
      <c r="E446" s="265"/>
      <c r="F446" s="265"/>
      <c r="G446" s="102"/>
      <c r="H446" s="265"/>
      <c r="I446" s="297"/>
      <c r="J446" s="302" t="s">
        <v>951</v>
      </c>
      <c r="K446" s="302" t="s">
        <v>604</v>
      </c>
      <c r="L446" s="302" t="s">
        <v>264</v>
      </c>
      <c r="M446" s="302">
        <v>141</v>
      </c>
      <c r="N446" s="302">
        <v>141</v>
      </c>
      <c r="O446" s="286">
        <f t="shared" si="85"/>
        <v>100</v>
      </c>
      <c r="P446" s="190"/>
      <c r="Q446" s="54"/>
      <c r="R446" s="94" t="s">
        <v>1029</v>
      </c>
    </row>
    <row r="447" spans="1:18" ht="165.75" customHeight="1">
      <c r="A447" s="343" t="s">
        <v>614</v>
      </c>
      <c r="B447" s="131" t="s">
        <v>598</v>
      </c>
      <c r="C447" s="166" t="s">
        <v>599</v>
      </c>
      <c r="D447" s="170" t="s">
        <v>470</v>
      </c>
      <c r="E447" s="273">
        <v>118501.3</v>
      </c>
      <c r="F447" s="273">
        <v>118501.3</v>
      </c>
      <c r="G447" s="102" t="s">
        <v>171</v>
      </c>
      <c r="H447" s="265">
        <f t="shared" si="84"/>
        <v>100</v>
      </c>
      <c r="I447" s="102"/>
      <c r="J447" s="302" t="s">
        <v>615</v>
      </c>
      <c r="K447" s="302" t="s">
        <v>604</v>
      </c>
      <c r="L447" s="302" t="s">
        <v>264</v>
      </c>
      <c r="M447" s="339">
        <v>58</v>
      </c>
      <c r="N447" s="339">
        <v>58</v>
      </c>
      <c r="O447" s="286">
        <f t="shared" si="85"/>
        <v>100</v>
      </c>
      <c r="P447" s="184">
        <f>SUM(O447:O450)/4</f>
        <v>100.00645661157026</v>
      </c>
      <c r="Q447" s="105"/>
      <c r="R447" s="57"/>
    </row>
    <row r="448" spans="1:18" ht="234.75" customHeight="1">
      <c r="A448" s="344"/>
      <c r="B448" s="177"/>
      <c r="C448" s="179"/>
      <c r="D448" s="171"/>
      <c r="E448" s="282"/>
      <c r="F448" s="282"/>
      <c r="G448" s="101"/>
      <c r="H448" s="257"/>
      <c r="I448" s="101"/>
      <c r="J448" s="302" t="s">
        <v>612</v>
      </c>
      <c r="K448" s="302" t="s">
        <v>602</v>
      </c>
      <c r="L448" s="302" t="s">
        <v>373</v>
      </c>
      <c r="M448" s="342">
        <v>3872</v>
      </c>
      <c r="N448" s="342">
        <v>3873</v>
      </c>
      <c r="O448" s="286">
        <f t="shared" si="85"/>
        <v>100.025826446281</v>
      </c>
      <c r="P448" s="345"/>
      <c r="Q448" s="54"/>
      <c r="R448" s="94" t="s">
        <v>1029</v>
      </c>
    </row>
    <row r="449" spans="1:18" ht="162.75" customHeight="1">
      <c r="A449" s="344"/>
      <c r="B449" s="177"/>
      <c r="C449" s="179"/>
      <c r="D449" s="171"/>
      <c r="E449" s="282"/>
      <c r="F449" s="282"/>
      <c r="G449" s="101"/>
      <c r="H449" s="257"/>
      <c r="I449" s="101"/>
      <c r="J449" s="302" t="s">
        <v>616</v>
      </c>
      <c r="K449" s="302" t="s">
        <v>617</v>
      </c>
      <c r="L449" s="302" t="s">
        <v>259</v>
      </c>
      <c r="M449" s="346">
        <v>12</v>
      </c>
      <c r="N449" s="346">
        <v>12</v>
      </c>
      <c r="O449" s="286">
        <f t="shared" si="85"/>
        <v>100</v>
      </c>
      <c r="P449" s="345"/>
      <c r="Q449" s="105"/>
      <c r="R449" s="57"/>
    </row>
    <row r="450" spans="1:18" ht="146.25" customHeight="1">
      <c r="A450" s="347"/>
      <c r="B450" s="132"/>
      <c r="C450" s="167"/>
      <c r="D450" s="172"/>
      <c r="E450" s="274"/>
      <c r="F450" s="274"/>
      <c r="G450" s="112"/>
      <c r="H450" s="310"/>
      <c r="I450" s="112"/>
      <c r="J450" s="302" t="s">
        <v>618</v>
      </c>
      <c r="K450" s="302" t="s">
        <v>606</v>
      </c>
      <c r="L450" s="302" t="s">
        <v>424</v>
      </c>
      <c r="M450" s="342">
        <v>729586</v>
      </c>
      <c r="N450" s="342">
        <v>750533</v>
      </c>
      <c r="O450" s="286">
        <f>IF(N450/M450&gt;=1,100)</f>
        <v>100</v>
      </c>
      <c r="P450" s="185"/>
      <c r="Q450" s="54"/>
      <c r="R450" s="94" t="s">
        <v>1029</v>
      </c>
    </row>
    <row r="451" spans="1:18" ht="159" customHeight="1">
      <c r="A451" s="343" t="s">
        <v>619</v>
      </c>
      <c r="B451" s="131" t="s">
        <v>598</v>
      </c>
      <c r="C451" s="166" t="s">
        <v>599</v>
      </c>
      <c r="D451" s="170" t="s">
        <v>481</v>
      </c>
      <c r="E451" s="273">
        <v>94159.3</v>
      </c>
      <c r="F451" s="273">
        <v>91618.3</v>
      </c>
      <c r="G451" s="170" t="s">
        <v>171</v>
      </c>
      <c r="H451" s="273">
        <f t="shared" ref="H451" si="86">F451/E451*100</f>
        <v>97.301381807213943</v>
      </c>
      <c r="I451" s="170" t="s">
        <v>354</v>
      </c>
      <c r="J451" s="302" t="s">
        <v>952</v>
      </c>
      <c r="K451" s="302" t="s">
        <v>953</v>
      </c>
      <c r="L451" s="302" t="s">
        <v>264</v>
      </c>
      <c r="M451" s="302">
        <v>1</v>
      </c>
      <c r="N451" s="339">
        <v>1</v>
      </c>
      <c r="O451" s="286">
        <f t="shared" si="85"/>
        <v>100</v>
      </c>
      <c r="P451" s="184">
        <f>(O451+O452+O453+O454+O455+O456+O457)/7</f>
        <v>100</v>
      </c>
      <c r="Q451" s="54"/>
      <c r="R451" s="57"/>
    </row>
    <row r="452" spans="1:18" ht="172.5" customHeight="1">
      <c r="A452" s="344"/>
      <c r="B452" s="177"/>
      <c r="C452" s="179"/>
      <c r="D452" s="171"/>
      <c r="E452" s="282"/>
      <c r="F452" s="282"/>
      <c r="G452" s="171"/>
      <c r="H452" s="282"/>
      <c r="I452" s="171"/>
      <c r="J452" s="302" t="s">
        <v>954</v>
      </c>
      <c r="K452" s="302" t="s">
        <v>604</v>
      </c>
      <c r="L452" s="302" t="s">
        <v>264</v>
      </c>
      <c r="M452" s="302">
        <v>457</v>
      </c>
      <c r="N452" s="346">
        <v>457</v>
      </c>
      <c r="O452" s="286">
        <f t="shared" si="85"/>
        <v>100</v>
      </c>
      <c r="P452" s="345"/>
      <c r="Q452" s="302"/>
      <c r="R452" s="94" t="s">
        <v>1029</v>
      </c>
    </row>
    <row r="453" spans="1:18" ht="139.5" customHeight="1">
      <c r="A453" s="344"/>
      <c r="B453" s="177"/>
      <c r="C453" s="179"/>
      <c r="D453" s="171"/>
      <c r="E453" s="282"/>
      <c r="F453" s="282"/>
      <c r="G453" s="171"/>
      <c r="H453" s="282"/>
      <c r="I453" s="171"/>
      <c r="J453" s="302" t="s">
        <v>620</v>
      </c>
      <c r="K453" s="302" t="s">
        <v>606</v>
      </c>
      <c r="L453" s="302" t="s">
        <v>424</v>
      </c>
      <c r="M453" s="302">
        <v>388200</v>
      </c>
      <c r="N453" s="302">
        <v>388200</v>
      </c>
      <c r="O453" s="286">
        <f t="shared" si="85"/>
        <v>100</v>
      </c>
      <c r="P453" s="345"/>
      <c r="Q453" s="302"/>
      <c r="R453" s="94" t="s">
        <v>1029</v>
      </c>
    </row>
    <row r="454" spans="1:18" ht="108" customHeight="1">
      <c r="A454" s="344"/>
      <c r="B454" s="177"/>
      <c r="C454" s="179"/>
      <c r="D454" s="171"/>
      <c r="E454" s="282"/>
      <c r="F454" s="282"/>
      <c r="G454" s="171"/>
      <c r="H454" s="282"/>
      <c r="I454" s="171"/>
      <c r="J454" s="302" t="s">
        <v>955</v>
      </c>
      <c r="K454" s="302" t="s">
        <v>617</v>
      </c>
      <c r="L454" s="302" t="s">
        <v>259</v>
      </c>
      <c r="M454" s="302">
        <v>12</v>
      </c>
      <c r="N454" s="302">
        <v>12</v>
      </c>
      <c r="O454" s="286">
        <f t="shared" si="85"/>
        <v>100</v>
      </c>
      <c r="P454" s="345"/>
      <c r="Q454" s="302"/>
      <c r="R454" s="57"/>
    </row>
    <row r="455" spans="1:18" ht="96" customHeight="1">
      <c r="A455" s="344"/>
      <c r="B455" s="177"/>
      <c r="C455" s="179"/>
      <c r="D455" s="171"/>
      <c r="E455" s="282"/>
      <c r="F455" s="282"/>
      <c r="G455" s="171"/>
      <c r="H455" s="282"/>
      <c r="I455" s="171"/>
      <c r="J455" s="302" t="s">
        <v>956</v>
      </c>
      <c r="K455" s="302" t="s">
        <v>957</v>
      </c>
      <c r="L455" s="302" t="s">
        <v>264</v>
      </c>
      <c r="M455" s="302">
        <v>4</v>
      </c>
      <c r="N455" s="302">
        <v>4</v>
      </c>
      <c r="O455" s="286">
        <f t="shared" si="85"/>
        <v>100</v>
      </c>
      <c r="P455" s="345"/>
      <c r="Q455" s="302"/>
      <c r="R455" s="94" t="s">
        <v>1029</v>
      </c>
    </row>
    <row r="456" spans="1:18" ht="213" customHeight="1">
      <c r="A456" s="344"/>
      <c r="B456" s="177"/>
      <c r="C456" s="179"/>
      <c r="D456" s="171"/>
      <c r="E456" s="282"/>
      <c r="F456" s="282"/>
      <c r="G456" s="171"/>
      <c r="H456" s="282"/>
      <c r="I456" s="171"/>
      <c r="J456" s="302" t="s">
        <v>958</v>
      </c>
      <c r="K456" s="302" t="s">
        <v>959</v>
      </c>
      <c r="L456" s="302" t="s">
        <v>264</v>
      </c>
      <c r="M456" s="302">
        <v>7</v>
      </c>
      <c r="N456" s="302">
        <v>7</v>
      </c>
      <c r="O456" s="286">
        <f t="shared" si="85"/>
        <v>100</v>
      </c>
      <c r="P456" s="345"/>
      <c r="Q456" s="54"/>
      <c r="R456" s="57"/>
    </row>
    <row r="457" spans="1:18" ht="67.5" customHeight="1">
      <c r="A457" s="347"/>
      <c r="B457" s="132"/>
      <c r="C457" s="167"/>
      <c r="D457" s="172"/>
      <c r="E457" s="274"/>
      <c r="F457" s="274"/>
      <c r="G457" s="172"/>
      <c r="H457" s="274"/>
      <c r="I457" s="172"/>
      <c r="J457" s="302" t="s">
        <v>960</v>
      </c>
      <c r="K457" s="302" t="s">
        <v>650</v>
      </c>
      <c r="L457" s="302" t="s">
        <v>264</v>
      </c>
      <c r="M457" s="302">
        <v>7</v>
      </c>
      <c r="N457" s="302">
        <v>7</v>
      </c>
      <c r="O457" s="286">
        <f t="shared" si="85"/>
        <v>100</v>
      </c>
      <c r="P457" s="185"/>
      <c r="Q457" s="54"/>
      <c r="R457" s="94" t="s">
        <v>1029</v>
      </c>
    </row>
    <row r="458" spans="1:18" ht="240.75" customHeight="1">
      <c r="A458" s="343" t="s">
        <v>621</v>
      </c>
      <c r="B458" s="131" t="s">
        <v>598</v>
      </c>
      <c r="C458" s="166" t="s">
        <v>599</v>
      </c>
      <c r="D458" s="170" t="s">
        <v>543</v>
      </c>
      <c r="E458" s="273">
        <v>76526.5</v>
      </c>
      <c r="F458" s="273">
        <v>76526.399999999994</v>
      </c>
      <c r="G458" s="170" t="s">
        <v>171</v>
      </c>
      <c r="H458" s="273">
        <f t="shared" ref="H458" si="87">F458/E458*100</f>
        <v>99.999869326311796</v>
      </c>
      <c r="I458" s="170"/>
      <c r="J458" s="302" t="s">
        <v>601</v>
      </c>
      <c r="K458" s="302" t="s">
        <v>602</v>
      </c>
      <c r="L458" s="302" t="s">
        <v>424</v>
      </c>
      <c r="M458" s="342">
        <v>126520</v>
      </c>
      <c r="N458" s="342">
        <v>126520</v>
      </c>
      <c r="O458" s="286">
        <f t="shared" si="85"/>
        <v>100</v>
      </c>
      <c r="P458" s="184">
        <f>SUM(O458:O460)/3</f>
        <v>100</v>
      </c>
      <c r="Q458" s="105"/>
      <c r="R458" s="94" t="s">
        <v>1029</v>
      </c>
    </row>
    <row r="459" spans="1:18" ht="95.25" customHeight="1">
      <c r="A459" s="344"/>
      <c r="B459" s="177"/>
      <c r="C459" s="179"/>
      <c r="D459" s="171"/>
      <c r="E459" s="282"/>
      <c r="F459" s="282"/>
      <c r="G459" s="171"/>
      <c r="H459" s="282"/>
      <c r="I459" s="171"/>
      <c r="J459" s="302" t="s">
        <v>961</v>
      </c>
      <c r="K459" s="302" t="s">
        <v>962</v>
      </c>
      <c r="L459" s="302" t="s">
        <v>264</v>
      </c>
      <c r="M459" s="348">
        <v>2</v>
      </c>
      <c r="N459" s="348">
        <v>2</v>
      </c>
      <c r="O459" s="286">
        <f>IF(N459/M459&gt;=1,100)</f>
        <v>100</v>
      </c>
      <c r="P459" s="345"/>
      <c r="Q459" s="302"/>
      <c r="R459" s="94" t="s">
        <v>1029</v>
      </c>
    </row>
    <row r="460" spans="1:18" ht="144.75" customHeight="1">
      <c r="A460" s="347"/>
      <c r="B460" s="132"/>
      <c r="C460" s="167"/>
      <c r="D460" s="172"/>
      <c r="E460" s="274"/>
      <c r="F460" s="274"/>
      <c r="G460" s="172"/>
      <c r="H460" s="274"/>
      <c r="I460" s="172"/>
      <c r="J460" s="302" t="s">
        <v>620</v>
      </c>
      <c r="K460" s="302" t="s">
        <v>606</v>
      </c>
      <c r="L460" s="302" t="s">
        <v>424</v>
      </c>
      <c r="M460" s="349">
        <v>506472.5</v>
      </c>
      <c r="N460" s="349">
        <v>506472.5</v>
      </c>
      <c r="O460" s="286">
        <f t="shared" si="85"/>
        <v>100</v>
      </c>
      <c r="P460" s="185"/>
      <c r="Q460" s="302"/>
      <c r="R460" s="94" t="s">
        <v>1029</v>
      </c>
    </row>
    <row r="461" spans="1:18" ht="246.75" customHeight="1">
      <c r="A461" s="343" t="s">
        <v>622</v>
      </c>
      <c r="B461" s="131" t="s">
        <v>598</v>
      </c>
      <c r="C461" s="166" t="s">
        <v>599</v>
      </c>
      <c r="D461" s="170" t="s">
        <v>545</v>
      </c>
      <c r="E461" s="311">
        <v>118710.9</v>
      </c>
      <c r="F461" s="311">
        <v>118710.8</v>
      </c>
      <c r="G461" s="170" t="s">
        <v>171</v>
      </c>
      <c r="H461" s="273">
        <f>F461/E461*100</f>
        <v>99.999915761737128</v>
      </c>
      <c r="I461" s="170"/>
      <c r="J461" s="302" t="s">
        <v>601</v>
      </c>
      <c r="K461" s="302" t="s">
        <v>602</v>
      </c>
      <c r="L461" s="350" t="s">
        <v>424</v>
      </c>
      <c r="M461" s="351">
        <v>234686</v>
      </c>
      <c r="N461" s="351">
        <v>296539</v>
      </c>
      <c r="O461" s="286">
        <f>IF(N461/M461&gt;=1,100)</f>
        <v>100</v>
      </c>
      <c r="P461" s="184">
        <f>SUM(O461:O463)/3</f>
        <v>100</v>
      </c>
      <c r="Q461" s="302" t="s">
        <v>623</v>
      </c>
      <c r="R461" s="57"/>
    </row>
    <row r="462" spans="1:18" ht="175.5" customHeight="1">
      <c r="A462" s="344"/>
      <c r="B462" s="177"/>
      <c r="C462" s="179"/>
      <c r="D462" s="171"/>
      <c r="E462" s="313"/>
      <c r="F462" s="313"/>
      <c r="G462" s="171"/>
      <c r="H462" s="282"/>
      <c r="I462" s="171"/>
      <c r="J462" s="302" t="s">
        <v>624</v>
      </c>
      <c r="K462" s="302" t="s">
        <v>604</v>
      </c>
      <c r="L462" s="350" t="s">
        <v>264</v>
      </c>
      <c r="M462" s="348">
        <v>355</v>
      </c>
      <c r="N462" s="348">
        <v>355</v>
      </c>
      <c r="O462" s="286">
        <f>IF(N462/M462&gt;=1,100)</f>
        <v>100</v>
      </c>
      <c r="P462" s="345"/>
      <c r="Q462" s="105" t="s">
        <v>625</v>
      </c>
      <c r="R462" s="57"/>
    </row>
    <row r="463" spans="1:18" ht="139.5" customHeight="1">
      <c r="A463" s="347"/>
      <c r="B463" s="132"/>
      <c r="C463" s="167"/>
      <c r="D463" s="172"/>
      <c r="E463" s="314"/>
      <c r="F463" s="314"/>
      <c r="G463" s="172"/>
      <c r="H463" s="274"/>
      <c r="I463" s="172"/>
      <c r="J463" s="302" t="s">
        <v>620</v>
      </c>
      <c r="K463" s="302" t="s">
        <v>606</v>
      </c>
      <c r="L463" s="350" t="s">
        <v>373</v>
      </c>
      <c r="M463" s="352">
        <v>770308</v>
      </c>
      <c r="N463" s="352">
        <v>794500</v>
      </c>
      <c r="O463" s="286">
        <f>IF(N463/M463&gt;=1,100)</f>
        <v>100</v>
      </c>
      <c r="P463" s="185"/>
      <c r="Q463" s="302" t="s">
        <v>963</v>
      </c>
      <c r="R463" s="94" t="s">
        <v>1029</v>
      </c>
    </row>
    <row r="464" spans="1:18" ht="141.75">
      <c r="A464" s="343" t="s">
        <v>626</v>
      </c>
      <c r="B464" s="131" t="s">
        <v>598</v>
      </c>
      <c r="C464" s="166" t="s">
        <v>599</v>
      </c>
      <c r="D464" s="170" t="s">
        <v>561</v>
      </c>
      <c r="E464" s="311">
        <v>13417.6</v>
      </c>
      <c r="F464" s="311">
        <v>13417.6</v>
      </c>
      <c r="G464" s="170" t="s">
        <v>171</v>
      </c>
      <c r="H464" s="273">
        <f>F464/E464*100</f>
        <v>100</v>
      </c>
      <c r="I464" s="170"/>
      <c r="J464" s="302" t="s">
        <v>627</v>
      </c>
      <c r="K464" s="302" t="s">
        <v>604</v>
      </c>
      <c r="L464" s="302" t="s">
        <v>264</v>
      </c>
      <c r="M464" s="346">
        <v>371</v>
      </c>
      <c r="N464" s="346">
        <v>371</v>
      </c>
      <c r="O464" s="286">
        <f>(N464/M464)*100</f>
        <v>100</v>
      </c>
      <c r="P464" s="184">
        <f>SUM(O464:O465)/2</f>
        <v>98.737897891791391</v>
      </c>
      <c r="Q464" s="105"/>
      <c r="R464" s="57"/>
    </row>
    <row r="465" spans="1:18" ht="126">
      <c r="A465" s="347"/>
      <c r="B465" s="132"/>
      <c r="C465" s="167"/>
      <c r="D465" s="172"/>
      <c r="E465" s="314"/>
      <c r="F465" s="314"/>
      <c r="G465" s="172"/>
      <c r="H465" s="274"/>
      <c r="I465" s="172"/>
      <c r="J465" s="302" t="s">
        <v>628</v>
      </c>
      <c r="K465" s="302" t="s">
        <v>606</v>
      </c>
      <c r="L465" s="302" t="s">
        <v>424</v>
      </c>
      <c r="M465" s="353">
        <v>92452.9</v>
      </c>
      <c r="N465" s="353">
        <v>90119.2</v>
      </c>
      <c r="O465" s="286">
        <f>(N465/M465)*100</f>
        <v>97.475795783582768</v>
      </c>
      <c r="P465" s="185"/>
      <c r="Q465" s="105" t="s">
        <v>964</v>
      </c>
      <c r="R465" s="94" t="s">
        <v>1029</v>
      </c>
    </row>
    <row r="466" spans="1:18" ht="177.75" customHeight="1">
      <c r="A466" s="343" t="s">
        <v>629</v>
      </c>
      <c r="B466" s="131" t="s">
        <v>598</v>
      </c>
      <c r="C466" s="244" t="s">
        <v>599</v>
      </c>
      <c r="D466" s="170" t="s">
        <v>562</v>
      </c>
      <c r="E466" s="311">
        <v>18199.599999999999</v>
      </c>
      <c r="F466" s="311">
        <v>17931.599999999999</v>
      </c>
      <c r="G466" s="170" t="s">
        <v>171</v>
      </c>
      <c r="H466" s="273">
        <f>F466/E466*100</f>
        <v>98.527440163520069</v>
      </c>
      <c r="I466" s="131" t="s">
        <v>965</v>
      </c>
      <c r="J466" s="302" t="s">
        <v>966</v>
      </c>
      <c r="K466" s="302" t="s">
        <v>604</v>
      </c>
      <c r="L466" s="302" t="s">
        <v>264</v>
      </c>
      <c r="M466" s="346">
        <v>663</v>
      </c>
      <c r="N466" s="354">
        <v>266</v>
      </c>
      <c r="O466" s="286">
        <f t="shared" ref="O466:O475" si="88">(N466/M466)*100</f>
        <v>40.120663650075414</v>
      </c>
      <c r="P466" s="184">
        <f>SUM(O466:O471)/6</f>
        <v>55.858580537778408</v>
      </c>
      <c r="Q466" s="105" t="s">
        <v>967</v>
      </c>
      <c r="R466" s="57"/>
    </row>
    <row r="467" spans="1:18" ht="114.75" customHeight="1">
      <c r="A467" s="344"/>
      <c r="B467" s="177"/>
      <c r="C467" s="337"/>
      <c r="D467" s="171"/>
      <c r="E467" s="313"/>
      <c r="F467" s="313"/>
      <c r="G467" s="171"/>
      <c r="H467" s="282"/>
      <c r="I467" s="177"/>
      <c r="J467" s="302" t="s">
        <v>968</v>
      </c>
      <c r="K467" s="302" t="s">
        <v>630</v>
      </c>
      <c r="L467" s="302" t="s">
        <v>264</v>
      </c>
      <c r="M467" s="353">
        <v>5</v>
      </c>
      <c r="N467" s="346">
        <v>0</v>
      </c>
      <c r="O467" s="286">
        <f t="shared" si="88"/>
        <v>0</v>
      </c>
      <c r="P467" s="345"/>
      <c r="Q467" s="105" t="s">
        <v>969</v>
      </c>
      <c r="R467" s="57"/>
    </row>
    <row r="468" spans="1:18" ht="103.5" customHeight="1">
      <c r="A468" s="344"/>
      <c r="B468" s="177"/>
      <c r="C468" s="337"/>
      <c r="D468" s="171"/>
      <c r="E468" s="313"/>
      <c r="F468" s="313"/>
      <c r="G468" s="171"/>
      <c r="H468" s="282"/>
      <c r="I468" s="177"/>
      <c r="J468" s="302" t="s">
        <v>970</v>
      </c>
      <c r="K468" s="302" t="s">
        <v>631</v>
      </c>
      <c r="L468" s="302" t="s">
        <v>264</v>
      </c>
      <c r="M468" s="353">
        <v>10</v>
      </c>
      <c r="N468" s="346">
        <v>2</v>
      </c>
      <c r="O468" s="286">
        <f t="shared" si="88"/>
        <v>20</v>
      </c>
      <c r="P468" s="345"/>
      <c r="Q468" s="105" t="s">
        <v>969</v>
      </c>
      <c r="R468" s="57"/>
    </row>
    <row r="469" spans="1:18" ht="39" customHeight="1">
      <c r="A469" s="344"/>
      <c r="B469" s="177"/>
      <c r="C469" s="337"/>
      <c r="D469" s="171"/>
      <c r="E469" s="313"/>
      <c r="F469" s="313"/>
      <c r="G469" s="171"/>
      <c r="H469" s="282"/>
      <c r="I469" s="177"/>
      <c r="J469" s="302" t="s">
        <v>971</v>
      </c>
      <c r="K469" s="302" t="s">
        <v>631</v>
      </c>
      <c r="L469" s="302" t="s">
        <v>264</v>
      </c>
      <c r="M469" s="353">
        <v>5</v>
      </c>
      <c r="N469" s="346">
        <v>4</v>
      </c>
      <c r="O469" s="286">
        <f t="shared" si="88"/>
        <v>80</v>
      </c>
      <c r="P469" s="345"/>
      <c r="Q469" s="105" t="s">
        <v>972</v>
      </c>
      <c r="R469" s="57"/>
    </row>
    <row r="470" spans="1:18" ht="143.25" customHeight="1">
      <c r="A470" s="344"/>
      <c r="B470" s="177"/>
      <c r="C470" s="337"/>
      <c r="D470" s="171"/>
      <c r="E470" s="313"/>
      <c r="F470" s="313"/>
      <c r="G470" s="171"/>
      <c r="H470" s="282"/>
      <c r="I470" s="177"/>
      <c r="J470" s="302" t="s">
        <v>973</v>
      </c>
      <c r="K470" s="302" t="s">
        <v>632</v>
      </c>
      <c r="L470" s="302" t="s">
        <v>264</v>
      </c>
      <c r="M470" s="353">
        <v>4</v>
      </c>
      <c r="N470" s="346">
        <v>5</v>
      </c>
      <c r="O470" s="286">
        <f t="shared" ref="O470:O472" si="89">IF(N470/M470&gt;1,100)</f>
        <v>100</v>
      </c>
      <c r="P470" s="345"/>
      <c r="Q470" s="105"/>
      <c r="R470" s="57"/>
    </row>
    <row r="471" spans="1:18" ht="141" customHeight="1">
      <c r="A471" s="344"/>
      <c r="B471" s="177"/>
      <c r="C471" s="337"/>
      <c r="D471" s="171"/>
      <c r="E471" s="313"/>
      <c r="F471" s="313"/>
      <c r="G471" s="171"/>
      <c r="H471" s="282"/>
      <c r="I471" s="177"/>
      <c r="J471" s="302" t="s">
        <v>974</v>
      </c>
      <c r="K471" s="302" t="s">
        <v>606</v>
      </c>
      <c r="L471" s="302" t="s">
        <v>424</v>
      </c>
      <c r="M471" s="353">
        <v>107074.8</v>
      </c>
      <c r="N471" s="346">
        <v>101754.06</v>
      </c>
      <c r="O471" s="286">
        <f t="shared" si="88"/>
        <v>95.03081957659505</v>
      </c>
      <c r="P471" s="345"/>
      <c r="Q471" s="105" t="s">
        <v>964</v>
      </c>
      <c r="R471" s="57"/>
    </row>
    <row r="472" spans="1:18" ht="166.5" customHeight="1">
      <c r="A472" s="244" t="s">
        <v>633</v>
      </c>
      <c r="B472" s="131" t="s">
        <v>598</v>
      </c>
      <c r="C472" s="166" t="s">
        <v>599</v>
      </c>
      <c r="D472" s="170" t="s">
        <v>547</v>
      </c>
      <c r="E472" s="311">
        <v>64925.2</v>
      </c>
      <c r="F472" s="311">
        <v>64925.2</v>
      </c>
      <c r="G472" s="170" t="s">
        <v>171</v>
      </c>
      <c r="H472" s="273">
        <f>F472/E472*100</f>
        <v>100</v>
      </c>
      <c r="I472" s="170"/>
      <c r="J472" s="302" t="s">
        <v>615</v>
      </c>
      <c r="K472" s="302" t="s">
        <v>604</v>
      </c>
      <c r="L472" s="302" t="s">
        <v>264</v>
      </c>
      <c r="M472" s="348">
        <v>424</v>
      </c>
      <c r="N472" s="348">
        <v>518</v>
      </c>
      <c r="O472" s="286">
        <f t="shared" si="89"/>
        <v>100</v>
      </c>
      <c r="P472" s="184">
        <f>SUM(O472:O473)/2</f>
        <v>100</v>
      </c>
      <c r="Q472" s="105"/>
      <c r="R472" s="94" t="s">
        <v>1029</v>
      </c>
    </row>
    <row r="473" spans="1:18" ht="147" customHeight="1">
      <c r="A473" s="247"/>
      <c r="B473" s="132"/>
      <c r="C473" s="167"/>
      <c r="D473" s="172"/>
      <c r="E473" s="314"/>
      <c r="F473" s="314"/>
      <c r="G473" s="172"/>
      <c r="H473" s="274"/>
      <c r="I473" s="172"/>
      <c r="J473" s="302" t="s">
        <v>628</v>
      </c>
      <c r="K473" s="302" t="s">
        <v>606</v>
      </c>
      <c r="L473" s="302" t="s">
        <v>424</v>
      </c>
      <c r="M473" s="354">
        <v>423600</v>
      </c>
      <c r="N473" s="354">
        <v>423600</v>
      </c>
      <c r="O473" s="286">
        <f t="shared" si="88"/>
        <v>100</v>
      </c>
      <c r="P473" s="185"/>
      <c r="Q473" s="302"/>
      <c r="R473" s="94" t="s">
        <v>1029</v>
      </c>
    </row>
    <row r="474" spans="1:18" ht="171.75" customHeight="1">
      <c r="A474" s="244" t="s">
        <v>634</v>
      </c>
      <c r="B474" s="131" t="s">
        <v>598</v>
      </c>
      <c r="C474" s="166" t="s">
        <v>599</v>
      </c>
      <c r="D474" s="170" t="s">
        <v>549</v>
      </c>
      <c r="E474" s="311">
        <v>153067.6</v>
      </c>
      <c r="F474" s="311">
        <v>153067.5</v>
      </c>
      <c r="G474" s="170" t="s">
        <v>171</v>
      </c>
      <c r="H474" s="273">
        <f>F474/E474*100</f>
        <v>99.999934669387898</v>
      </c>
      <c r="I474" s="102"/>
      <c r="J474" s="302" t="s">
        <v>615</v>
      </c>
      <c r="K474" s="302" t="s">
        <v>604</v>
      </c>
      <c r="L474" s="302" t="s">
        <v>264</v>
      </c>
      <c r="M474" s="348">
        <v>400</v>
      </c>
      <c r="N474" s="348">
        <v>400</v>
      </c>
      <c r="O474" s="286">
        <f t="shared" si="88"/>
        <v>100</v>
      </c>
      <c r="P474" s="184">
        <f>SUM(O474:O475)/2</f>
        <v>99.757020480352452</v>
      </c>
      <c r="Q474" s="105"/>
      <c r="R474" s="57"/>
    </row>
    <row r="475" spans="1:18" ht="156" customHeight="1">
      <c r="A475" s="247"/>
      <c r="B475" s="132"/>
      <c r="C475" s="167"/>
      <c r="D475" s="172"/>
      <c r="E475" s="314"/>
      <c r="F475" s="314"/>
      <c r="G475" s="172"/>
      <c r="H475" s="274"/>
      <c r="I475" s="101"/>
      <c r="J475" s="302" t="s">
        <v>628</v>
      </c>
      <c r="K475" s="302" t="s">
        <v>606</v>
      </c>
      <c r="L475" s="302" t="s">
        <v>424</v>
      </c>
      <c r="M475" s="346">
        <v>850429.7</v>
      </c>
      <c r="N475" s="346">
        <v>846296.96</v>
      </c>
      <c r="O475" s="286">
        <f t="shared" si="88"/>
        <v>99.514040960704918</v>
      </c>
      <c r="P475" s="185"/>
      <c r="Q475" s="105" t="s">
        <v>635</v>
      </c>
      <c r="R475" s="94" t="s">
        <v>1029</v>
      </c>
    </row>
    <row r="476" spans="1:18" ht="172.5" customHeight="1">
      <c r="A476" s="244" t="s">
        <v>636</v>
      </c>
      <c r="B476" s="131" t="s">
        <v>598</v>
      </c>
      <c r="C476" s="166" t="s">
        <v>599</v>
      </c>
      <c r="D476" s="170" t="s">
        <v>563</v>
      </c>
      <c r="E476" s="311">
        <v>34862.199999999997</v>
      </c>
      <c r="F476" s="311">
        <v>34862.199999999997</v>
      </c>
      <c r="G476" s="170" t="s">
        <v>171</v>
      </c>
      <c r="H476" s="273">
        <f>F476/E476*100</f>
        <v>100</v>
      </c>
      <c r="I476" s="170"/>
      <c r="J476" s="302" t="s">
        <v>615</v>
      </c>
      <c r="K476" s="302" t="s">
        <v>604</v>
      </c>
      <c r="L476" s="302" t="s">
        <v>264</v>
      </c>
      <c r="M476" s="348">
        <v>812</v>
      </c>
      <c r="N476" s="348">
        <v>812</v>
      </c>
      <c r="O476" s="286">
        <f>IF(N476/M476&gt;=1,100)</f>
        <v>100</v>
      </c>
      <c r="P476" s="184">
        <f>SUM(O476:O477)/2</f>
        <v>100</v>
      </c>
      <c r="Q476" s="105"/>
      <c r="R476" s="94" t="s">
        <v>1029</v>
      </c>
    </row>
    <row r="477" spans="1:18" ht="150.75" customHeight="1">
      <c r="A477" s="247"/>
      <c r="B477" s="132"/>
      <c r="C477" s="167"/>
      <c r="D477" s="172"/>
      <c r="E477" s="314"/>
      <c r="F477" s="314"/>
      <c r="G477" s="172"/>
      <c r="H477" s="274"/>
      <c r="I477" s="172"/>
      <c r="J477" s="302" t="s">
        <v>628</v>
      </c>
      <c r="K477" s="302" t="s">
        <v>606</v>
      </c>
      <c r="L477" s="302" t="s">
        <v>424</v>
      </c>
      <c r="M477" s="355">
        <v>237591</v>
      </c>
      <c r="N477" s="355">
        <v>263413.7</v>
      </c>
      <c r="O477" s="286">
        <f>IF(N477/M477&gt;=1,100)</f>
        <v>100</v>
      </c>
      <c r="P477" s="185"/>
      <c r="Q477" s="105"/>
      <c r="R477" s="94" t="s">
        <v>1029</v>
      </c>
    </row>
    <row r="478" spans="1:18" ht="138.75" customHeight="1">
      <c r="A478" s="297" t="s">
        <v>637</v>
      </c>
      <c r="B478" s="105" t="s">
        <v>598</v>
      </c>
      <c r="C478" s="36" t="s">
        <v>599</v>
      </c>
      <c r="D478" s="102" t="s">
        <v>565</v>
      </c>
      <c r="E478" s="356">
        <v>22170.1</v>
      </c>
      <c r="F478" s="356">
        <v>21905.599999999999</v>
      </c>
      <c r="G478" s="102" t="s">
        <v>171</v>
      </c>
      <c r="H478" s="265">
        <f>F478/E478*100</f>
        <v>98.806951705224606</v>
      </c>
      <c r="I478" s="302" t="s">
        <v>975</v>
      </c>
      <c r="J478" s="302" t="s">
        <v>638</v>
      </c>
      <c r="K478" s="302" t="s">
        <v>606</v>
      </c>
      <c r="L478" s="302" t="s">
        <v>424</v>
      </c>
      <c r="M478" s="348">
        <v>160700</v>
      </c>
      <c r="N478" s="348">
        <v>159100</v>
      </c>
      <c r="O478" s="286">
        <f t="shared" ref="O478:O480" si="90">(N478/M478)*100</f>
        <v>99.004355942750465</v>
      </c>
      <c r="P478" s="184">
        <f>(O478+O479+O480)/3</f>
        <v>99.668118647583483</v>
      </c>
      <c r="Q478" s="302" t="s">
        <v>921</v>
      </c>
      <c r="R478" s="57"/>
    </row>
    <row r="479" spans="1:18" ht="107.25" customHeight="1">
      <c r="A479" s="297"/>
      <c r="B479" s="94"/>
      <c r="C479" s="114"/>
      <c r="D479" s="102"/>
      <c r="E479" s="356"/>
      <c r="F479" s="356"/>
      <c r="G479" s="102"/>
      <c r="H479" s="265"/>
      <c r="I479" s="96"/>
      <c r="J479" s="302" t="s">
        <v>976</v>
      </c>
      <c r="K479" s="302" t="s">
        <v>617</v>
      </c>
      <c r="L479" s="302" t="s">
        <v>259</v>
      </c>
      <c r="M479" s="348">
        <v>12</v>
      </c>
      <c r="N479" s="348">
        <v>12</v>
      </c>
      <c r="O479" s="286">
        <f t="shared" si="90"/>
        <v>100</v>
      </c>
      <c r="P479" s="345"/>
      <c r="Q479" s="302"/>
      <c r="R479" s="57"/>
    </row>
    <row r="480" spans="1:18" ht="142.5" customHeight="1">
      <c r="A480" s="297"/>
      <c r="B480" s="94"/>
      <c r="C480" s="114"/>
      <c r="D480" s="102"/>
      <c r="E480" s="356"/>
      <c r="F480" s="356"/>
      <c r="G480" s="102"/>
      <c r="H480" s="265"/>
      <c r="I480" s="96"/>
      <c r="J480" s="302" t="s">
        <v>977</v>
      </c>
      <c r="K480" s="302" t="s">
        <v>602</v>
      </c>
      <c r="L480" s="302" t="s">
        <v>373</v>
      </c>
      <c r="M480" s="348">
        <v>200</v>
      </c>
      <c r="N480" s="348">
        <v>200</v>
      </c>
      <c r="O480" s="286">
        <f t="shared" si="90"/>
        <v>100</v>
      </c>
      <c r="P480" s="185"/>
      <c r="Q480" s="302"/>
      <c r="R480" s="94" t="s">
        <v>1029</v>
      </c>
    </row>
    <row r="481" spans="1:18" ht="148.5" customHeight="1">
      <c r="A481" s="244" t="s">
        <v>639</v>
      </c>
      <c r="B481" s="131" t="s">
        <v>598</v>
      </c>
      <c r="C481" s="166" t="s">
        <v>599</v>
      </c>
      <c r="D481" s="170" t="s">
        <v>551</v>
      </c>
      <c r="E481" s="311">
        <v>75504</v>
      </c>
      <c r="F481" s="311">
        <v>75503.7</v>
      </c>
      <c r="G481" s="170" t="s">
        <v>171</v>
      </c>
      <c r="H481" s="273">
        <f>F481/E481*100</f>
        <v>99.999602670057214</v>
      </c>
      <c r="I481" s="170"/>
      <c r="J481" s="302" t="s">
        <v>638</v>
      </c>
      <c r="K481" s="302" t="s">
        <v>606</v>
      </c>
      <c r="L481" s="302" t="s">
        <v>424</v>
      </c>
      <c r="M481" s="355">
        <v>508169.1</v>
      </c>
      <c r="N481" s="355">
        <v>534150</v>
      </c>
      <c r="O481" s="286">
        <f t="shared" ref="O481:O482" si="91">IF(N481/M481&gt;1,100)</f>
        <v>100</v>
      </c>
      <c r="P481" s="184">
        <f>(O481+O483+O482)/3</f>
        <v>99.643953345610797</v>
      </c>
      <c r="Q481" s="303"/>
      <c r="R481" s="94" t="s">
        <v>1029</v>
      </c>
    </row>
    <row r="482" spans="1:18" ht="174.75" customHeight="1">
      <c r="A482" s="337"/>
      <c r="B482" s="177"/>
      <c r="C482" s="179"/>
      <c r="D482" s="171"/>
      <c r="E482" s="313"/>
      <c r="F482" s="313"/>
      <c r="G482" s="171"/>
      <c r="H482" s="282"/>
      <c r="I482" s="171"/>
      <c r="J482" s="302" t="s">
        <v>978</v>
      </c>
      <c r="K482" s="302" t="s">
        <v>604</v>
      </c>
      <c r="L482" s="302" t="s">
        <v>264</v>
      </c>
      <c r="M482" s="348">
        <v>1000</v>
      </c>
      <c r="N482" s="355">
        <v>1181</v>
      </c>
      <c r="O482" s="286">
        <f t="shared" si="91"/>
        <v>100</v>
      </c>
      <c r="P482" s="345"/>
      <c r="Q482" s="303"/>
      <c r="R482" s="57"/>
    </row>
    <row r="483" spans="1:18" ht="130.5" customHeight="1">
      <c r="A483" s="247"/>
      <c r="B483" s="132"/>
      <c r="C483" s="167"/>
      <c r="D483" s="172"/>
      <c r="E483" s="314"/>
      <c r="F483" s="314"/>
      <c r="G483" s="172"/>
      <c r="H483" s="274"/>
      <c r="I483" s="172"/>
      <c r="J483" s="302" t="s">
        <v>979</v>
      </c>
      <c r="K483" s="302" t="s">
        <v>641</v>
      </c>
      <c r="L483" s="302" t="s">
        <v>264</v>
      </c>
      <c r="M483" s="348">
        <v>108600</v>
      </c>
      <c r="N483" s="348">
        <v>107440</v>
      </c>
      <c r="O483" s="286">
        <f t="shared" ref="O483" si="92">(N483/M483)*100</f>
        <v>98.931860036832404</v>
      </c>
      <c r="P483" s="185"/>
      <c r="Q483" s="105" t="s">
        <v>921</v>
      </c>
      <c r="R483" s="57"/>
    </row>
    <row r="484" spans="1:18" ht="243" customHeight="1">
      <c r="A484" s="244" t="s">
        <v>642</v>
      </c>
      <c r="B484" s="131" t="s">
        <v>598</v>
      </c>
      <c r="C484" s="166" t="s">
        <v>599</v>
      </c>
      <c r="D484" s="170" t="s">
        <v>566</v>
      </c>
      <c r="E484" s="311">
        <v>43691.8</v>
      </c>
      <c r="F484" s="311">
        <v>43691.7</v>
      </c>
      <c r="G484" s="170" t="s">
        <v>171</v>
      </c>
      <c r="H484" s="273">
        <f>F484/E484*100</f>
        <v>99.999771124101073</v>
      </c>
      <c r="I484" s="170"/>
      <c r="J484" s="302" t="s">
        <v>601</v>
      </c>
      <c r="K484" s="302" t="s">
        <v>602</v>
      </c>
      <c r="L484" s="302" t="s">
        <v>424</v>
      </c>
      <c r="M484" s="302">
        <v>2142.6</v>
      </c>
      <c r="N484" s="302">
        <v>2142.6</v>
      </c>
      <c r="O484" s="286">
        <f>(N484/M484)*100</f>
        <v>100</v>
      </c>
      <c r="P484" s="184">
        <f>SUM(O484:O488)/5</f>
        <v>100</v>
      </c>
      <c r="Q484" s="105"/>
      <c r="R484" s="94" t="s">
        <v>1029</v>
      </c>
    </row>
    <row r="485" spans="1:18" ht="111.75" customHeight="1">
      <c r="A485" s="337"/>
      <c r="B485" s="177"/>
      <c r="C485" s="179"/>
      <c r="D485" s="171"/>
      <c r="E485" s="313"/>
      <c r="F485" s="313"/>
      <c r="G485" s="171"/>
      <c r="H485" s="282"/>
      <c r="I485" s="171"/>
      <c r="J485" s="302" t="s">
        <v>643</v>
      </c>
      <c r="K485" s="302" t="s">
        <v>606</v>
      </c>
      <c r="L485" s="302" t="s">
        <v>424</v>
      </c>
      <c r="M485" s="302">
        <v>196.4</v>
      </c>
      <c r="N485" s="302">
        <v>196.4</v>
      </c>
      <c r="O485" s="286">
        <f>(N485/M485)*100</f>
        <v>100</v>
      </c>
      <c r="P485" s="345"/>
      <c r="Q485" s="105"/>
      <c r="R485" s="57"/>
    </row>
    <row r="486" spans="1:18" ht="173.25" customHeight="1">
      <c r="A486" s="337"/>
      <c r="B486" s="177"/>
      <c r="C486" s="179"/>
      <c r="D486" s="171"/>
      <c r="E486" s="313"/>
      <c r="F486" s="313"/>
      <c r="G486" s="171"/>
      <c r="H486" s="282"/>
      <c r="I486" s="171"/>
      <c r="J486" s="302" t="s">
        <v>644</v>
      </c>
      <c r="K486" s="302" t="s">
        <v>604</v>
      </c>
      <c r="L486" s="302" t="s">
        <v>264</v>
      </c>
      <c r="M486" s="302">
        <v>688</v>
      </c>
      <c r="N486" s="302">
        <v>688</v>
      </c>
      <c r="O486" s="286">
        <f t="shared" ref="O486:O488" si="93">(N486/M486)*100</f>
        <v>100</v>
      </c>
      <c r="P486" s="345"/>
      <c r="Q486" s="105"/>
      <c r="R486" s="94" t="s">
        <v>1029</v>
      </c>
    </row>
    <row r="487" spans="1:18" ht="143.25" customHeight="1">
      <c r="A487" s="337"/>
      <c r="B487" s="177"/>
      <c r="C487" s="179"/>
      <c r="D487" s="171"/>
      <c r="E487" s="313"/>
      <c r="F487" s="313"/>
      <c r="G487" s="171"/>
      <c r="H487" s="282"/>
      <c r="I487" s="171"/>
      <c r="J487" s="302" t="s">
        <v>645</v>
      </c>
      <c r="K487" s="302" t="s">
        <v>606</v>
      </c>
      <c r="L487" s="302" t="s">
        <v>424</v>
      </c>
      <c r="M487" s="302">
        <v>297296.3</v>
      </c>
      <c r="N487" s="302">
        <v>297296.3</v>
      </c>
      <c r="O487" s="286">
        <f t="shared" si="93"/>
        <v>100</v>
      </c>
      <c r="P487" s="345"/>
      <c r="Q487" s="105"/>
      <c r="R487" s="57"/>
    </row>
    <row r="488" spans="1:18" ht="134.25" customHeight="1">
      <c r="A488" s="247"/>
      <c r="B488" s="132"/>
      <c r="C488" s="167"/>
      <c r="D488" s="172"/>
      <c r="E488" s="314"/>
      <c r="F488" s="314"/>
      <c r="G488" s="172"/>
      <c r="H488" s="274"/>
      <c r="I488" s="172"/>
      <c r="J488" s="302" t="s">
        <v>646</v>
      </c>
      <c r="K488" s="302" t="s">
        <v>641</v>
      </c>
      <c r="L488" s="302" t="s">
        <v>264</v>
      </c>
      <c r="M488" s="302">
        <v>12</v>
      </c>
      <c r="N488" s="302">
        <v>12</v>
      </c>
      <c r="O488" s="286">
        <f t="shared" si="93"/>
        <v>100</v>
      </c>
      <c r="P488" s="185"/>
      <c r="Q488" s="303"/>
      <c r="R488" s="57"/>
    </row>
    <row r="489" spans="1:18" ht="173.25" customHeight="1">
      <c r="A489" s="244" t="s">
        <v>647</v>
      </c>
      <c r="B489" s="131" t="s">
        <v>598</v>
      </c>
      <c r="C489" s="166" t="s">
        <v>599</v>
      </c>
      <c r="D489" s="170" t="s">
        <v>553</v>
      </c>
      <c r="E489" s="311">
        <v>83060.2</v>
      </c>
      <c r="F489" s="311">
        <v>83060</v>
      </c>
      <c r="G489" s="170" t="s">
        <v>171</v>
      </c>
      <c r="H489" s="273">
        <f>F489/E489*100</f>
        <v>99.999759210789279</v>
      </c>
      <c r="I489" s="170"/>
      <c r="J489" s="302" t="s">
        <v>615</v>
      </c>
      <c r="K489" s="302" t="s">
        <v>604</v>
      </c>
      <c r="L489" s="302" t="s">
        <v>264</v>
      </c>
      <c r="M489" s="357">
        <v>228</v>
      </c>
      <c r="N489" s="357">
        <v>39</v>
      </c>
      <c r="O489" s="286">
        <f t="shared" ref="O489" si="94">N489/M489*100</f>
        <v>17.105263157894736</v>
      </c>
      <c r="P489" s="184">
        <f>SUM(O489:O491)/3</f>
        <v>71.595419780767614</v>
      </c>
      <c r="Q489" s="303" t="s">
        <v>980</v>
      </c>
      <c r="R489" s="57"/>
    </row>
    <row r="490" spans="1:18" ht="161.25" customHeight="1">
      <c r="A490" s="337"/>
      <c r="B490" s="177"/>
      <c r="C490" s="179"/>
      <c r="D490" s="171"/>
      <c r="E490" s="313"/>
      <c r="F490" s="313"/>
      <c r="G490" s="171"/>
      <c r="H490" s="282"/>
      <c r="I490" s="171"/>
      <c r="J490" s="302" t="s">
        <v>648</v>
      </c>
      <c r="K490" s="302" t="s">
        <v>604</v>
      </c>
      <c r="L490" s="302" t="s">
        <v>264</v>
      </c>
      <c r="M490" s="357">
        <v>321</v>
      </c>
      <c r="N490" s="357">
        <v>600</v>
      </c>
      <c r="O490" s="286">
        <f t="shared" ref="O490" si="95">IF(N490/M490&gt;=1,100)</f>
        <v>100</v>
      </c>
      <c r="P490" s="345"/>
      <c r="Q490" s="105" t="s">
        <v>592</v>
      </c>
      <c r="R490" s="57"/>
    </row>
    <row r="491" spans="1:18" ht="152.25" customHeight="1">
      <c r="A491" s="247"/>
      <c r="B491" s="132"/>
      <c r="C491" s="167"/>
      <c r="D491" s="172"/>
      <c r="E491" s="314"/>
      <c r="F491" s="314"/>
      <c r="G491" s="172"/>
      <c r="H491" s="274"/>
      <c r="I491" s="172"/>
      <c r="J491" s="302" t="s">
        <v>620</v>
      </c>
      <c r="K491" s="302" t="s">
        <v>606</v>
      </c>
      <c r="L491" s="302" t="s">
        <v>373</v>
      </c>
      <c r="M491" s="357">
        <v>564578.19999999995</v>
      </c>
      <c r="N491" s="357">
        <v>551485.61</v>
      </c>
      <c r="O491" s="286">
        <f t="shared" ref="O491" si="96">N491/M491*100</f>
        <v>97.680996184408116</v>
      </c>
      <c r="P491" s="185"/>
      <c r="Q491" s="94" t="s">
        <v>981</v>
      </c>
      <c r="R491" s="57"/>
    </row>
    <row r="492" spans="1:18" ht="173.25" customHeight="1">
      <c r="A492" s="244" t="s">
        <v>649</v>
      </c>
      <c r="B492" s="131" t="s">
        <v>598</v>
      </c>
      <c r="C492" s="166" t="s">
        <v>599</v>
      </c>
      <c r="D492" s="170" t="s">
        <v>555</v>
      </c>
      <c r="E492" s="311">
        <v>114513.7</v>
      </c>
      <c r="F492" s="311">
        <v>113977</v>
      </c>
      <c r="G492" s="170" t="s">
        <v>171</v>
      </c>
      <c r="H492" s="273">
        <f>(F492/E492)*100</f>
        <v>99.531322453121334</v>
      </c>
      <c r="I492" s="170" t="s">
        <v>421</v>
      </c>
      <c r="J492" s="302" t="s">
        <v>982</v>
      </c>
      <c r="K492" s="302" t="s">
        <v>604</v>
      </c>
      <c r="L492" s="302" t="s">
        <v>264</v>
      </c>
      <c r="M492" s="346">
        <v>122</v>
      </c>
      <c r="N492" s="346">
        <v>122</v>
      </c>
      <c r="O492" s="286">
        <f>(N492/M492)*100</f>
        <v>100</v>
      </c>
      <c r="P492" s="184">
        <f>SUM(O492:O494)/3</f>
        <v>100.00000473246881</v>
      </c>
      <c r="Q492" s="105"/>
      <c r="R492" s="94" t="s">
        <v>1029</v>
      </c>
    </row>
    <row r="493" spans="1:18" ht="157.5">
      <c r="A493" s="337"/>
      <c r="B493" s="177"/>
      <c r="C493" s="179"/>
      <c r="D493" s="171"/>
      <c r="E493" s="313"/>
      <c r="F493" s="313"/>
      <c r="G493" s="171"/>
      <c r="H493" s="282"/>
      <c r="I493" s="171"/>
      <c r="J493" s="302" t="s">
        <v>983</v>
      </c>
      <c r="K493" s="302" t="s">
        <v>436</v>
      </c>
      <c r="L493" s="302" t="s">
        <v>264</v>
      </c>
      <c r="M493" s="346">
        <v>5169</v>
      </c>
      <c r="N493" s="346">
        <v>5169</v>
      </c>
      <c r="O493" s="286">
        <f t="shared" ref="O493:O494" si="97">(N493/M493)*100</f>
        <v>100</v>
      </c>
      <c r="P493" s="345"/>
      <c r="Q493" s="105"/>
      <c r="R493" s="57"/>
    </row>
    <row r="494" spans="1:18" ht="141" customHeight="1">
      <c r="A494" s="247"/>
      <c r="B494" s="132"/>
      <c r="C494" s="167"/>
      <c r="D494" s="172"/>
      <c r="E494" s="314"/>
      <c r="F494" s="314"/>
      <c r="G494" s="172"/>
      <c r="H494" s="274"/>
      <c r="I494" s="172"/>
      <c r="J494" s="302" t="s">
        <v>620</v>
      </c>
      <c r="K494" s="302" t="s">
        <v>606</v>
      </c>
      <c r="L494" s="302" t="s">
        <v>424</v>
      </c>
      <c r="M494" s="358">
        <v>704354</v>
      </c>
      <c r="N494" s="358">
        <v>704354.1</v>
      </c>
      <c r="O494" s="286">
        <f t="shared" si="97"/>
        <v>100.0000141974064</v>
      </c>
      <c r="P494" s="185"/>
      <c r="Q494" s="302"/>
      <c r="R494" s="94" t="s">
        <v>1029</v>
      </c>
    </row>
    <row r="495" spans="1:18" ht="78.75">
      <c r="A495" s="331" t="s">
        <v>651</v>
      </c>
      <c r="B495" s="302" t="s">
        <v>652</v>
      </c>
      <c r="C495" s="36" t="s">
        <v>653</v>
      </c>
      <c r="D495" s="54" t="s">
        <v>342</v>
      </c>
      <c r="E495" s="48">
        <v>500464</v>
      </c>
      <c r="F495" s="60">
        <v>498809.4</v>
      </c>
      <c r="G495" s="54" t="s">
        <v>166</v>
      </c>
      <c r="H495" s="60">
        <f>F495/E495*100</f>
        <v>99.669386809041214</v>
      </c>
      <c r="I495" s="323"/>
      <c r="J495" s="324"/>
      <c r="K495" s="324"/>
      <c r="L495" s="324"/>
      <c r="M495" s="324"/>
      <c r="N495" s="324"/>
      <c r="O495" s="324"/>
      <c r="P495" s="324"/>
      <c r="Q495" s="325"/>
      <c r="R495" s="57"/>
    </row>
    <row r="496" spans="1:18" ht="172.5" customHeight="1">
      <c r="A496" s="244" t="s">
        <v>654</v>
      </c>
      <c r="B496" s="170" t="s">
        <v>652</v>
      </c>
      <c r="C496" s="166" t="s">
        <v>653</v>
      </c>
      <c r="D496" s="170" t="s">
        <v>420</v>
      </c>
      <c r="E496" s="333">
        <v>70711.7</v>
      </c>
      <c r="F496" s="273">
        <v>70711.7</v>
      </c>
      <c r="G496" s="244" t="s">
        <v>166</v>
      </c>
      <c r="H496" s="273">
        <f>F496/E496*100</f>
        <v>100</v>
      </c>
      <c r="I496" s="244"/>
      <c r="J496" s="302" t="s">
        <v>655</v>
      </c>
      <c r="K496" s="302" t="s">
        <v>656</v>
      </c>
      <c r="L496" s="302" t="s">
        <v>424</v>
      </c>
      <c r="M496" s="338">
        <v>77900</v>
      </c>
      <c r="N496" s="338">
        <v>77900</v>
      </c>
      <c r="O496" s="107">
        <f t="shared" ref="O496:O523" si="98">N496/M496*100</f>
        <v>100</v>
      </c>
      <c r="P496" s="165">
        <f>(O496+O497+O498+O500+O499)/5</f>
        <v>100</v>
      </c>
      <c r="Q496" s="54"/>
      <c r="R496" s="57"/>
    </row>
    <row r="497" spans="1:18" ht="105.75" customHeight="1">
      <c r="A497" s="337"/>
      <c r="B497" s="171"/>
      <c r="C497" s="179"/>
      <c r="D497" s="171"/>
      <c r="E497" s="336"/>
      <c r="F497" s="282"/>
      <c r="G497" s="337"/>
      <c r="H497" s="282"/>
      <c r="I497" s="337"/>
      <c r="J497" s="302" t="s">
        <v>657</v>
      </c>
      <c r="K497" s="302" t="s">
        <v>658</v>
      </c>
      <c r="L497" s="302" t="s">
        <v>264</v>
      </c>
      <c r="M497" s="346">
        <v>4</v>
      </c>
      <c r="N497" s="346">
        <v>4</v>
      </c>
      <c r="O497" s="107">
        <f t="shared" si="98"/>
        <v>100</v>
      </c>
      <c r="P497" s="186"/>
      <c r="Q497" s="54"/>
      <c r="R497" s="57"/>
    </row>
    <row r="498" spans="1:18" ht="108" customHeight="1">
      <c r="A498" s="337"/>
      <c r="B498" s="171"/>
      <c r="C498" s="179"/>
      <c r="D498" s="171"/>
      <c r="E498" s="336"/>
      <c r="F498" s="282"/>
      <c r="G498" s="337"/>
      <c r="H498" s="282"/>
      <c r="I498" s="337"/>
      <c r="J498" s="302" t="s">
        <v>659</v>
      </c>
      <c r="K498" s="302" t="s">
        <v>660</v>
      </c>
      <c r="L498" s="302" t="s">
        <v>264</v>
      </c>
      <c r="M498" s="346">
        <v>9</v>
      </c>
      <c r="N498" s="346">
        <v>9</v>
      </c>
      <c r="O498" s="107">
        <f t="shared" si="98"/>
        <v>100</v>
      </c>
      <c r="P498" s="186"/>
      <c r="Q498" s="54"/>
      <c r="R498" s="57"/>
    </row>
    <row r="499" spans="1:18" ht="165.75" customHeight="1">
      <c r="A499" s="337"/>
      <c r="B499" s="171"/>
      <c r="C499" s="179"/>
      <c r="D499" s="171"/>
      <c r="E499" s="336"/>
      <c r="F499" s="282"/>
      <c r="G499" s="337"/>
      <c r="H499" s="282"/>
      <c r="I499" s="337"/>
      <c r="J499" s="302" t="s">
        <v>984</v>
      </c>
      <c r="K499" s="302" t="s">
        <v>604</v>
      </c>
      <c r="L499" s="302" t="s">
        <v>264</v>
      </c>
      <c r="M499" s="302">
        <v>107</v>
      </c>
      <c r="N499" s="302">
        <v>107</v>
      </c>
      <c r="O499" s="107">
        <f t="shared" si="98"/>
        <v>100</v>
      </c>
      <c r="P499" s="186"/>
      <c r="Q499" s="54"/>
      <c r="R499" s="57"/>
    </row>
    <row r="500" spans="1:18" ht="147" customHeight="1">
      <c r="A500" s="247"/>
      <c r="B500" s="172"/>
      <c r="C500" s="167"/>
      <c r="D500" s="172"/>
      <c r="E500" s="334"/>
      <c r="F500" s="274"/>
      <c r="G500" s="247"/>
      <c r="H500" s="274"/>
      <c r="I500" s="247"/>
      <c r="J500" s="302" t="s">
        <v>985</v>
      </c>
      <c r="K500" s="302" t="s">
        <v>661</v>
      </c>
      <c r="L500" s="302" t="s">
        <v>424</v>
      </c>
      <c r="M500" s="357">
        <v>57698</v>
      </c>
      <c r="N500" s="357">
        <v>57698</v>
      </c>
      <c r="O500" s="107">
        <f t="shared" si="98"/>
        <v>100</v>
      </c>
      <c r="P500" s="190"/>
      <c r="Q500" s="54"/>
      <c r="R500" s="57"/>
    </row>
    <row r="501" spans="1:18" ht="174" customHeight="1">
      <c r="A501" s="244" t="s">
        <v>662</v>
      </c>
      <c r="B501" s="170" t="s">
        <v>652</v>
      </c>
      <c r="C501" s="166" t="s">
        <v>653</v>
      </c>
      <c r="D501" s="170" t="s">
        <v>450</v>
      </c>
      <c r="E501" s="333">
        <v>23867.200000000001</v>
      </c>
      <c r="F501" s="273">
        <v>23860.400000000001</v>
      </c>
      <c r="G501" s="244" t="s">
        <v>166</v>
      </c>
      <c r="H501" s="273">
        <f>F501/E501*100</f>
        <v>99.971509016558286</v>
      </c>
      <c r="I501" s="244"/>
      <c r="J501" s="302" t="s">
        <v>655</v>
      </c>
      <c r="K501" s="302" t="s">
        <v>656</v>
      </c>
      <c r="L501" s="302" t="s">
        <v>424</v>
      </c>
      <c r="M501" s="357">
        <v>24943.7</v>
      </c>
      <c r="N501" s="357">
        <v>24943.7</v>
      </c>
      <c r="O501" s="107">
        <f t="shared" si="98"/>
        <v>100</v>
      </c>
      <c r="P501" s="165">
        <f>(O501+O502)/2</f>
        <v>100</v>
      </c>
      <c r="Q501" s="54"/>
      <c r="R501" s="57"/>
    </row>
    <row r="502" spans="1:18" ht="144.75" customHeight="1">
      <c r="A502" s="247"/>
      <c r="B502" s="172"/>
      <c r="C502" s="167"/>
      <c r="D502" s="172"/>
      <c r="E502" s="334"/>
      <c r="F502" s="274"/>
      <c r="G502" s="247"/>
      <c r="H502" s="274"/>
      <c r="I502" s="247"/>
      <c r="J502" s="302" t="s">
        <v>663</v>
      </c>
      <c r="K502" s="302" t="s">
        <v>661</v>
      </c>
      <c r="L502" s="302" t="s">
        <v>424</v>
      </c>
      <c r="M502" s="357">
        <v>41691</v>
      </c>
      <c r="N502" s="357">
        <v>41691</v>
      </c>
      <c r="O502" s="107">
        <f t="shared" si="98"/>
        <v>100</v>
      </c>
      <c r="P502" s="190"/>
      <c r="Q502" s="54"/>
      <c r="R502" s="94" t="s">
        <v>1029</v>
      </c>
    </row>
    <row r="503" spans="1:18" ht="168.75" customHeight="1">
      <c r="A503" s="244" t="s">
        <v>664</v>
      </c>
      <c r="B503" s="170" t="s">
        <v>652</v>
      </c>
      <c r="C503" s="166" t="s">
        <v>653</v>
      </c>
      <c r="D503" s="170" t="s">
        <v>465</v>
      </c>
      <c r="E503" s="333">
        <v>55800.800000000003</v>
      </c>
      <c r="F503" s="273">
        <v>55463.3</v>
      </c>
      <c r="G503" s="244" t="s">
        <v>166</v>
      </c>
      <c r="H503" s="273">
        <f>F503/E503*100</f>
        <v>99.395169961720981</v>
      </c>
      <c r="I503" s="244"/>
      <c r="J503" s="302" t="s">
        <v>655</v>
      </c>
      <c r="K503" s="302" t="s">
        <v>656</v>
      </c>
      <c r="L503" s="302" t="s">
        <v>424</v>
      </c>
      <c r="M503" s="357">
        <v>100994.4</v>
      </c>
      <c r="N503" s="357">
        <v>100994.4</v>
      </c>
      <c r="O503" s="107">
        <f t="shared" si="98"/>
        <v>100</v>
      </c>
      <c r="P503" s="165">
        <f>(O503+O504+O505)/3</f>
        <v>100</v>
      </c>
      <c r="Q503" s="54"/>
      <c r="R503" s="57"/>
    </row>
    <row r="504" spans="1:18" ht="142.5" customHeight="1">
      <c r="A504" s="337"/>
      <c r="B504" s="171"/>
      <c r="C504" s="179"/>
      <c r="D504" s="171"/>
      <c r="E504" s="336"/>
      <c r="F504" s="282"/>
      <c r="G504" s="337"/>
      <c r="H504" s="282"/>
      <c r="I504" s="337"/>
      <c r="J504" s="302" t="s">
        <v>663</v>
      </c>
      <c r="K504" s="302" t="s">
        <v>661</v>
      </c>
      <c r="L504" s="302" t="s">
        <v>424</v>
      </c>
      <c r="M504" s="357">
        <v>23950.799999999999</v>
      </c>
      <c r="N504" s="357">
        <v>23950.799999999999</v>
      </c>
      <c r="O504" s="107">
        <f t="shared" si="98"/>
        <v>100</v>
      </c>
      <c r="P504" s="186"/>
      <c r="Q504" s="54"/>
      <c r="R504" s="57"/>
    </row>
    <row r="505" spans="1:18" ht="111.75" customHeight="1">
      <c r="A505" s="247"/>
      <c r="B505" s="172"/>
      <c r="C505" s="167"/>
      <c r="D505" s="172"/>
      <c r="E505" s="334"/>
      <c r="F505" s="274"/>
      <c r="G505" s="247"/>
      <c r="H505" s="274"/>
      <c r="I505" s="247"/>
      <c r="J505" s="302" t="s">
        <v>986</v>
      </c>
      <c r="K505" s="302" t="s">
        <v>987</v>
      </c>
      <c r="L505" s="302" t="s">
        <v>424</v>
      </c>
      <c r="M505" s="302">
        <v>4889.7</v>
      </c>
      <c r="N505" s="302">
        <v>4889.7</v>
      </c>
      <c r="O505" s="107">
        <f t="shared" si="98"/>
        <v>100</v>
      </c>
      <c r="P505" s="190"/>
      <c r="Q505" s="54"/>
      <c r="R505" s="94" t="s">
        <v>1029</v>
      </c>
    </row>
    <row r="506" spans="1:18" ht="178.5" customHeight="1">
      <c r="A506" s="244" t="s">
        <v>665</v>
      </c>
      <c r="B506" s="170" t="s">
        <v>652</v>
      </c>
      <c r="C506" s="166" t="s">
        <v>653</v>
      </c>
      <c r="D506" s="170" t="s">
        <v>468</v>
      </c>
      <c r="E506" s="333">
        <v>12617.3</v>
      </c>
      <c r="F506" s="273">
        <v>12617.2</v>
      </c>
      <c r="G506" s="244" t="s">
        <v>166</v>
      </c>
      <c r="H506" s="273">
        <f>F506/E506*100</f>
        <v>99.999207437407378</v>
      </c>
      <c r="I506" s="244"/>
      <c r="J506" s="302" t="s">
        <v>655</v>
      </c>
      <c r="K506" s="302" t="s">
        <v>656</v>
      </c>
      <c r="L506" s="302" t="s">
        <v>424</v>
      </c>
      <c r="M506" s="357">
        <v>13359.8</v>
      </c>
      <c r="N506" s="357">
        <v>13359.8</v>
      </c>
      <c r="O506" s="107">
        <f t="shared" si="98"/>
        <v>100</v>
      </c>
      <c r="P506" s="165">
        <f>(O506+O507)/2</f>
        <v>100</v>
      </c>
      <c r="Q506" s="54"/>
      <c r="R506" s="57"/>
    </row>
    <row r="507" spans="1:18" ht="143.25" customHeight="1">
      <c r="A507" s="247"/>
      <c r="B507" s="172"/>
      <c r="C507" s="167"/>
      <c r="D507" s="172"/>
      <c r="E507" s="334"/>
      <c r="F507" s="274"/>
      <c r="G507" s="247"/>
      <c r="H507" s="274"/>
      <c r="I507" s="247"/>
      <c r="J507" s="302" t="s">
        <v>663</v>
      </c>
      <c r="K507" s="302" t="s">
        <v>661</v>
      </c>
      <c r="L507" s="302" t="s">
        <v>424</v>
      </c>
      <c r="M507" s="357">
        <v>14000</v>
      </c>
      <c r="N507" s="357">
        <v>14000</v>
      </c>
      <c r="O507" s="107">
        <f t="shared" si="98"/>
        <v>100</v>
      </c>
      <c r="P507" s="190"/>
      <c r="Q507" s="54"/>
      <c r="R507" s="57"/>
    </row>
    <row r="508" spans="1:18" ht="182.25" customHeight="1">
      <c r="A508" s="244" t="s">
        <v>666</v>
      </c>
      <c r="B508" s="170" t="s">
        <v>652</v>
      </c>
      <c r="C508" s="166" t="s">
        <v>653</v>
      </c>
      <c r="D508" s="170" t="s">
        <v>470</v>
      </c>
      <c r="E508" s="333">
        <v>31169.3</v>
      </c>
      <c r="F508" s="273">
        <v>31049.7</v>
      </c>
      <c r="G508" s="244" t="s">
        <v>166</v>
      </c>
      <c r="H508" s="273">
        <f>F508/E508*100</f>
        <v>99.616289104984716</v>
      </c>
      <c r="I508" s="244" t="s">
        <v>667</v>
      </c>
      <c r="J508" s="302" t="s">
        <v>655</v>
      </c>
      <c r="K508" s="302" t="s">
        <v>656</v>
      </c>
      <c r="L508" s="302" t="s">
        <v>424</v>
      </c>
      <c r="M508" s="302">
        <v>40157</v>
      </c>
      <c r="N508" s="302">
        <v>40157</v>
      </c>
      <c r="O508" s="107">
        <f t="shared" si="98"/>
        <v>100</v>
      </c>
      <c r="P508" s="165">
        <f>(O508+O509+O510+O511+O512)/5</f>
        <v>100</v>
      </c>
      <c r="Q508" s="54"/>
      <c r="R508" s="94" t="s">
        <v>1029</v>
      </c>
    </row>
    <row r="509" spans="1:18" ht="143.25" customHeight="1">
      <c r="A509" s="247"/>
      <c r="B509" s="172"/>
      <c r="C509" s="167"/>
      <c r="D509" s="172"/>
      <c r="E509" s="334"/>
      <c r="F509" s="274"/>
      <c r="G509" s="247"/>
      <c r="H509" s="274"/>
      <c r="I509" s="247"/>
      <c r="J509" s="302" t="s">
        <v>663</v>
      </c>
      <c r="K509" s="302" t="s">
        <v>661</v>
      </c>
      <c r="L509" s="302" t="s">
        <v>424</v>
      </c>
      <c r="M509" s="302">
        <v>26762</v>
      </c>
      <c r="N509" s="357">
        <v>31260</v>
      </c>
      <c r="O509" s="286">
        <f>IF(N509/M509&gt;=1,100)</f>
        <v>100</v>
      </c>
      <c r="P509" s="186"/>
      <c r="Q509" s="54"/>
      <c r="R509" s="94" t="s">
        <v>1029</v>
      </c>
    </row>
    <row r="510" spans="1:18" ht="115.5" customHeight="1">
      <c r="A510" s="340"/>
      <c r="B510" s="101"/>
      <c r="C510" s="115"/>
      <c r="D510" s="101"/>
      <c r="E510" s="359"/>
      <c r="F510" s="257"/>
      <c r="G510" s="340"/>
      <c r="H510" s="257"/>
      <c r="I510" s="340"/>
      <c r="J510" s="302" t="s">
        <v>988</v>
      </c>
      <c r="K510" s="302" t="s">
        <v>989</v>
      </c>
      <c r="L510" s="302" t="s">
        <v>424</v>
      </c>
      <c r="M510" s="302">
        <v>172</v>
      </c>
      <c r="N510" s="357">
        <v>172</v>
      </c>
      <c r="O510" s="107">
        <f t="shared" si="98"/>
        <v>100</v>
      </c>
      <c r="P510" s="186"/>
      <c r="Q510" s="54"/>
      <c r="R510" s="94" t="s">
        <v>1029</v>
      </c>
    </row>
    <row r="511" spans="1:18" ht="167.25" customHeight="1">
      <c r="A511" s="340"/>
      <c r="B511" s="101"/>
      <c r="C511" s="115"/>
      <c r="D511" s="101"/>
      <c r="E511" s="359"/>
      <c r="F511" s="257"/>
      <c r="G511" s="340"/>
      <c r="H511" s="257"/>
      <c r="I511" s="340"/>
      <c r="J511" s="302" t="s">
        <v>990</v>
      </c>
      <c r="K511" s="302" t="s">
        <v>991</v>
      </c>
      <c r="L511" s="302" t="s">
        <v>264</v>
      </c>
      <c r="M511" s="302">
        <v>1</v>
      </c>
      <c r="N511" s="357">
        <v>1</v>
      </c>
      <c r="O511" s="107">
        <f t="shared" si="98"/>
        <v>100</v>
      </c>
      <c r="P511" s="186"/>
      <c r="Q511" s="54"/>
      <c r="R511" s="94" t="s">
        <v>1029</v>
      </c>
    </row>
    <row r="512" spans="1:18" ht="151.5" customHeight="1">
      <c r="A512" s="340"/>
      <c r="B512" s="101"/>
      <c r="C512" s="115"/>
      <c r="D512" s="101"/>
      <c r="E512" s="359"/>
      <c r="F512" s="257"/>
      <c r="G512" s="340"/>
      <c r="H512" s="257"/>
      <c r="I512" s="340"/>
      <c r="J512" s="302" t="s">
        <v>992</v>
      </c>
      <c r="K512" s="302" t="s">
        <v>991</v>
      </c>
      <c r="L512" s="302" t="s">
        <v>264</v>
      </c>
      <c r="M512" s="302">
        <v>2</v>
      </c>
      <c r="N512" s="357">
        <v>2</v>
      </c>
      <c r="O512" s="107">
        <f t="shared" si="98"/>
        <v>100</v>
      </c>
      <c r="P512" s="190"/>
      <c r="Q512" s="54"/>
      <c r="R512" s="94" t="s">
        <v>1029</v>
      </c>
    </row>
    <row r="513" spans="1:18" ht="177.75" customHeight="1">
      <c r="A513" s="244" t="s">
        <v>668</v>
      </c>
      <c r="B513" s="170" t="s">
        <v>652</v>
      </c>
      <c r="C513" s="166" t="s">
        <v>653</v>
      </c>
      <c r="D513" s="170" t="s">
        <v>481</v>
      </c>
      <c r="E513" s="333">
        <v>21008.2</v>
      </c>
      <c r="F513" s="273">
        <v>20947.7</v>
      </c>
      <c r="G513" s="244" t="s">
        <v>166</v>
      </c>
      <c r="H513" s="273">
        <f>F513/E513*100</f>
        <v>99.712017212326614</v>
      </c>
      <c r="I513" s="244"/>
      <c r="J513" s="302" t="s">
        <v>655</v>
      </c>
      <c r="K513" s="302" t="s">
        <v>656</v>
      </c>
      <c r="L513" s="302" t="s">
        <v>424</v>
      </c>
      <c r="M513" s="302">
        <v>13600</v>
      </c>
      <c r="N513" s="302">
        <v>13600</v>
      </c>
      <c r="O513" s="107">
        <f t="shared" si="98"/>
        <v>100</v>
      </c>
      <c r="P513" s="165">
        <f>(O513+O514+O515+O516+O517+O518+O519+O520)/8</f>
        <v>99.107142857142861</v>
      </c>
      <c r="Q513" s="105"/>
      <c r="R513" s="94" t="s">
        <v>1029</v>
      </c>
    </row>
    <row r="514" spans="1:18" ht="141" customHeight="1">
      <c r="A514" s="337"/>
      <c r="B514" s="171"/>
      <c r="C514" s="179"/>
      <c r="D514" s="171"/>
      <c r="E514" s="336"/>
      <c r="F514" s="282"/>
      <c r="G514" s="337"/>
      <c r="H514" s="282"/>
      <c r="I514" s="337"/>
      <c r="J514" s="302" t="s">
        <v>663</v>
      </c>
      <c r="K514" s="302" t="s">
        <v>661</v>
      </c>
      <c r="L514" s="302" t="s">
        <v>424</v>
      </c>
      <c r="M514" s="302">
        <v>13593.7</v>
      </c>
      <c r="N514" s="302">
        <v>13593.7</v>
      </c>
      <c r="O514" s="107">
        <f t="shared" si="98"/>
        <v>100</v>
      </c>
      <c r="P514" s="186"/>
      <c r="Q514" s="105"/>
      <c r="R514" s="94" t="s">
        <v>1029</v>
      </c>
    </row>
    <row r="515" spans="1:18" ht="111.75" customHeight="1">
      <c r="A515" s="337"/>
      <c r="B515" s="171"/>
      <c r="C515" s="179"/>
      <c r="D515" s="171"/>
      <c r="E515" s="336"/>
      <c r="F515" s="282"/>
      <c r="G515" s="337"/>
      <c r="H515" s="282"/>
      <c r="I515" s="337"/>
      <c r="J515" s="302" t="s">
        <v>993</v>
      </c>
      <c r="K515" s="302" t="s">
        <v>994</v>
      </c>
      <c r="L515" s="302" t="s">
        <v>264</v>
      </c>
      <c r="M515" s="302">
        <v>14</v>
      </c>
      <c r="N515" s="357">
        <v>13</v>
      </c>
      <c r="O515" s="107">
        <f t="shared" si="98"/>
        <v>92.857142857142861</v>
      </c>
      <c r="P515" s="186"/>
      <c r="Q515" s="105" t="s">
        <v>995</v>
      </c>
      <c r="R515" s="57"/>
    </row>
    <row r="516" spans="1:18" ht="132" customHeight="1">
      <c r="A516" s="337"/>
      <c r="B516" s="171"/>
      <c r="C516" s="179"/>
      <c r="D516" s="171"/>
      <c r="E516" s="336"/>
      <c r="F516" s="282"/>
      <c r="G516" s="337"/>
      <c r="H516" s="282"/>
      <c r="I516" s="337"/>
      <c r="J516" s="302" t="s">
        <v>996</v>
      </c>
      <c r="K516" s="302" t="s">
        <v>997</v>
      </c>
      <c r="L516" s="302" t="s">
        <v>424</v>
      </c>
      <c r="M516" s="302">
        <v>885.8</v>
      </c>
      <c r="N516" s="302">
        <v>885.8</v>
      </c>
      <c r="O516" s="107">
        <f t="shared" si="98"/>
        <v>100</v>
      </c>
      <c r="P516" s="186"/>
      <c r="Q516" s="105"/>
      <c r="R516" s="57"/>
    </row>
    <row r="517" spans="1:18" ht="120.75" customHeight="1">
      <c r="A517" s="337"/>
      <c r="B517" s="171"/>
      <c r="C517" s="179"/>
      <c r="D517" s="171"/>
      <c r="E517" s="336"/>
      <c r="F517" s="282"/>
      <c r="G517" s="337"/>
      <c r="H517" s="282"/>
      <c r="I517" s="337"/>
      <c r="J517" s="302" t="s">
        <v>998</v>
      </c>
      <c r="K517" s="302" t="s">
        <v>997</v>
      </c>
      <c r="L517" s="302" t="s">
        <v>424</v>
      </c>
      <c r="M517" s="302">
        <v>148.5</v>
      </c>
      <c r="N517" s="302">
        <v>148.5</v>
      </c>
      <c r="O517" s="107">
        <f t="shared" si="98"/>
        <v>100</v>
      </c>
      <c r="P517" s="186"/>
      <c r="Q517" s="105"/>
      <c r="R517" s="57"/>
    </row>
    <row r="518" spans="1:18" ht="125.25" customHeight="1">
      <c r="A518" s="337"/>
      <c r="B518" s="171"/>
      <c r="C518" s="179"/>
      <c r="D518" s="171"/>
      <c r="E518" s="336"/>
      <c r="F518" s="282"/>
      <c r="G518" s="337"/>
      <c r="H518" s="282"/>
      <c r="I518" s="337"/>
      <c r="J518" s="302" t="s">
        <v>999</v>
      </c>
      <c r="K518" s="302" t="s">
        <v>1000</v>
      </c>
      <c r="L518" s="302" t="s">
        <v>264</v>
      </c>
      <c r="M518" s="302">
        <v>50</v>
      </c>
      <c r="N518" s="302">
        <v>50</v>
      </c>
      <c r="O518" s="107">
        <f t="shared" si="98"/>
        <v>100</v>
      </c>
      <c r="P518" s="186"/>
      <c r="Q518" s="105"/>
      <c r="R518" s="57"/>
    </row>
    <row r="519" spans="1:18" ht="162" customHeight="1">
      <c r="A519" s="337"/>
      <c r="B519" s="171"/>
      <c r="C519" s="179"/>
      <c r="D519" s="171"/>
      <c r="E519" s="336"/>
      <c r="F519" s="282"/>
      <c r="G519" s="337"/>
      <c r="H519" s="282"/>
      <c r="I519" s="337"/>
      <c r="J519" s="302" t="s">
        <v>1001</v>
      </c>
      <c r="K519" s="302" t="s">
        <v>1002</v>
      </c>
      <c r="L519" s="302" t="s">
        <v>424</v>
      </c>
      <c r="M519" s="302">
        <v>483.9</v>
      </c>
      <c r="N519" s="302">
        <v>483.9</v>
      </c>
      <c r="O519" s="107">
        <f t="shared" si="98"/>
        <v>100</v>
      </c>
      <c r="P519" s="186"/>
      <c r="Q519" s="105"/>
      <c r="R519" s="57"/>
    </row>
    <row r="520" spans="1:18" ht="69.75" customHeight="1">
      <c r="A520" s="247"/>
      <c r="B520" s="172"/>
      <c r="C520" s="167"/>
      <c r="D520" s="172"/>
      <c r="E520" s="334"/>
      <c r="F520" s="274"/>
      <c r="G520" s="247"/>
      <c r="H520" s="274"/>
      <c r="I520" s="247"/>
      <c r="J520" s="302" t="s">
        <v>1003</v>
      </c>
      <c r="K520" s="302" t="s">
        <v>650</v>
      </c>
      <c r="L520" s="302" t="s">
        <v>264</v>
      </c>
      <c r="M520" s="302">
        <v>4</v>
      </c>
      <c r="N520" s="302">
        <v>4</v>
      </c>
      <c r="O520" s="107">
        <f t="shared" si="98"/>
        <v>100</v>
      </c>
      <c r="P520" s="190"/>
      <c r="Q520" s="54"/>
      <c r="R520" s="94" t="s">
        <v>1029</v>
      </c>
    </row>
    <row r="521" spans="1:18" ht="174" customHeight="1">
      <c r="A521" s="244" t="s">
        <v>669</v>
      </c>
      <c r="B521" s="170" t="s">
        <v>652</v>
      </c>
      <c r="C521" s="166" t="s">
        <v>653</v>
      </c>
      <c r="D521" s="170" t="s">
        <v>543</v>
      </c>
      <c r="E521" s="333">
        <v>31625.599999999999</v>
      </c>
      <c r="F521" s="273">
        <v>31625.599999999999</v>
      </c>
      <c r="G521" s="244" t="s">
        <v>166</v>
      </c>
      <c r="H521" s="273">
        <f>F521/E521*100</f>
        <v>100</v>
      </c>
      <c r="I521" s="244"/>
      <c r="J521" s="302" t="s">
        <v>655</v>
      </c>
      <c r="K521" s="302" t="s">
        <v>1004</v>
      </c>
      <c r="L521" s="302" t="s">
        <v>424</v>
      </c>
      <c r="M521" s="357">
        <v>31234</v>
      </c>
      <c r="N521" s="357">
        <v>31234</v>
      </c>
      <c r="O521" s="107">
        <f t="shared" si="98"/>
        <v>100</v>
      </c>
      <c r="P521" s="165">
        <f>(O521+O523+O522)/3</f>
        <v>100</v>
      </c>
      <c r="Q521" s="105"/>
      <c r="R521" s="94" t="s">
        <v>1029</v>
      </c>
    </row>
    <row r="522" spans="1:18" ht="168" customHeight="1">
      <c r="A522" s="337"/>
      <c r="B522" s="171"/>
      <c r="C522" s="179"/>
      <c r="D522" s="171"/>
      <c r="E522" s="336"/>
      <c r="F522" s="282"/>
      <c r="G522" s="337"/>
      <c r="H522" s="282"/>
      <c r="I522" s="337"/>
      <c r="J522" s="302" t="s">
        <v>1005</v>
      </c>
      <c r="K522" s="302" t="s">
        <v>1004</v>
      </c>
      <c r="L522" s="302" t="s">
        <v>424</v>
      </c>
      <c r="M522" s="357">
        <v>7731</v>
      </c>
      <c r="N522" s="357">
        <v>7731</v>
      </c>
      <c r="O522" s="107">
        <f t="shared" si="98"/>
        <v>100</v>
      </c>
      <c r="P522" s="186"/>
      <c r="Q522" s="105"/>
      <c r="R522" s="94" t="s">
        <v>1029</v>
      </c>
    </row>
    <row r="523" spans="1:18" ht="148.5" customHeight="1">
      <c r="A523" s="247"/>
      <c r="B523" s="172"/>
      <c r="C523" s="167"/>
      <c r="D523" s="172"/>
      <c r="E523" s="334"/>
      <c r="F523" s="274"/>
      <c r="G523" s="247"/>
      <c r="H523" s="274"/>
      <c r="I523" s="247"/>
      <c r="J523" s="302" t="s">
        <v>678</v>
      </c>
      <c r="K523" s="302" t="s">
        <v>661</v>
      </c>
      <c r="L523" s="302" t="s">
        <v>424</v>
      </c>
      <c r="M523" s="357">
        <v>23990.3</v>
      </c>
      <c r="N523" s="357">
        <v>23990.3</v>
      </c>
      <c r="O523" s="107">
        <f t="shared" si="98"/>
        <v>100</v>
      </c>
      <c r="P523" s="190"/>
      <c r="Q523" s="54"/>
      <c r="R523" s="94" t="s">
        <v>1029</v>
      </c>
    </row>
    <row r="524" spans="1:18" ht="177.75" customHeight="1">
      <c r="A524" s="244" t="s">
        <v>670</v>
      </c>
      <c r="B524" s="170" t="s">
        <v>652</v>
      </c>
      <c r="C524" s="166" t="s">
        <v>653</v>
      </c>
      <c r="D524" s="170" t="s">
        <v>545</v>
      </c>
      <c r="E524" s="333">
        <v>23465.5</v>
      </c>
      <c r="F524" s="273">
        <v>22348</v>
      </c>
      <c r="G524" s="244" t="s">
        <v>166</v>
      </c>
      <c r="H524" s="273">
        <f>F524/E524*100</f>
        <v>95.237689373761484</v>
      </c>
      <c r="I524" s="244"/>
      <c r="J524" s="302" t="s">
        <v>655</v>
      </c>
      <c r="K524" s="302" t="s">
        <v>1004</v>
      </c>
      <c r="L524" s="302" t="s">
        <v>424</v>
      </c>
      <c r="M524" s="357">
        <v>21836</v>
      </c>
      <c r="N524" s="357">
        <v>33025.199999999997</v>
      </c>
      <c r="O524" s="286">
        <f>IF(N524/M524&gt;=1,100)</f>
        <v>100</v>
      </c>
      <c r="P524" s="165">
        <f>(O524+O525)/2</f>
        <v>99.998328150600202</v>
      </c>
      <c r="Q524" s="54"/>
      <c r="R524" s="57"/>
    </row>
    <row r="525" spans="1:18" ht="148.5" customHeight="1">
      <c r="A525" s="247"/>
      <c r="B525" s="172"/>
      <c r="C525" s="167"/>
      <c r="D525" s="172"/>
      <c r="E525" s="334"/>
      <c r="F525" s="274"/>
      <c r="G525" s="247"/>
      <c r="H525" s="274"/>
      <c r="I525" s="247"/>
      <c r="J525" s="302" t="s">
        <v>663</v>
      </c>
      <c r="K525" s="302" t="s">
        <v>661</v>
      </c>
      <c r="L525" s="302" t="s">
        <v>424</v>
      </c>
      <c r="M525" s="357">
        <v>29907</v>
      </c>
      <c r="N525" s="357">
        <v>29906</v>
      </c>
      <c r="O525" s="107">
        <f t="shared" ref="O525:O527" si="99">N525/M525*100</f>
        <v>99.996656301200389</v>
      </c>
      <c r="P525" s="190"/>
      <c r="Q525" s="54"/>
      <c r="R525" s="94" t="s">
        <v>1029</v>
      </c>
    </row>
    <row r="526" spans="1:18" ht="174.75" customHeight="1">
      <c r="A526" s="244" t="s">
        <v>671</v>
      </c>
      <c r="B526" s="170" t="s">
        <v>652</v>
      </c>
      <c r="C526" s="166" t="s">
        <v>653</v>
      </c>
      <c r="D526" s="170" t="s">
        <v>561</v>
      </c>
      <c r="E526" s="333">
        <v>12525.9</v>
      </c>
      <c r="F526" s="273">
        <v>12525.9</v>
      </c>
      <c r="G526" s="244" t="s">
        <v>166</v>
      </c>
      <c r="H526" s="273">
        <f>F526/E526*100</f>
        <v>100</v>
      </c>
      <c r="I526" s="360"/>
      <c r="J526" s="302" t="s">
        <v>655</v>
      </c>
      <c r="K526" s="302" t="s">
        <v>656</v>
      </c>
      <c r="L526" s="302" t="s">
        <v>424</v>
      </c>
      <c r="M526" s="357">
        <v>12404.36</v>
      </c>
      <c r="N526" s="357">
        <v>12404.36</v>
      </c>
      <c r="O526" s="107">
        <f t="shared" si="99"/>
        <v>100</v>
      </c>
      <c r="P526" s="165">
        <f>(O526+O527)/2</f>
        <v>67.047852793829094</v>
      </c>
      <c r="Q526" s="54"/>
      <c r="R526" s="94" t="s">
        <v>1029</v>
      </c>
    </row>
    <row r="527" spans="1:18" ht="143.25" customHeight="1">
      <c r="A527" s="247"/>
      <c r="B527" s="172"/>
      <c r="C527" s="167"/>
      <c r="D527" s="172"/>
      <c r="E527" s="334"/>
      <c r="F527" s="274"/>
      <c r="G527" s="247"/>
      <c r="H527" s="274"/>
      <c r="I527" s="360"/>
      <c r="J527" s="302" t="s">
        <v>663</v>
      </c>
      <c r="K527" s="302" t="s">
        <v>661</v>
      </c>
      <c r="L527" s="302" t="s">
        <v>424</v>
      </c>
      <c r="M527" s="357">
        <v>14830.9</v>
      </c>
      <c r="N527" s="357">
        <v>5056.7</v>
      </c>
      <c r="O527" s="107">
        <f t="shared" si="99"/>
        <v>34.095705587658202</v>
      </c>
      <c r="P527" s="190"/>
      <c r="Q527" s="54" t="s">
        <v>921</v>
      </c>
      <c r="R527" s="94" t="s">
        <v>1029</v>
      </c>
    </row>
    <row r="528" spans="1:18" ht="171" customHeight="1">
      <c r="A528" s="244" t="s">
        <v>672</v>
      </c>
      <c r="B528" s="170" t="s">
        <v>652</v>
      </c>
      <c r="C528" s="166" t="s">
        <v>653</v>
      </c>
      <c r="D528" s="170" t="s">
        <v>562</v>
      </c>
      <c r="E528" s="333">
        <v>5816.3</v>
      </c>
      <c r="F528" s="273">
        <v>5812.8</v>
      </c>
      <c r="G528" s="244" t="s">
        <v>166</v>
      </c>
      <c r="H528" s="273">
        <f>F528/E528*100</f>
        <v>99.939824286917798</v>
      </c>
      <c r="I528" s="244"/>
      <c r="J528" s="302" t="s">
        <v>655</v>
      </c>
      <c r="K528" s="302" t="s">
        <v>656</v>
      </c>
      <c r="L528" s="302" t="s">
        <v>424</v>
      </c>
      <c r="M528" s="357">
        <v>8925</v>
      </c>
      <c r="N528" s="357">
        <v>9103.5400000000009</v>
      </c>
      <c r="O528" s="286">
        <f>IF(N528/M528&gt;=1,100)</f>
        <v>100</v>
      </c>
      <c r="P528" s="165">
        <f>(O528+O529+O530+O531)/4</f>
        <v>91.666666666666657</v>
      </c>
      <c r="Q528" s="54"/>
      <c r="R528" s="57"/>
    </row>
    <row r="529" spans="1:18" ht="140.25" customHeight="1">
      <c r="A529" s="247"/>
      <c r="B529" s="172"/>
      <c r="C529" s="167"/>
      <c r="D529" s="172"/>
      <c r="E529" s="334"/>
      <c r="F529" s="274"/>
      <c r="G529" s="247"/>
      <c r="H529" s="274"/>
      <c r="I529" s="247"/>
      <c r="J529" s="302" t="s">
        <v>663</v>
      </c>
      <c r="K529" s="302" t="s">
        <v>661</v>
      </c>
      <c r="L529" s="302" t="s">
        <v>424</v>
      </c>
      <c r="M529" s="357">
        <v>6955.9</v>
      </c>
      <c r="N529" s="357">
        <v>8076.23</v>
      </c>
      <c r="O529" s="286">
        <f>IF(N529/M529&gt;=1,100)</f>
        <v>100</v>
      </c>
      <c r="P529" s="186"/>
      <c r="Q529" s="54"/>
      <c r="R529" s="57"/>
    </row>
    <row r="530" spans="1:18" ht="135.75" customHeight="1">
      <c r="A530" s="340"/>
      <c r="B530" s="101"/>
      <c r="C530" s="115"/>
      <c r="D530" s="101"/>
      <c r="E530" s="359"/>
      <c r="F530" s="257"/>
      <c r="G530" s="340"/>
      <c r="H530" s="257"/>
      <c r="I530" s="340"/>
      <c r="J530" s="302" t="s">
        <v>1006</v>
      </c>
      <c r="K530" s="302" t="s">
        <v>1007</v>
      </c>
      <c r="L530" s="302" t="s">
        <v>264</v>
      </c>
      <c r="M530" s="357">
        <v>3</v>
      </c>
      <c r="N530" s="357">
        <v>2</v>
      </c>
      <c r="O530" s="107">
        <f t="shared" ref="O530:O531" si="100">N530/M530*100</f>
        <v>66.666666666666657</v>
      </c>
      <c r="P530" s="186"/>
      <c r="Q530" s="54"/>
      <c r="R530" s="57"/>
    </row>
    <row r="531" spans="1:18" ht="141.75">
      <c r="A531" s="340"/>
      <c r="B531" s="101"/>
      <c r="C531" s="115"/>
      <c r="D531" s="101"/>
      <c r="E531" s="359"/>
      <c r="F531" s="257"/>
      <c r="G531" s="340"/>
      <c r="H531" s="257"/>
      <c r="I531" s="340"/>
      <c r="J531" s="302" t="s">
        <v>1008</v>
      </c>
      <c r="K531" s="302" t="s">
        <v>1009</v>
      </c>
      <c r="L531" s="302" t="s">
        <v>264</v>
      </c>
      <c r="M531" s="357">
        <v>3</v>
      </c>
      <c r="N531" s="357">
        <v>3</v>
      </c>
      <c r="O531" s="107">
        <f t="shared" si="100"/>
        <v>100</v>
      </c>
      <c r="P531" s="190"/>
      <c r="Q531" s="54" t="s">
        <v>1010</v>
      </c>
      <c r="R531" s="57"/>
    </row>
    <row r="532" spans="1:18" ht="175.5" customHeight="1">
      <c r="A532" s="244" t="s">
        <v>673</v>
      </c>
      <c r="B532" s="170" t="s">
        <v>652</v>
      </c>
      <c r="C532" s="166" t="s">
        <v>653</v>
      </c>
      <c r="D532" s="170" t="s">
        <v>547</v>
      </c>
      <c r="E532" s="333">
        <v>19254</v>
      </c>
      <c r="F532" s="273">
        <v>19253.900000000001</v>
      </c>
      <c r="G532" s="244" t="s">
        <v>166</v>
      </c>
      <c r="H532" s="273">
        <f>F532/E532*100</f>
        <v>99.999480627402107</v>
      </c>
      <c r="I532" s="244"/>
      <c r="J532" s="302" t="s">
        <v>655</v>
      </c>
      <c r="K532" s="302" t="s">
        <v>656</v>
      </c>
      <c r="L532" s="302" t="s">
        <v>424</v>
      </c>
      <c r="M532" s="357">
        <v>22900</v>
      </c>
      <c r="N532" s="357">
        <v>22900</v>
      </c>
      <c r="O532" s="286">
        <f t="shared" ref="O532:O533" si="101">IF(N532/M532&gt;=1,100)</f>
        <v>100</v>
      </c>
      <c r="P532" s="165">
        <f>(O532+O533)/2</f>
        <v>100</v>
      </c>
      <c r="Q532" s="54"/>
      <c r="R532" s="94" t="s">
        <v>1029</v>
      </c>
    </row>
    <row r="533" spans="1:18" ht="147" customHeight="1">
      <c r="A533" s="247"/>
      <c r="B533" s="172"/>
      <c r="C533" s="167"/>
      <c r="D533" s="172"/>
      <c r="E533" s="334"/>
      <c r="F533" s="274"/>
      <c r="G533" s="247"/>
      <c r="H533" s="274"/>
      <c r="I533" s="247"/>
      <c r="J533" s="302" t="s">
        <v>663</v>
      </c>
      <c r="K533" s="302" t="s">
        <v>661</v>
      </c>
      <c r="L533" s="302" t="s">
        <v>424</v>
      </c>
      <c r="M533" s="357">
        <v>22900</v>
      </c>
      <c r="N533" s="357">
        <v>23100</v>
      </c>
      <c r="O533" s="286">
        <f t="shared" si="101"/>
        <v>100</v>
      </c>
      <c r="P533" s="190"/>
      <c r="Q533" s="54"/>
      <c r="R533" s="94" t="s">
        <v>1029</v>
      </c>
    </row>
    <row r="534" spans="1:18" ht="174.75" customHeight="1">
      <c r="A534" s="244" t="s">
        <v>674</v>
      </c>
      <c r="B534" s="170" t="s">
        <v>652</v>
      </c>
      <c r="C534" s="166" t="s">
        <v>653</v>
      </c>
      <c r="D534" s="170" t="s">
        <v>549</v>
      </c>
      <c r="E534" s="333">
        <v>23485.599999999999</v>
      </c>
      <c r="F534" s="273">
        <v>23485.4</v>
      </c>
      <c r="G534" s="244" t="s">
        <v>166</v>
      </c>
      <c r="H534" s="273">
        <f>F534/E534*100</f>
        <v>99.99914841434753</v>
      </c>
      <c r="I534" s="244"/>
      <c r="J534" s="302" t="s">
        <v>655</v>
      </c>
      <c r="K534" s="302" t="s">
        <v>656</v>
      </c>
      <c r="L534" s="302" t="s">
        <v>424</v>
      </c>
      <c r="M534" s="357">
        <v>32382.7</v>
      </c>
      <c r="N534" s="357">
        <v>31761.7</v>
      </c>
      <c r="O534" s="107">
        <f t="shared" ref="O534:O545" si="102">N534/M534*100</f>
        <v>98.082309381243689</v>
      </c>
      <c r="P534" s="165">
        <f>(O534+O535)/2</f>
        <v>98.082309381243689</v>
      </c>
      <c r="Q534" s="131" t="s">
        <v>1011</v>
      </c>
      <c r="R534" s="57"/>
    </row>
    <row r="535" spans="1:18" ht="147" customHeight="1">
      <c r="A535" s="247"/>
      <c r="B535" s="172"/>
      <c r="C535" s="167"/>
      <c r="D535" s="172"/>
      <c r="E535" s="334"/>
      <c r="F535" s="274"/>
      <c r="G535" s="247"/>
      <c r="H535" s="274"/>
      <c r="I535" s="247"/>
      <c r="J535" s="302" t="s">
        <v>663</v>
      </c>
      <c r="K535" s="302" t="s">
        <v>661</v>
      </c>
      <c r="L535" s="302" t="s">
        <v>424</v>
      </c>
      <c r="M535" s="357">
        <v>32382.7</v>
      </c>
      <c r="N535" s="357">
        <v>31761.7</v>
      </c>
      <c r="O535" s="107">
        <f t="shared" si="102"/>
        <v>98.082309381243689</v>
      </c>
      <c r="P535" s="190"/>
      <c r="Q535" s="132"/>
      <c r="R535" s="57"/>
    </row>
    <row r="536" spans="1:18" ht="172.5" customHeight="1">
      <c r="A536" s="244" t="s">
        <v>675</v>
      </c>
      <c r="B536" s="170" t="s">
        <v>652</v>
      </c>
      <c r="C536" s="166" t="s">
        <v>653</v>
      </c>
      <c r="D536" s="170" t="s">
        <v>563</v>
      </c>
      <c r="E536" s="333">
        <v>27996.7</v>
      </c>
      <c r="F536" s="273">
        <v>27996.5</v>
      </c>
      <c r="G536" s="244" t="s">
        <v>166</v>
      </c>
      <c r="H536" s="273">
        <f>F536/E536*100</f>
        <v>99.999285630092118</v>
      </c>
      <c r="I536" s="244"/>
      <c r="J536" s="302" t="s">
        <v>655</v>
      </c>
      <c r="K536" s="302" t="s">
        <v>656</v>
      </c>
      <c r="L536" s="302" t="s">
        <v>424</v>
      </c>
      <c r="M536" s="357">
        <v>25419.9</v>
      </c>
      <c r="N536" s="357">
        <v>25298.7</v>
      </c>
      <c r="O536" s="107">
        <f t="shared" si="102"/>
        <v>99.523208195154183</v>
      </c>
      <c r="P536" s="165">
        <f>(O536+O537)/2</f>
        <v>99.761604097577091</v>
      </c>
      <c r="Q536" s="275" t="s">
        <v>1012</v>
      </c>
      <c r="R536" s="94" t="s">
        <v>1029</v>
      </c>
    </row>
    <row r="537" spans="1:18" ht="143.25" customHeight="1">
      <c r="A537" s="247"/>
      <c r="B537" s="172"/>
      <c r="C537" s="167"/>
      <c r="D537" s="172"/>
      <c r="E537" s="334"/>
      <c r="F537" s="274"/>
      <c r="G537" s="247"/>
      <c r="H537" s="274"/>
      <c r="I537" s="247"/>
      <c r="J537" s="302" t="s">
        <v>663</v>
      </c>
      <c r="K537" s="302" t="s">
        <v>661</v>
      </c>
      <c r="L537" s="302" t="s">
        <v>424</v>
      </c>
      <c r="M537" s="357">
        <v>25558</v>
      </c>
      <c r="N537" s="357">
        <v>25910.1</v>
      </c>
      <c r="O537" s="286">
        <f t="shared" ref="O537:O540" si="103">IF(N537/M537&gt;=1,100)</f>
        <v>100</v>
      </c>
      <c r="P537" s="190"/>
      <c r="Q537" s="95"/>
      <c r="R537" s="94" t="s">
        <v>1029</v>
      </c>
    </row>
    <row r="538" spans="1:18" ht="172.5" customHeight="1">
      <c r="A538" s="244" t="s">
        <v>676</v>
      </c>
      <c r="B538" s="170" t="s">
        <v>652</v>
      </c>
      <c r="C538" s="166" t="s">
        <v>653</v>
      </c>
      <c r="D538" s="170" t="s">
        <v>565</v>
      </c>
      <c r="E538" s="333">
        <v>8146.6</v>
      </c>
      <c r="F538" s="273">
        <v>8139</v>
      </c>
      <c r="G538" s="244" t="s">
        <v>166</v>
      </c>
      <c r="H538" s="273">
        <f>F538/E538*100</f>
        <v>99.906709547541311</v>
      </c>
      <c r="I538" s="244"/>
      <c r="J538" s="302" t="s">
        <v>655</v>
      </c>
      <c r="K538" s="302" t="s">
        <v>656</v>
      </c>
      <c r="L538" s="302" t="s">
        <v>424</v>
      </c>
      <c r="M538" s="357">
        <v>11200</v>
      </c>
      <c r="N538" s="357">
        <v>10200</v>
      </c>
      <c r="O538" s="107">
        <f t="shared" si="102"/>
        <v>91.071428571428569</v>
      </c>
      <c r="P538" s="165">
        <f>(O538+O539+O540+O541+O542)/5</f>
        <v>98.214285714285708</v>
      </c>
      <c r="Q538" s="95" t="s">
        <v>677</v>
      </c>
      <c r="R538" s="94" t="s">
        <v>1029</v>
      </c>
    </row>
    <row r="539" spans="1:18" ht="90" customHeight="1">
      <c r="A539" s="337"/>
      <c r="B539" s="171"/>
      <c r="C539" s="179"/>
      <c r="D539" s="171"/>
      <c r="E539" s="336"/>
      <c r="F539" s="282"/>
      <c r="G539" s="337"/>
      <c r="H539" s="282"/>
      <c r="I539" s="337"/>
      <c r="J539" s="302" t="s">
        <v>1013</v>
      </c>
      <c r="K539" s="302" t="s">
        <v>656</v>
      </c>
      <c r="L539" s="302" t="s">
        <v>424</v>
      </c>
      <c r="M539" s="361">
        <v>5100</v>
      </c>
      <c r="N539" s="361">
        <v>9600</v>
      </c>
      <c r="O539" s="286">
        <f t="shared" si="103"/>
        <v>100</v>
      </c>
      <c r="P539" s="186"/>
      <c r="Q539" s="95"/>
      <c r="R539" s="94" t="s">
        <v>1029</v>
      </c>
    </row>
    <row r="540" spans="1:18" ht="142.5" customHeight="1">
      <c r="A540" s="337"/>
      <c r="B540" s="171"/>
      <c r="C540" s="179"/>
      <c r="D540" s="171"/>
      <c r="E540" s="336"/>
      <c r="F540" s="282"/>
      <c r="G540" s="337"/>
      <c r="H540" s="282"/>
      <c r="I540" s="337"/>
      <c r="J540" s="302" t="s">
        <v>678</v>
      </c>
      <c r="K540" s="302" t="s">
        <v>661</v>
      </c>
      <c r="L540" s="302" t="s">
        <v>424</v>
      </c>
      <c r="M540" s="357">
        <v>6700</v>
      </c>
      <c r="N540" s="357">
        <v>6900</v>
      </c>
      <c r="O540" s="286">
        <f t="shared" si="103"/>
        <v>100</v>
      </c>
      <c r="P540" s="186"/>
      <c r="Q540" s="95"/>
      <c r="R540" s="94" t="s">
        <v>1029</v>
      </c>
    </row>
    <row r="541" spans="1:18" ht="125.25" customHeight="1">
      <c r="A541" s="337"/>
      <c r="B541" s="171"/>
      <c r="C541" s="179"/>
      <c r="D541" s="171"/>
      <c r="E541" s="336"/>
      <c r="F541" s="282"/>
      <c r="G541" s="337"/>
      <c r="H541" s="282"/>
      <c r="I541" s="337"/>
      <c r="J541" s="302" t="s">
        <v>1014</v>
      </c>
      <c r="K541" s="302" t="s">
        <v>1015</v>
      </c>
      <c r="L541" s="302" t="s">
        <v>264</v>
      </c>
      <c r="M541" s="357">
        <v>1</v>
      </c>
      <c r="N541" s="357">
        <v>1</v>
      </c>
      <c r="O541" s="107">
        <f t="shared" si="102"/>
        <v>100</v>
      </c>
      <c r="P541" s="186"/>
      <c r="Q541" s="95"/>
      <c r="R541" s="94" t="s">
        <v>1029</v>
      </c>
    </row>
    <row r="542" spans="1:18" ht="114.75" customHeight="1">
      <c r="A542" s="247"/>
      <c r="B542" s="172"/>
      <c r="C542" s="167"/>
      <c r="D542" s="172"/>
      <c r="E542" s="334"/>
      <c r="F542" s="274"/>
      <c r="G542" s="247"/>
      <c r="H542" s="274"/>
      <c r="I542" s="247"/>
      <c r="J542" s="302" t="s">
        <v>1016</v>
      </c>
      <c r="K542" s="302" t="s">
        <v>1017</v>
      </c>
      <c r="L542" s="302" t="s">
        <v>264</v>
      </c>
      <c r="M542" s="357">
        <v>15</v>
      </c>
      <c r="N542" s="357">
        <v>15</v>
      </c>
      <c r="O542" s="107">
        <f t="shared" si="102"/>
        <v>100</v>
      </c>
      <c r="P542" s="190"/>
      <c r="Q542" s="95"/>
      <c r="R542" s="94" t="s">
        <v>1029</v>
      </c>
    </row>
    <row r="543" spans="1:18" ht="174" customHeight="1">
      <c r="A543" s="244" t="s">
        <v>679</v>
      </c>
      <c r="B543" s="170" t="s">
        <v>652</v>
      </c>
      <c r="C543" s="166" t="s">
        <v>653</v>
      </c>
      <c r="D543" s="170" t="s">
        <v>551</v>
      </c>
      <c r="E543" s="333">
        <v>12336.7</v>
      </c>
      <c r="F543" s="273">
        <v>12336.5</v>
      </c>
      <c r="G543" s="244" t="s">
        <v>166</v>
      </c>
      <c r="H543" s="273">
        <f>F543/E543*100</f>
        <v>99.998378820916443</v>
      </c>
      <c r="I543" s="244"/>
      <c r="J543" s="302" t="s">
        <v>655</v>
      </c>
      <c r="K543" s="302" t="s">
        <v>656</v>
      </c>
      <c r="L543" s="302" t="s">
        <v>424</v>
      </c>
      <c r="M543" s="357">
        <v>13699.4</v>
      </c>
      <c r="N543" s="357">
        <v>14490</v>
      </c>
      <c r="O543" s="286">
        <f t="shared" ref="O543:O544" si="104">IF(N543/M543&gt;=1,100)</f>
        <v>100</v>
      </c>
      <c r="P543" s="165">
        <f>(O543+O544)/2</f>
        <v>100</v>
      </c>
      <c r="Q543" s="131" t="s">
        <v>1018</v>
      </c>
      <c r="R543" s="94" t="s">
        <v>1029</v>
      </c>
    </row>
    <row r="544" spans="1:18" ht="137.25" customHeight="1">
      <c r="A544" s="247"/>
      <c r="B544" s="172"/>
      <c r="C544" s="167"/>
      <c r="D544" s="172"/>
      <c r="E544" s="334"/>
      <c r="F544" s="274"/>
      <c r="G544" s="247"/>
      <c r="H544" s="274"/>
      <c r="I544" s="247"/>
      <c r="J544" s="302" t="s">
        <v>663</v>
      </c>
      <c r="K544" s="302" t="s">
        <v>661</v>
      </c>
      <c r="L544" s="302" t="s">
        <v>424</v>
      </c>
      <c r="M544" s="357">
        <v>13699.4</v>
      </c>
      <c r="N544" s="357">
        <v>14490</v>
      </c>
      <c r="O544" s="286">
        <f t="shared" si="104"/>
        <v>100</v>
      </c>
      <c r="P544" s="190"/>
      <c r="Q544" s="132"/>
      <c r="R544" s="94" t="s">
        <v>1029</v>
      </c>
    </row>
    <row r="545" spans="1:18" ht="177.75" customHeight="1">
      <c r="A545" s="244" t="s">
        <v>680</v>
      </c>
      <c r="B545" s="170" t="s">
        <v>652</v>
      </c>
      <c r="C545" s="166" t="s">
        <v>653</v>
      </c>
      <c r="D545" s="170" t="s">
        <v>566</v>
      </c>
      <c r="E545" s="333">
        <v>25345.9</v>
      </c>
      <c r="F545" s="273">
        <v>25345.8</v>
      </c>
      <c r="G545" s="244" t="s">
        <v>166</v>
      </c>
      <c r="H545" s="273">
        <f>F545/E545*100</f>
        <v>99.999605458871059</v>
      </c>
      <c r="I545" s="244"/>
      <c r="J545" s="302" t="s">
        <v>655</v>
      </c>
      <c r="K545" s="302" t="s">
        <v>656</v>
      </c>
      <c r="L545" s="302" t="s">
        <v>424</v>
      </c>
      <c r="M545" s="357">
        <v>51522.400000000001</v>
      </c>
      <c r="N545" s="357">
        <v>37812.300000000003</v>
      </c>
      <c r="O545" s="286">
        <f t="shared" si="102"/>
        <v>73.390020651211913</v>
      </c>
      <c r="P545" s="165">
        <f>(O545+O546+O547)/3</f>
        <v>91.130006883737295</v>
      </c>
      <c r="Q545" s="362" t="s">
        <v>1019</v>
      </c>
      <c r="R545" s="94" t="s">
        <v>1029</v>
      </c>
    </row>
    <row r="546" spans="1:18" ht="137.25" customHeight="1">
      <c r="A546" s="337"/>
      <c r="B546" s="171"/>
      <c r="C546" s="179"/>
      <c r="D546" s="171"/>
      <c r="E546" s="336"/>
      <c r="F546" s="282"/>
      <c r="G546" s="337"/>
      <c r="H546" s="282"/>
      <c r="I546" s="337"/>
      <c r="J546" s="302" t="s">
        <v>663</v>
      </c>
      <c r="K546" s="302" t="s">
        <v>661</v>
      </c>
      <c r="L546" s="302" t="s">
        <v>424</v>
      </c>
      <c r="M546" s="357">
        <v>7937.5</v>
      </c>
      <c r="N546" s="357">
        <v>7937.5</v>
      </c>
      <c r="O546" s="286">
        <f t="shared" ref="O546:O549" si="105">IF(N546/M546&gt;=1,100)</f>
        <v>100</v>
      </c>
      <c r="P546" s="186"/>
      <c r="Q546" s="95"/>
      <c r="R546" s="94" t="s">
        <v>1029</v>
      </c>
    </row>
    <row r="547" spans="1:18" ht="72.75" customHeight="1">
      <c r="A547" s="247"/>
      <c r="B547" s="172"/>
      <c r="C547" s="167"/>
      <c r="D547" s="172"/>
      <c r="E547" s="334"/>
      <c r="F547" s="274"/>
      <c r="G547" s="247"/>
      <c r="H547" s="274"/>
      <c r="I547" s="247"/>
      <c r="J547" s="302" t="s">
        <v>681</v>
      </c>
      <c r="K547" s="302" t="s">
        <v>682</v>
      </c>
      <c r="L547" s="302" t="s">
        <v>264</v>
      </c>
      <c r="M547" s="361">
        <v>6</v>
      </c>
      <c r="N547" s="361">
        <v>6</v>
      </c>
      <c r="O547" s="286">
        <f t="shared" si="105"/>
        <v>100</v>
      </c>
      <c r="P547" s="190"/>
      <c r="Q547" s="95"/>
      <c r="R547" s="57"/>
    </row>
    <row r="548" spans="1:18" ht="172.5" customHeight="1">
      <c r="A548" s="297" t="s">
        <v>683</v>
      </c>
      <c r="B548" s="102" t="s">
        <v>652</v>
      </c>
      <c r="C548" s="114" t="s">
        <v>653</v>
      </c>
      <c r="D548" s="102" t="s">
        <v>553</v>
      </c>
      <c r="E548" s="332">
        <v>9847.7999999999993</v>
      </c>
      <c r="F548" s="265">
        <v>9847.7000000000007</v>
      </c>
      <c r="G548" s="297" t="s">
        <v>166</v>
      </c>
      <c r="H548" s="265">
        <f>F548/E548*100</f>
        <v>99.998984544771446</v>
      </c>
      <c r="I548" s="297"/>
      <c r="J548" s="302" t="s">
        <v>655</v>
      </c>
      <c r="K548" s="302" t="s">
        <v>656</v>
      </c>
      <c r="L548" s="302" t="s">
        <v>264</v>
      </c>
      <c r="M548" s="357">
        <v>12429.8</v>
      </c>
      <c r="N548" s="357">
        <v>21799</v>
      </c>
      <c r="O548" s="286">
        <f t="shared" si="105"/>
        <v>100</v>
      </c>
      <c r="P548" s="165">
        <f>(O548+O549)/2</f>
        <v>100</v>
      </c>
      <c r="Q548" s="95" t="s">
        <v>1020</v>
      </c>
      <c r="R548" s="94" t="s">
        <v>1029</v>
      </c>
    </row>
    <row r="549" spans="1:18" ht="144.75" customHeight="1">
      <c r="A549" s="340"/>
      <c r="B549" s="101"/>
      <c r="C549" s="115"/>
      <c r="D549" s="101"/>
      <c r="E549" s="359"/>
      <c r="F549" s="257"/>
      <c r="G549" s="340"/>
      <c r="H549" s="257"/>
      <c r="I549" s="340"/>
      <c r="J549" s="302" t="s">
        <v>628</v>
      </c>
      <c r="K549" s="302" t="s">
        <v>606</v>
      </c>
      <c r="L549" s="302" t="s">
        <v>373</v>
      </c>
      <c r="M549" s="357">
        <v>8260.4</v>
      </c>
      <c r="N549" s="357">
        <v>8388.7000000000007</v>
      </c>
      <c r="O549" s="286">
        <f t="shared" si="105"/>
        <v>100</v>
      </c>
      <c r="P549" s="190"/>
      <c r="Q549" s="95"/>
      <c r="R549" s="57"/>
    </row>
    <row r="550" spans="1:18" ht="171" customHeight="1">
      <c r="A550" s="244" t="s">
        <v>684</v>
      </c>
      <c r="B550" s="170" t="s">
        <v>652</v>
      </c>
      <c r="C550" s="166" t="s">
        <v>653</v>
      </c>
      <c r="D550" s="170" t="s">
        <v>555</v>
      </c>
      <c r="E550" s="333">
        <v>85442.9</v>
      </c>
      <c r="F550" s="273">
        <v>85442.8</v>
      </c>
      <c r="G550" s="244" t="s">
        <v>166</v>
      </c>
      <c r="H550" s="273">
        <f t="shared" ref="H550" si="106">F550/E550*100</f>
        <v>99.999882962773981</v>
      </c>
      <c r="I550" s="244" t="s">
        <v>685</v>
      </c>
      <c r="J550" s="302" t="s">
        <v>655</v>
      </c>
      <c r="K550" s="302" t="s">
        <v>656</v>
      </c>
      <c r="L550" s="302" t="s">
        <v>424</v>
      </c>
      <c r="M550" s="357">
        <v>117694.3</v>
      </c>
      <c r="N550" s="357">
        <v>117694.3</v>
      </c>
      <c r="O550" s="286">
        <f t="shared" ref="O550:O552" si="107">N550/M550*100</f>
        <v>100</v>
      </c>
      <c r="P550" s="165">
        <f>(O550+O551+O552)/3</f>
        <v>100</v>
      </c>
      <c r="Q550" s="95"/>
      <c r="R550" s="94" t="s">
        <v>1029</v>
      </c>
    </row>
    <row r="551" spans="1:18" ht="187.5" customHeight="1">
      <c r="A551" s="337"/>
      <c r="B551" s="171"/>
      <c r="C551" s="179"/>
      <c r="D551" s="171"/>
      <c r="E551" s="336"/>
      <c r="F551" s="282"/>
      <c r="G551" s="337"/>
      <c r="H551" s="282"/>
      <c r="I551" s="337"/>
      <c r="J551" s="302" t="s">
        <v>686</v>
      </c>
      <c r="K551" s="302" t="s">
        <v>650</v>
      </c>
      <c r="L551" s="302" t="s">
        <v>264</v>
      </c>
      <c r="M551" s="361">
        <v>33</v>
      </c>
      <c r="N551" s="361">
        <v>33</v>
      </c>
      <c r="O551" s="286">
        <f t="shared" si="107"/>
        <v>100</v>
      </c>
      <c r="P551" s="186"/>
      <c r="Q551" s="95"/>
      <c r="R551" s="94" t="s">
        <v>1029</v>
      </c>
    </row>
    <row r="552" spans="1:18" ht="135.75" customHeight="1">
      <c r="A552" s="247"/>
      <c r="B552" s="172"/>
      <c r="C552" s="167"/>
      <c r="D552" s="172"/>
      <c r="E552" s="334"/>
      <c r="F552" s="274"/>
      <c r="G552" s="247"/>
      <c r="H552" s="274"/>
      <c r="I552" s="247"/>
      <c r="J552" s="302" t="s">
        <v>620</v>
      </c>
      <c r="K552" s="302" t="s">
        <v>606</v>
      </c>
      <c r="L552" s="302" t="s">
        <v>424</v>
      </c>
      <c r="M552" s="363">
        <v>117694.3</v>
      </c>
      <c r="N552" s="363">
        <v>117694.3</v>
      </c>
      <c r="O552" s="254">
        <f t="shared" si="107"/>
        <v>100</v>
      </c>
      <c r="P552" s="190"/>
      <c r="Q552" s="94"/>
      <c r="R552" s="94" t="s">
        <v>1029</v>
      </c>
    </row>
    <row r="553" spans="1:18" ht="59.25" customHeight="1">
      <c r="A553" s="364" t="s">
        <v>710</v>
      </c>
      <c r="B553" s="365"/>
      <c r="C553" s="365"/>
      <c r="D553" s="366"/>
      <c r="E553" s="48">
        <v>22689057.699999999</v>
      </c>
      <c r="F553" s="60">
        <v>20931881.5</v>
      </c>
      <c r="G553" s="54" t="s">
        <v>88</v>
      </c>
      <c r="H553" s="54" t="s">
        <v>88</v>
      </c>
      <c r="I553" s="54" t="s">
        <v>88</v>
      </c>
      <c r="J553" s="54" t="s">
        <v>88</v>
      </c>
      <c r="K553" s="54" t="s">
        <v>88</v>
      </c>
      <c r="L553" s="54" t="s">
        <v>88</v>
      </c>
      <c r="M553" s="54" t="s">
        <v>88</v>
      </c>
      <c r="N553" s="54" t="s">
        <v>88</v>
      </c>
      <c r="O553" s="54" t="s">
        <v>88</v>
      </c>
      <c r="P553" s="54" t="s">
        <v>88</v>
      </c>
      <c r="Q553" s="54" t="s">
        <v>88</v>
      </c>
      <c r="R553" s="57"/>
    </row>
    <row r="554" spans="1:18" ht="59.25" customHeight="1">
      <c r="A554" s="364" t="s">
        <v>711</v>
      </c>
      <c r="B554" s="365"/>
      <c r="C554" s="365"/>
      <c r="D554" s="366"/>
      <c r="E554" s="48">
        <v>22689057.699999999</v>
      </c>
      <c r="F554" s="60">
        <v>20931881.5</v>
      </c>
      <c r="G554" s="54" t="s">
        <v>88</v>
      </c>
      <c r="H554" s="54" t="s">
        <v>88</v>
      </c>
      <c r="I554" s="54" t="s">
        <v>88</v>
      </c>
      <c r="J554" s="54" t="s">
        <v>88</v>
      </c>
      <c r="K554" s="54" t="s">
        <v>88</v>
      </c>
      <c r="L554" s="54" t="s">
        <v>88</v>
      </c>
      <c r="M554" s="54" t="s">
        <v>88</v>
      </c>
      <c r="N554" s="54" t="s">
        <v>88</v>
      </c>
      <c r="O554" s="54" t="s">
        <v>88</v>
      </c>
      <c r="P554" s="54" t="s">
        <v>88</v>
      </c>
      <c r="Q554" s="54" t="s">
        <v>88</v>
      </c>
      <c r="R554" s="57"/>
    </row>
    <row r="555" spans="1:18" ht="15.75">
      <c r="A555" s="367" t="s">
        <v>687</v>
      </c>
      <c r="B555" s="368"/>
      <c r="C555" s="368"/>
      <c r="D555" s="368"/>
      <c r="E555" s="368"/>
      <c r="F555" s="368"/>
      <c r="G555" s="368"/>
      <c r="H555" s="368"/>
      <c r="I555" s="368"/>
      <c r="J555" s="368"/>
      <c r="K555" s="368"/>
      <c r="L555" s="368"/>
      <c r="M555" s="368"/>
      <c r="N555" s="368"/>
      <c r="O555" s="368"/>
      <c r="P555" s="368"/>
      <c r="Q555" s="369"/>
      <c r="R555" s="57"/>
    </row>
    <row r="556" spans="1:18" ht="15.75">
      <c r="A556" s="367" t="s">
        <v>30</v>
      </c>
      <c r="B556" s="368"/>
      <c r="C556" s="368"/>
      <c r="D556" s="368"/>
      <c r="E556" s="368"/>
      <c r="F556" s="368"/>
      <c r="G556" s="368"/>
      <c r="H556" s="368"/>
      <c r="I556" s="368"/>
      <c r="J556" s="368"/>
      <c r="K556" s="368"/>
      <c r="L556" s="368"/>
      <c r="M556" s="368"/>
      <c r="N556" s="368"/>
      <c r="O556" s="368"/>
      <c r="P556" s="368"/>
      <c r="Q556" s="369"/>
      <c r="R556" s="57"/>
    </row>
    <row r="557" spans="1:18" ht="237" customHeight="1">
      <c r="A557" s="116" t="s">
        <v>688</v>
      </c>
      <c r="B557" s="95" t="s">
        <v>689</v>
      </c>
      <c r="C557" s="370" t="s">
        <v>690</v>
      </c>
      <c r="D557" s="303" t="s">
        <v>86</v>
      </c>
      <c r="E557" s="371">
        <v>3109266.4</v>
      </c>
      <c r="F557" s="371">
        <v>3109266.2</v>
      </c>
      <c r="G557" s="326" t="s">
        <v>171</v>
      </c>
      <c r="H557" s="59">
        <f t="shared" ref="H557:H558" si="108">F557/E557*100</f>
        <v>99.999993567614538</v>
      </c>
      <c r="I557" s="262"/>
      <c r="J557" s="302"/>
      <c r="K557" s="303" t="s">
        <v>691</v>
      </c>
      <c r="L557" s="302" t="s">
        <v>692</v>
      </c>
      <c r="M557" s="372">
        <v>220.5</v>
      </c>
      <c r="N557" s="372">
        <v>4761.8</v>
      </c>
      <c r="O557" s="286">
        <f>IF(N557/M557&gt;=1,100)</f>
        <v>100</v>
      </c>
      <c r="P557" s="99">
        <f>O557</f>
        <v>100</v>
      </c>
      <c r="Q557" s="105" t="s">
        <v>1021</v>
      </c>
      <c r="R557" s="94" t="s">
        <v>1029</v>
      </c>
    </row>
    <row r="558" spans="1:18" ht="236.25">
      <c r="A558" s="116" t="s">
        <v>693</v>
      </c>
      <c r="B558" s="95" t="s">
        <v>694</v>
      </c>
      <c r="C558" s="370" t="s">
        <v>695</v>
      </c>
      <c r="D558" s="303" t="s">
        <v>86</v>
      </c>
      <c r="E558" s="356">
        <v>18681607.199999999</v>
      </c>
      <c r="F558" s="356">
        <v>18681607.100000001</v>
      </c>
      <c r="G558" s="302" t="s">
        <v>171</v>
      </c>
      <c r="H558" s="373">
        <f t="shared" si="108"/>
        <v>99.999999464714165</v>
      </c>
      <c r="I558" s="328"/>
      <c r="J558" s="302"/>
      <c r="K558" s="303" t="s">
        <v>696</v>
      </c>
      <c r="L558" s="302" t="s">
        <v>692</v>
      </c>
      <c r="M558" s="350">
        <v>28938.1</v>
      </c>
      <c r="N558" s="350">
        <v>25287.1</v>
      </c>
      <c r="O558" s="286">
        <f>IF(M558/N558&gt;=1,100)</f>
        <v>100</v>
      </c>
      <c r="P558" s="99">
        <f>O558</f>
        <v>100</v>
      </c>
      <c r="Q558" s="258"/>
      <c r="R558" s="94" t="s">
        <v>1029</v>
      </c>
    </row>
    <row r="559" spans="1:18" ht="132.75" customHeight="1">
      <c r="A559" s="244" t="s">
        <v>697</v>
      </c>
      <c r="B559" s="131" t="s">
        <v>698</v>
      </c>
      <c r="C559" s="166" t="s">
        <v>699</v>
      </c>
      <c r="D559" s="131" t="s">
        <v>86</v>
      </c>
      <c r="E559" s="273">
        <v>174024.9</v>
      </c>
      <c r="F559" s="273">
        <v>173952.5</v>
      </c>
      <c r="G559" s="170" t="s">
        <v>171</v>
      </c>
      <c r="H559" s="374">
        <f>F559/E559*100</f>
        <v>99.958396758165065</v>
      </c>
      <c r="I559" s="131" t="s">
        <v>700</v>
      </c>
      <c r="J559" s="326" t="s">
        <v>701</v>
      </c>
      <c r="K559" s="303" t="s">
        <v>702</v>
      </c>
      <c r="L559" s="303" t="s">
        <v>703</v>
      </c>
      <c r="M559" s="353">
        <v>74263</v>
      </c>
      <c r="N559" s="353">
        <v>82073</v>
      </c>
      <c r="O559" s="286">
        <f>IF(N559/M559&gt;=1,100)</f>
        <v>100</v>
      </c>
      <c r="P559" s="374">
        <f>SUM(O559,O560)/2</f>
        <v>99.592049764590868</v>
      </c>
      <c r="Q559" s="105" t="s">
        <v>1022</v>
      </c>
      <c r="R559" s="57"/>
    </row>
    <row r="560" spans="1:18" ht="177.75" customHeight="1">
      <c r="A560" s="247"/>
      <c r="B560" s="132"/>
      <c r="C560" s="167"/>
      <c r="D560" s="132"/>
      <c r="E560" s="274"/>
      <c r="F560" s="274"/>
      <c r="G560" s="172"/>
      <c r="H560" s="375"/>
      <c r="I560" s="132"/>
      <c r="J560" s="326" t="s">
        <v>704</v>
      </c>
      <c r="K560" s="303" t="s">
        <v>705</v>
      </c>
      <c r="L560" s="303" t="s">
        <v>329</v>
      </c>
      <c r="M560" s="353">
        <v>1011643</v>
      </c>
      <c r="N560" s="376">
        <v>1003389</v>
      </c>
      <c r="O560" s="286">
        <f t="shared" ref="O560" si="109">(N560/M560)*100</f>
        <v>99.184099529181736</v>
      </c>
      <c r="P560" s="375"/>
      <c r="Q560" s="95" t="s">
        <v>1023</v>
      </c>
      <c r="R560" s="57"/>
    </row>
    <row r="561" spans="1:18" ht="207.75" customHeight="1">
      <c r="A561" s="36" t="s">
        <v>706</v>
      </c>
      <c r="B561" s="105" t="s">
        <v>707</v>
      </c>
      <c r="C561" s="36" t="s">
        <v>708</v>
      </c>
      <c r="D561" s="105" t="s">
        <v>86</v>
      </c>
      <c r="E561" s="60">
        <v>20000.099999999999</v>
      </c>
      <c r="F561" s="60">
        <v>19995.5</v>
      </c>
      <c r="G561" s="326" t="s">
        <v>171</v>
      </c>
      <c r="H561" s="65">
        <f t="shared" ref="H561" si="110">F561/E561*100</f>
        <v>99.977000114999441</v>
      </c>
      <c r="I561" s="41"/>
      <c r="J561" s="326"/>
      <c r="K561" s="303" t="s">
        <v>709</v>
      </c>
      <c r="L561" s="303" t="s">
        <v>329</v>
      </c>
      <c r="M561" s="376">
        <v>1278</v>
      </c>
      <c r="N561" s="376">
        <v>1278</v>
      </c>
      <c r="O561" s="286">
        <f>IF(N561/M561&gt;=1,100)</f>
        <v>100</v>
      </c>
      <c r="P561" s="107">
        <v>100</v>
      </c>
      <c r="Q561" s="41"/>
      <c r="R561" s="57"/>
    </row>
    <row r="562" spans="1:18" ht="54.75" customHeight="1">
      <c r="A562" s="364" t="s">
        <v>712</v>
      </c>
      <c r="B562" s="365"/>
      <c r="C562" s="365"/>
      <c r="D562" s="366"/>
      <c r="E562" s="48">
        <v>21984898.600000001</v>
      </c>
      <c r="F562" s="60">
        <v>21984821.300000001</v>
      </c>
      <c r="G562" s="54" t="s">
        <v>88</v>
      </c>
      <c r="H562" s="54" t="s">
        <v>88</v>
      </c>
      <c r="I562" s="54" t="s">
        <v>88</v>
      </c>
      <c r="J562" s="54" t="s">
        <v>88</v>
      </c>
      <c r="K562" s="54" t="s">
        <v>88</v>
      </c>
      <c r="L562" s="54" t="s">
        <v>88</v>
      </c>
      <c r="M562" s="54" t="s">
        <v>88</v>
      </c>
      <c r="N562" s="54" t="s">
        <v>88</v>
      </c>
      <c r="O562" s="54" t="s">
        <v>88</v>
      </c>
      <c r="P562" s="54" t="s">
        <v>88</v>
      </c>
      <c r="Q562" s="54" t="s">
        <v>88</v>
      </c>
      <c r="R562" s="57"/>
    </row>
    <row r="563" spans="1:18" ht="57" customHeight="1">
      <c r="A563" s="364" t="s">
        <v>713</v>
      </c>
      <c r="B563" s="365"/>
      <c r="C563" s="365"/>
      <c r="D563" s="366"/>
      <c r="E563" s="48">
        <f>E562</f>
        <v>21984898.600000001</v>
      </c>
      <c r="F563" s="60">
        <f>F562</f>
        <v>21984821.300000001</v>
      </c>
      <c r="G563" s="54" t="s">
        <v>88</v>
      </c>
      <c r="H563" s="54" t="s">
        <v>88</v>
      </c>
      <c r="I563" s="54" t="s">
        <v>88</v>
      </c>
      <c r="J563" s="54" t="s">
        <v>88</v>
      </c>
      <c r="K563" s="54" t="s">
        <v>88</v>
      </c>
      <c r="L563" s="54" t="s">
        <v>88</v>
      </c>
      <c r="M563" s="54" t="s">
        <v>88</v>
      </c>
      <c r="N563" s="54" t="s">
        <v>88</v>
      </c>
      <c r="O563" s="54" t="s">
        <v>88</v>
      </c>
      <c r="P563" s="54" t="s">
        <v>88</v>
      </c>
      <c r="Q563" s="54" t="s">
        <v>88</v>
      </c>
      <c r="R563" s="57"/>
    </row>
    <row r="564" spans="1:18">
      <c r="A564" s="78"/>
      <c r="B564" s="78"/>
      <c r="C564" s="78"/>
      <c r="D564" s="78"/>
      <c r="E564" s="78"/>
      <c r="F564" s="78"/>
      <c r="G564" s="78"/>
      <c r="H564" s="78"/>
      <c r="I564" s="78"/>
      <c r="J564" s="78"/>
      <c r="K564" s="78"/>
      <c r="L564" s="78"/>
      <c r="M564" s="78"/>
      <c r="N564" s="78"/>
      <c r="O564" s="78"/>
      <c r="P564" s="78"/>
      <c r="Q564" s="78"/>
    </row>
  </sheetData>
  <autoFilter ref="A3:Q543">
    <filterColumn colId="4" showButton="0"/>
    <filterColumn colId="5" showButton="0"/>
    <filterColumn colId="6" showButton="0"/>
    <filterColumn colId="7" showButton="0"/>
    <filterColumn colId="10" showButton="0"/>
    <filterColumn colId="11" showButton="0"/>
    <filterColumn colId="12" showButton="0"/>
  </autoFilter>
  <mergeCells count="734">
    <mergeCell ref="K40:K41"/>
    <mergeCell ref="M40:M41"/>
    <mergeCell ref="N40:N41"/>
    <mergeCell ref="O40:O41"/>
    <mergeCell ref="P40:P41"/>
    <mergeCell ref="Q40:Q41"/>
    <mergeCell ref="L40:L41"/>
    <mergeCell ref="I40:I41"/>
    <mergeCell ref="J40:J41"/>
    <mergeCell ref="Q54:Q55"/>
    <mergeCell ref="Q50:Q53"/>
    <mergeCell ref="D50:D53"/>
    <mergeCell ref="D54:D55"/>
    <mergeCell ref="H56:H64"/>
    <mergeCell ref="I56:I64"/>
    <mergeCell ref="J56:Q56"/>
    <mergeCell ref="E50:E53"/>
    <mergeCell ref="F50:F53"/>
    <mergeCell ref="E54:E55"/>
    <mergeCell ref="F54:F55"/>
    <mergeCell ref="E56:E64"/>
    <mergeCell ref="F56:F64"/>
    <mergeCell ref="H50:H53"/>
    <mergeCell ref="H54:H55"/>
    <mergeCell ref="I50:I53"/>
    <mergeCell ref="I54:I55"/>
    <mergeCell ref="P50:P53"/>
    <mergeCell ref="G50:G53"/>
    <mergeCell ref="G54:G55"/>
    <mergeCell ref="G56:G64"/>
    <mergeCell ref="P54:P55"/>
    <mergeCell ref="P57:P64"/>
    <mergeCell ref="J54:J55"/>
    <mergeCell ref="A9:Q9"/>
    <mergeCell ref="A10:Q10"/>
    <mergeCell ref="A11:Q11"/>
    <mergeCell ref="A15:D15"/>
    <mergeCell ref="A14:D14"/>
    <mergeCell ref="A16:Q16"/>
    <mergeCell ref="A17:Q17"/>
    <mergeCell ref="A36:Q36"/>
    <mergeCell ref="A24:Q24"/>
    <mergeCell ref="A34:D34"/>
    <mergeCell ref="A35:D35"/>
    <mergeCell ref="A33:D33"/>
    <mergeCell ref="B12:B13"/>
    <mergeCell ref="O27:O28"/>
    <mergeCell ref="P27:P28"/>
    <mergeCell ref="B27:B28"/>
    <mergeCell ref="A27:A28"/>
    <mergeCell ref="C27:C28"/>
    <mergeCell ref="D27:D28"/>
    <mergeCell ref="I27:I28"/>
    <mergeCell ref="A68:D68"/>
    <mergeCell ref="A69:D69"/>
    <mergeCell ref="A50:A53"/>
    <mergeCell ref="B50:B53"/>
    <mergeCell ref="C50:C53"/>
    <mergeCell ref="A54:A55"/>
    <mergeCell ref="B54:B55"/>
    <mergeCell ref="C54:C55"/>
    <mergeCell ref="D56:D64"/>
    <mergeCell ref="A56:A64"/>
    <mergeCell ref="B56:B64"/>
    <mergeCell ref="C56:C64"/>
    <mergeCell ref="B40:B41"/>
    <mergeCell ref="A40:A41"/>
    <mergeCell ref="C40:C41"/>
    <mergeCell ref="D40:D41"/>
    <mergeCell ref="A7:Q7"/>
    <mergeCell ref="A8:Q8"/>
    <mergeCell ref="A1:Q1"/>
    <mergeCell ref="A3:A5"/>
    <mergeCell ref="B3:B5"/>
    <mergeCell ref="C3:C5"/>
    <mergeCell ref="D3:D5"/>
    <mergeCell ref="E3:I3"/>
    <mergeCell ref="E4:E5"/>
    <mergeCell ref="G4:G5"/>
    <mergeCell ref="H4:H5"/>
    <mergeCell ref="I4:I5"/>
    <mergeCell ref="J3:J5"/>
    <mergeCell ref="K3:N3"/>
    <mergeCell ref="O3:O5"/>
    <mergeCell ref="P3:P5"/>
    <mergeCell ref="Q3:Q5"/>
    <mergeCell ref="K4:K5"/>
    <mergeCell ref="M4:M5"/>
    <mergeCell ref="N4:N5"/>
    <mergeCell ref="F4:F5"/>
    <mergeCell ref="L4:L5"/>
    <mergeCell ref="A70:Q70"/>
    <mergeCell ref="A72:A73"/>
    <mergeCell ref="B72:B73"/>
    <mergeCell ref="C72:C73"/>
    <mergeCell ref="J72:J73"/>
    <mergeCell ref="K72:K73"/>
    <mergeCell ref="L72:L73"/>
    <mergeCell ref="M72:M73"/>
    <mergeCell ref="N72:N73"/>
    <mergeCell ref="O72:O73"/>
    <mergeCell ref="P72:P73"/>
    <mergeCell ref="Q72:Q73"/>
    <mergeCell ref="A71:Q71"/>
    <mergeCell ref="C12:C13"/>
    <mergeCell ref="A12:A13"/>
    <mergeCell ref="P12:P13"/>
    <mergeCell ref="A21:D21"/>
    <mergeCell ref="A22:D22"/>
    <mergeCell ref="A23:D23"/>
    <mergeCell ref="Q27:Q28"/>
    <mergeCell ref="M27:M28"/>
    <mergeCell ref="N27:N28"/>
    <mergeCell ref="A94:A99"/>
    <mergeCell ref="C94:C99"/>
    <mergeCell ref="I94:Q94"/>
    <mergeCell ref="P95:P99"/>
    <mergeCell ref="D103:D104"/>
    <mergeCell ref="E103:E104"/>
    <mergeCell ref="F103:F104"/>
    <mergeCell ref="G103:G104"/>
    <mergeCell ref="H103:H104"/>
    <mergeCell ref="I103:I104"/>
    <mergeCell ref="J103:J104"/>
    <mergeCell ref="P103:P104"/>
    <mergeCell ref="Q103:Q104"/>
    <mergeCell ref="H111:H112"/>
    <mergeCell ref="I111:I112"/>
    <mergeCell ref="J111:J112"/>
    <mergeCell ref="P111:P112"/>
    <mergeCell ref="Q111:Q112"/>
    <mergeCell ref="D107:D108"/>
    <mergeCell ref="E107:E108"/>
    <mergeCell ref="F107:F108"/>
    <mergeCell ref="G107:G108"/>
    <mergeCell ref="H107:H108"/>
    <mergeCell ref="I107:I108"/>
    <mergeCell ref="J107:J108"/>
    <mergeCell ref="P107:P108"/>
    <mergeCell ref="Q107:Q108"/>
    <mergeCell ref="P109:P110"/>
    <mergeCell ref="Q109:Q110"/>
    <mergeCell ref="D111:D112"/>
    <mergeCell ref="E111:E112"/>
    <mergeCell ref="F111:F112"/>
    <mergeCell ref="G111:G112"/>
    <mergeCell ref="D165:D169"/>
    <mergeCell ref="E165:E169"/>
    <mergeCell ref="F165:F169"/>
    <mergeCell ref="G165:G169"/>
    <mergeCell ref="H165:H169"/>
    <mergeCell ref="I165:I169"/>
    <mergeCell ref="J165:J169"/>
    <mergeCell ref="P165:P169"/>
    <mergeCell ref="P151:P152"/>
    <mergeCell ref="D153:D155"/>
    <mergeCell ref="E153:E155"/>
    <mergeCell ref="F153:F155"/>
    <mergeCell ref="G153:G155"/>
    <mergeCell ref="H153:H155"/>
    <mergeCell ref="I153:I155"/>
    <mergeCell ref="J153:J155"/>
    <mergeCell ref="P153:P155"/>
    <mergeCell ref="D156:D160"/>
    <mergeCell ref="E156:E160"/>
    <mergeCell ref="F156:F160"/>
    <mergeCell ref="H156:H160"/>
    <mergeCell ref="J156:J160"/>
    <mergeCell ref="P156:P160"/>
    <mergeCell ref="D161:D163"/>
    <mergeCell ref="P216:P226"/>
    <mergeCell ref="A227:A237"/>
    <mergeCell ref="A172:A177"/>
    <mergeCell ref="B172:B177"/>
    <mergeCell ref="C172:C177"/>
    <mergeCell ref="D172:D177"/>
    <mergeCell ref="E172:E177"/>
    <mergeCell ref="F172:F177"/>
    <mergeCell ref="G172:G177"/>
    <mergeCell ref="H238:H248"/>
    <mergeCell ref="I238:I248"/>
    <mergeCell ref="A249:A259"/>
    <mergeCell ref="B249:B259"/>
    <mergeCell ref="C249:C259"/>
    <mergeCell ref="A203:A215"/>
    <mergeCell ref="B203:B215"/>
    <mergeCell ref="C203:C215"/>
    <mergeCell ref="D203:D215"/>
    <mergeCell ref="E203:E215"/>
    <mergeCell ref="F203:F215"/>
    <mergeCell ref="A216:A226"/>
    <mergeCell ref="B216:B226"/>
    <mergeCell ref="C216:C226"/>
    <mergeCell ref="B227:B237"/>
    <mergeCell ref="C227:C237"/>
    <mergeCell ref="A238:A248"/>
    <mergeCell ref="B238:B248"/>
    <mergeCell ref="C238:C248"/>
    <mergeCell ref="D238:D248"/>
    <mergeCell ref="E238:E248"/>
    <mergeCell ref="F238:F248"/>
    <mergeCell ref="G238:G248"/>
    <mergeCell ref="A295:A307"/>
    <mergeCell ref="B295:B307"/>
    <mergeCell ref="C295:C307"/>
    <mergeCell ref="A308:A319"/>
    <mergeCell ref="B308:B319"/>
    <mergeCell ref="C308:C319"/>
    <mergeCell ref="A320:A330"/>
    <mergeCell ref="B320:B330"/>
    <mergeCell ref="C320:C330"/>
    <mergeCell ref="A331:A341"/>
    <mergeCell ref="B331:B341"/>
    <mergeCell ref="C331:C341"/>
    <mergeCell ref="A342:A353"/>
    <mergeCell ref="B342:B353"/>
    <mergeCell ref="C342:C353"/>
    <mergeCell ref="A354:A365"/>
    <mergeCell ref="B354:B365"/>
    <mergeCell ref="C354:C365"/>
    <mergeCell ref="A412:A413"/>
    <mergeCell ref="D412:D413"/>
    <mergeCell ref="E412:E413"/>
    <mergeCell ref="F412:F413"/>
    <mergeCell ref="G412:G413"/>
    <mergeCell ref="A403:A409"/>
    <mergeCell ref="B403:B409"/>
    <mergeCell ref="C403:C409"/>
    <mergeCell ref="I403:Q403"/>
    <mergeCell ref="I410:Q410"/>
    <mergeCell ref="H412:H413"/>
    <mergeCell ref="I412:I413"/>
    <mergeCell ref="P412:P413"/>
    <mergeCell ref="H440:H443"/>
    <mergeCell ref="I440:I443"/>
    <mergeCell ref="P440:P443"/>
    <mergeCell ref="A436:A437"/>
    <mergeCell ref="I432:Q432"/>
    <mergeCell ref="A433:A435"/>
    <mergeCell ref="B433:B435"/>
    <mergeCell ref="C433:C435"/>
    <mergeCell ref="D433:D435"/>
    <mergeCell ref="E433:E435"/>
    <mergeCell ref="F433:F435"/>
    <mergeCell ref="G433:G435"/>
    <mergeCell ref="H433:H435"/>
    <mergeCell ref="I433:I435"/>
    <mergeCell ref="P433:P435"/>
    <mergeCell ref="A440:A443"/>
    <mergeCell ref="B440:B443"/>
    <mergeCell ref="C440:C443"/>
    <mergeCell ref="D440:D443"/>
    <mergeCell ref="E440:E443"/>
    <mergeCell ref="F440:F443"/>
    <mergeCell ref="G440:G443"/>
    <mergeCell ref="A451:A457"/>
    <mergeCell ref="B451:B457"/>
    <mergeCell ref="C451:C457"/>
    <mergeCell ref="D451:D457"/>
    <mergeCell ref="E451:E457"/>
    <mergeCell ref="F451:F457"/>
    <mergeCell ref="G451:G457"/>
    <mergeCell ref="P466:P471"/>
    <mergeCell ref="A472:A473"/>
    <mergeCell ref="B472:B473"/>
    <mergeCell ref="C472:C473"/>
    <mergeCell ref="D472:D473"/>
    <mergeCell ref="F464:F465"/>
    <mergeCell ref="G464:G465"/>
    <mergeCell ref="H464:H465"/>
    <mergeCell ref="I464:I465"/>
    <mergeCell ref="P464:P465"/>
    <mergeCell ref="A464:A465"/>
    <mergeCell ref="B464:B465"/>
    <mergeCell ref="C464:C465"/>
    <mergeCell ref="D464:D465"/>
    <mergeCell ref="E464:E465"/>
    <mergeCell ref="A466:A471"/>
    <mergeCell ref="B466:B471"/>
    <mergeCell ref="I466:I471"/>
    <mergeCell ref="P481:P483"/>
    <mergeCell ref="P478:P480"/>
    <mergeCell ref="P476:P477"/>
    <mergeCell ref="E472:E473"/>
    <mergeCell ref="F472:F473"/>
    <mergeCell ref="G472:G473"/>
    <mergeCell ref="H472:H473"/>
    <mergeCell ref="I472:I473"/>
    <mergeCell ref="P472:P473"/>
    <mergeCell ref="A476:A477"/>
    <mergeCell ref="B476:B477"/>
    <mergeCell ref="C476:C477"/>
    <mergeCell ref="D476:D477"/>
    <mergeCell ref="E476:E477"/>
    <mergeCell ref="F476:F477"/>
    <mergeCell ref="G476:G477"/>
    <mergeCell ref="H476:H477"/>
    <mergeCell ref="I476:I477"/>
    <mergeCell ref="A481:A483"/>
    <mergeCell ref="B481:B483"/>
    <mergeCell ref="C481:C483"/>
    <mergeCell ref="D481:D483"/>
    <mergeCell ref="E481:E483"/>
    <mergeCell ref="F481:F483"/>
    <mergeCell ref="G481:G483"/>
    <mergeCell ref="H481:H483"/>
    <mergeCell ref="I481:I483"/>
    <mergeCell ref="P496:P500"/>
    <mergeCell ref="I495:Q495"/>
    <mergeCell ref="A484:A488"/>
    <mergeCell ref="B484:B488"/>
    <mergeCell ref="C484:C488"/>
    <mergeCell ref="D484:D488"/>
    <mergeCell ref="E484:E488"/>
    <mergeCell ref="F484:F488"/>
    <mergeCell ref="G484:G488"/>
    <mergeCell ref="H484:H488"/>
    <mergeCell ref="I484:I488"/>
    <mergeCell ref="P484:P488"/>
    <mergeCell ref="A489:A491"/>
    <mergeCell ref="B489:B491"/>
    <mergeCell ref="C489:C491"/>
    <mergeCell ref="A496:A500"/>
    <mergeCell ref="B496:B500"/>
    <mergeCell ref="C496:C500"/>
    <mergeCell ref="D496:D500"/>
    <mergeCell ref="E496:E500"/>
    <mergeCell ref="F496:F500"/>
    <mergeCell ref="G496:G500"/>
    <mergeCell ref="H496:H500"/>
    <mergeCell ref="I496:I500"/>
    <mergeCell ref="P503:P505"/>
    <mergeCell ref="A501:A502"/>
    <mergeCell ref="B501:B502"/>
    <mergeCell ref="C501:C502"/>
    <mergeCell ref="D501:D502"/>
    <mergeCell ref="E501:E502"/>
    <mergeCell ref="F501:F502"/>
    <mergeCell ref="G501:G502"/>
    <mergeCell ref="H501:H502"/>
    <mergeCell ref="I501:I502"/>
    <mergeCell ref="P501:P502"/>
    <mergeCell ref="A503:A505"/>
    <mergeCell ref="B503:B505"/>
    <mergeCell ref="C503:C505"/>
    <mergeCell ref="D503:D505"/>
    <mergeCell ref="E503:E505"/>
    <mergeCell ref="F503:F505"/>
    <mergeCell ref="G503:G505"/>
    <mergeCell ref="H503:H505"/>
    <mergeCell ref="I503:I505"/>
    <mergeCell ref="P508:P512"/>
    <mergeCell ref="F506:F507"/>
    <mergeCell ref="G506:G507"/>
    <mergeCell ref="H506:H507"/>
    <mergeCell ref="P506:P507"/>
    <mergeCell ref="A508:A509"/>
    <mergeCell ref="B508:B509"/>
    <mergeCell ref="C508:C509"/>
    <mergeCell ref="D508:D509"/>
    <mergeCell ref="E508:E509"/>
    <mergeCell ref="F508:F509"/>
    <mergeCell ref="G508:G509"/>
    <mergeCell ref="H508:H509"/>
    <mergeCell ref="I508:I509"/>
    <mergeCell ref="A506:A507"/>
    <mergeCell ref="B506:B507"/>
    <mergeCell ref="C506:C507"/>
    <mergeCell ref="D506:D507"/>
    <mergeCell ref="E506:E507"/>
    <mergeCell ref="I506:I507"/>
    <mergeCell ref="P521:P523"/>
    <mergeCell ref="A521:A523"/>
    <mergeCell ref="B521:B523"/>
    <mergeCell ref="C521:C523"/>
    <mergeCell ref="D521:D523"/>
    <mergeCell ref="E521:E523"/>
    <mergeCell ref="A513:A520"/>
    <mergeCell ref="B513:B520"/>
    <mergeCell ref="C513:C520"/>
    <mergeCell ref="D513:D520"/>
    <mergeCell ref="E513:E520"/>
    <mergeCell ref="F513:F520"/>
    <mergeCell ref="G513:G520"/>
    <mergeCell ref="H513:H520"/>
    <mergeCell ref="I513:I520"/>
    <mergeCell ref="P513:P520"/>
    <mergeCell ref="A524:A525"/>
    <mergeCell ref="B524:B525"/>
    <mergeCell ref="C524:C525"/>
    <mergeCell ref="D524:D525"/>
    <mergeCell ref="E524:E525"/>
    <mergeCell ref="F521:F523"/>
    <mergeCell ref="G521:G523"/>
    <mergeCell ref="H521:H523"/>
    <mergeCell ref="I521:I523"/>
    <mergeCell ref="G526:G527"/>
    <mergeCell ref="H526:H527"/>
    <mergeCell ref="P526:P527"/>
    <mergeCell ref="G528:G529"/>
    <mergeCell ref="H528:H529"/>
    <mergeCell ref="I528:I529"/>
    <mergeCell ref="P528:P531"/>
    <mergeCell ref="F524:F525"/>
    <mergeCell ref="G524:G525"/>
    <mergeCell ref="H524:H525"/>
    <mergeCell ref="I524:I525"/>
    <mergeCell ref="P524:P525"/>
    <mergeCell ref="A528:A529"/>
    <mergeCell ref="B528:B529"/>
    <mergeCell ref="C528:C529"/>
    <mergeCell ref="D528:D529"/>
    <mergeCell ref="E528:E529"/>
    <mergeCell ref="F528:F529"/>
    <mergeCell ref="A526:A527"/>
    <mergeCell ref="B526:B527"/>
    <mergeCell ref="C526:C527"/>
    <mergeCell ref="D526:D527"/>
    <mergeCell ref="E526:E527"/>
    <mergeCell ref="F526:F527"/>
    <mergeCell ref="D72:D73"/>
    <mergeCell ref="E72:E73"/>
    <mergeCell ref="F72:F73"/>
    <mergeCell ref="G72:G73"/>
    <mergeCell ref="H72:H73"/>
    <mergeCell ref="I72:I73"/>
    <mergeCell ref="J91:J92"/>
    <mergeCell ref="K91:K92"/>
    <mergeCell ref="L91:L92"/>
    <mergeCell ref="M91:M92"/>
    <mergeCell ref="N91:N92"/>
    <mergeCell ref="O91:O92"/>
    <mergeCell ref="Q91:Q92"/>
    <mergeCell ref="B100:B101"/>
    <mergeCell ref="I100:Q100"/>
    <mergeCell ref="D105:D106"/>
    <mergeCell ref="E105:E106"/>
    <mergeCell ref="F105:F106"/>
    <mergeCell ref="G105:G106"/>
    <mergeCell ref="H105:H106"/>
    <mergeCell ref="I105:I106"/>
    <mergeCell ref="J105:J106"/>
    <mergeCell ref="P105:P106"/>
    <mergeCell ref="Q113:Q114"/>
    <mergeCell ref="D116:D117"/>
    <mergeCell ref="E116:E117"/>
    <mergeCell ref="F116:F117"/>
    <mergeCell ref="G116:G117"/>
    <mergeCell ref="H116:H117"/>
    <mergeCell ref="I116:I117"/>
    <mergeCell ref="J116:J117"/>
    <mergeCell ref="P116:P117"/>
    <mergeCell ref="Q116:Q117"/>
    <mergeCell ref="I113:I114"/>
    <mergeCell ref="J113:J114"/>
    <mergeCell ref="P113:P114"/>
    <mergeCell ref="D113:D114"/>
    <mergeCell ref="E113:E114"/>
    <mergeCell ref="F113:F114"/>
    <mergeCell ref="G113:G114"/>
    <mergeCell ref="H113:H114"/>
    <mergeCell ref="Q118:Q119"/>
    <mergeCell ref="D121:D124"/>
    <mergeCell ref="E121:E124"/>
    <mergeCell ref="F121:F124"/>
    <mergeCell ref="G121:G124"/>
    <mergeCell ref="H121:H124"/>
    <mergeCell ref="I121:I124"/>
    <mergeCell ref="J121:J122"/>
    <mergeCell ref="P121:P124"/>
    <mergeCell ref="Q121:Q122"/>
    <mergeCell ref="Q123:Q124"/>
    <mergeCell ref="D118:D119"/>
    <mergeCell ref="F118:F119"/>
    <mergeCell ref="G118:G119"/>
    <mergeCell ref="H118:H119"/>
    <mergeCell ref="I118:I119"/>
    <mergeCell ref="J118:J119"/>
    <mergeCell ref="P118:P120"/>
    <mergeCell ref="Q125:Q126"/>
    <mergeCell ref="D127:D128"/>
    <mergeCell ref="E127:E128"/>
    <mergeCell ref="F127:F128"/>
    <mergeCell ref="G127:G128"/>
    <mergeCell ref="H127:H128"/>
    <mergeCell ref="I127:I128"/>
    <mergeCell ref="J127:J128"/>
    <mergeCell ref="P127:P128"/>
    <mergeCell ref="Q127:Q128"/>
    <mergeCell ref="D125:D126"/>
    <mergeCell ref="E125:E126"/>
    <mergeCell ref="F125:F126"/>
    <mergeCell ref="G125:G126"/>
    <mergeCell ref="H125:H126"/>
    <mergeCell ref="I125:I126"/>
    <mergeCell ref="J125:J126"/>
    <mergeCell ref="P125:P126"/>
    <mergeCell ref="A129:A170"/>
    <mergeCell ref="P132:P133"/>
    <mergeCell ref="D140:D142"/>
    <mergeCell ref="E140:E142"/>
    <mergeCell ref="F140:F142"/>
    <mergeCell ref="G140:G142"/>
    <mergeCell ref="H140:H142"/>
    <mergeCell ref="I140:I142"/>
    <mergeCell ref="P140:P142"/>
    <mergeCell ref="D143:D149"/>
    <mergeCell ref="E143:E149"/>
    <mergeCell ref="F143:F149"/>
    <mergeCell ref="G143:G149"/>
    <mergeCell ref="H143:H149"/>
    <mergeCell ref="I143:I149"/>
    <mergeCell ref="J143:J149"/>
    <mergeCell ref="P143:P149"/>
    <mergeCell ref="D151:D152"/>
    <mergeCell ref="E151:E152"/>
    <mergeCell ref="F151:F152"/>
    <mergeCell ref="G151:G152"/>
    <mergeCell ref="H151:H152"/>
    <mergeCell ref="I151:I152"/>
    <mergeCell ref="J151:J152"/>
    <mergeCell ref="E161:E163"/>
    <mergeCell ref="F161:F163"/>
    <mergeCell ref="G161:G163"/>
    <mergeCell ref="H161:H163"/>
    <mergeCell ref="I161:I163"/>
    <mergeCell ref="J161:J163"/>
    <mergeCell ref="P161:P163"/>
    <mergeCell ref="H172:H177"/>
    <mergeCell ref="I172:I177"/>
    <mergeCell ref="P172:P177"/>
    <mergeCell ref="J175:J176"/>
    <mergeCell ref="Q175:Q176"/>
    <mergeCell ref="I178:Q178"/>
    <mergeCell ref="A179:A190"/>
    <mergeCell ref="P179:P190"/>
    <mergeCell ref="Q212:Q213"/>
    <mergeCell ref="A191:A202"/>
    <mergeCell ref="B191:B202"/>
    <mergeCell ref="C191:C202"/>
    <mergeCell ref="D191:D202"/>
    <mergeCell ref="P191:P202"/>
    <mergeCell ref="A260:A271"/>
    <mergeCell ref="B260:B271"/>
    <mergeCell ref="C260:C271"/>
    <mergeCell ref="P260:P261"/>
    <mergeCell ref="A272:A282"/>
    <mergeCell ref="B272:B282"/>
    <mergeCell ref="C272:C282"/>
    <mergeCell ref="Q275:Q276"/>
    <mergeCell ref="A283:A294"/>
    <mergeCell ref="B283:B294"/>
    <mergeCell ref="C283:C294"/>
    <mergeCell ref="Q362:Q363"/>
    <mergeCell ref="A366:A377"/>
    <mergeCell ref="B366:B377"/>
    <mergeCell ref="C366:C377"/>
    <mergeCell ref="P366:P377"/>
    <mergeCell ref="A378:A389"/>
    <mergeCell ref="B378:B389"/>
    <mergeCell ref="C378:C389"/>
    <mergeCell ref="A390:A402"/>
    <mergeCell ref="B390:B402"/>
    <mergeCell ref="C390:C402"/>
    <mergeCell ref="I390:Q390"/>
    <mergeCell ref="D427:D429"/>
    <mergeCell ref="E427:E429"/>
    <mergeCell ref="F427:F429"/>
    <mergeCell ref="G427:G429"/>
    <mergeCell ref="H427:H429"/>
    <mergeCell ref="I427:I429"/>
    <mergeCell ref="P427:P429"/>
    <mergeCell ref="Q428:Q429"/>
    <mergeCell ref="B436:B439"/>
    <mergeCell ref="C436:C439"/>
    <mergeCell ref="D436:D439"/>
    <mergeCell ref="E436:E439"/>
    <mergeCell ref="F436:F439"/>
    <mergeCell ref="G436:G439"/>
    <mergeCell ref="H436:H439"/>
    <mergeCell ref="I436:I439"/>
    <mergeCell ref="P436:P439"/>
    <mergeCell ref="I461:I463"/>
    <mergeCell ref="P444:P446"/>
    <mergeCell ref="A447:A450"/>
    <mergeCell ref="B447:B450"/>
    <mergeCell ref="C447:C450"/>
    <mergeCell ref="D447:D450"/>
    <mergeCell ref="E447:E450"/>
    <mergeCell ref="F447:F450"/>
    <mergeCell ref="P447:P450"/>
    <mergeCell ref="E458:E460"/>
    <mergeCell ref="F458:F460"/>
    <mergeCell ref="G458:G460"/>
    <mergeCell ref="H458:H460"/>
    <mergeCell ref="I458:I460"/>
    <mergeCell ref="P458:P460"/>
    <mergeCell ref="P451:P457"/>
    <mergeCell ref="A458:A460"/>
    <mergeCell ref="B458:B460"/>
    <mergeCell ref="C458:C460"/>
    <mergeCell ref="D458:D460"/>
    <mergeCell ref="H451:H457"/>
    <mergeCell ref="I451:I457"/>
    <mergeCell ref="P461:P463"/>
    <mergeCell ref="A461:A463"/>
    <mergeCell ref="A474:A475"/>
    <mergeCell ref="B474:B475"/>
    <mergeCell ref="C474:C475"/>
    <mergeCell ref="D474:D475"/>
    <mergeCell ref="E474:E475"/>
    <mergeCell ref="F474:F475"/>
    <mergeCell ref="G474:G475"/>
    <mergeCell ref="H474:H475"/>
    <mergeCell ref="P474:P475"/>
    <mergeCell ref="B461:B463"/>
    <mergeCell ref="C461:C463"/>
    <mergeCell ref="D461:D463"/>
    <mergeCell ref="E461:E463"/>
    <mergeCell ref="F461:F463"/>
    <mergeCell ref="G461:G463"/>
    <mergeCell ref="H461:H463"/>
    <mergeCell ref="D489:D491"/>
    <mergeCell ref="E489:E491"/>
    <mergeCell ref="F489:F491"/>
    <mergeCell ref="G489:G491"/>
    <mergeCell ref="H489:H491"/>
    <mergeCell ref="C466:C471"/>
    <mergeCell ref="D466:D471"/>
    <mergeCell ref="E466:E471"/>
    <mergeCell ref="F466:F471"/>
    <mergeCell ref="G466:G471"/>
    <mergeCell ref="H466:H471"/>
    <mergeCell ref="I489:I491"/>
    <mergeCell ref="P489:P491"/>
    <mergeCell ref="A492:A494"/>
    <mergeCell ref="B492:B494"/>
    <mergeCell ref="C492:C494"/>
    <mergeCell ref="D492:D494"/>
    <mergeCell ref="E492:E494"/>
    <mergeCell ref="F492:F494"/>
    <mergeCell ref="G492:G494"/>
    <mergeCell ref="H492:H494"/>
    <mergeCell ref="I492:I494"/>
    <mergeCell ref="P492:P494"/>
    <mergeCell ref="P532:P533"/>
    <mergeCell ref="A534:A535"/>
    <mergeCell ref="B534:B535"/>
    <mergeCell ref="C534:C535"/>
    <mergeCell ref="D534:D535"/>
    <mergeCell ref="E534:E535"/>
    <mergeCell ref="F534:F535"/>
    <mergeCell ref="G534:G535"/>
    <mergeCell ref="H534:H535"/>
    <mergeCell ref="I534:I535"/>
    <mergeCell ref="P534:P535"/>
    <mergeCell ref="A532:A533"/>
    <mergeCell ref="B532:B533"/>
    <mergeCell ref="C532:C533"/>
    <mergeCell ref="D532:D533"/>
    <mergeCell ref="E532:E533"/>
    <mergeCell ref="F532:F533"/>
    <mergeCell ref="G532:G533"/>
    <mergeCell ref="H532:H533"/>
    <mergeCell ref="I532:I533"/>
    <mergeCell ref="Q534:Q535"/>
    <mergeCell ref="A536:A537"/>
    <mergeCell ref="B536:B537"/>
    <mergeCell ref="C536:C537"/>
    <mergeCell ref="D536:D537"/>
    <mergeCell ref="E536:E537"/>
    <mergeCell ref="F536:F537"/>
    <mergeCell ref="G536:G537"/>
    <mergeCell ref="H536:H537"/>
    <mergeCell ref="I536:I537"/>
    <mergeCell ref="P536:P537"/>
    <mergeCell ref="P538:P542"/>
    <mergeCell ref="A543:A544"/>
    <mergeCell ref="B543:B544"/>
    <mergeCell ref="C543:C544"/>
    <mergeCell ref="D543:D544"/>
    <mergeCell ref="E543:E544"/>
    <mergeCell ref="F543:F544"/>
    <mergeCell ref="G543:G544"/>
    <mergeCell ref="H543:H544"/>
    <mergeCell ref="I543:I544"/>
    <mergeCell ref="P543:P544"/>
    <mergeCell ref="A538:A542"/>
    <mergeCell ref="B538:B542"/>
    <mergeCell ref="C538:C542"/>
    <mergeCell ref="D538:D542"/>
    <mergeCell ref="E538:E542"/>
    <mergeCell ref="F538:F542"/>
    <mergeCell ref="G538:G542"/>
    <mergeCell ref="H538:H542"/>
    <mergeCell ref="I538:I542"/>
    <mergeCell ref="Q543:Q544"/>
    <mergeCell ref="A545:A547"/>
    <mergeCell ref="B545:B547"/>
    <mergeCell ref="C545:C547"/>
    <mergeCell ref="D545:D547"/>
    <mergeCell ref="E545:E547"/>
    <mergeCell ref="F545:F547"/>
    <mergeCell ref="G545:G547"/>
    <mergeCell ref="H545:H547"/>
    <mergeCell ref="I545:I547"/>
    <mergeCell ref="P545:P547"/>
    <mergeCell ref="P548:P549"/>
    <mergeCell ref="A550:A552"/>
    <mergeCell ref="B550:B552"/>
    <mergeCell ref="C550:C552"/>
    <mergeCell ref="D550:D552"/>
    <mergeCell ref="E550:E552"/>
    <mergeCell ref="F550:F552"/>
    <mergeCell ref="G550:G552"/>
    <mergeCell ref="H550:H552"/>
    <mergeCell ref="I550:I552"/>
    <mergeCell ref="P550:P552"/>
    <mergeCell ref="A562:D562"/>
    <mergeCell ref="A563:D563"/>
    <mergeCell ref="A553:D553"/>
    <mergeCell ref="A554:D554"/>
    <mergeCell ref="A555:Q555"/>
    <mergeCell ref="A556:Q556"/>
    <mergeCell ref="A559:A560"/>
    <mergeCell ref="B559:B560"/>
    <mergeCell ref="C559:C560"/>
    <mergeCell ref="D559:D560"/>
    <mergeCell ref="E559:E560"/>
    <mergeCell ref="F559:F560"/>
    <mergeCell ref="G559:G560"/>
    <mergeCell ref="H559:H560"/>
    <mergeCell ref="I559:I560"/>
    <mergeCell ref="P559:P560"/>
  </mergeCells>
  <pageMargins left="0.7" right="0.7"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 Результаты реал-и ГП</vt:lpstr>
      <vt:lpstr>1.2. Целевые показатели, индика</vt:lpstr>
      <vt:lpstr>2.1-2.3. Финансирование </vt:lpstr>
      <vt:lpstr>2.4-2.5. Финансирование</vt:lpstr>
      <vt:lpstr>3. План-график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2022-04-06T08:10:42Z</dcterms:modified>
</cp:coreProperties>
</file>