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defaultThemeVersion="124226"/>
  <bookViews>
    <workbookView xWindow="0" yWindow="720" windowWidth="19440" windowHeight="11340" tabRatio="946" firstSheet="2" activeTab="6"/>
  </bookViews>
  <sheets>
    <sheet name="1.1. Результаты реализации ГП" sheetId="5" r:id="rId1"/>
    <sheet name="1.2 Результаты реализации подпр" sheetId="6" r:id="rId2"/>
    <sheet name="1.3. Целевые показатели, индика" sheetId="1" r:id="rId3"/>
    <sheet name="2.1. Финансирование и 2.2. " sheetId="2" r:id="rId4"/>
    <sheet name="3. План-график" sheetId="3" r:id="rId5"/>
    <sheet name="4. Результаты оценки" sheetId="4" r:id="rId6"/>
    <sheet name="5.Сведения о корретикровках ГП " sheetId="8" r:id="rId7"/>
  </sheets>
  <externalReferences>
    <externalReference r:id="rId8"/>
  </externalReferences>
  <definedNames>
    <definedName name="_xlnm._FilterDatabase" localSheetId="4" hidden="1">'3. План-график'!$A$3:$Q$439</definedName>
  </definedNames>
  <calcPr calcId="145621"/>
</workbook>
</file>

<file path=xl/calcChain.xml><?xml version="1.0" encoding="utf-8"?>
<calcChain xmlns="http://schemas.openxmlformats.org/spreadsheetml/2006/main">
  <c r="E52" i="3" l="1"/>
  <c r="F35" i="1" l="1"/>
  <c r="F9" i="1" l="1"/>
  <c r="D56" i="2" l="1"/>
  <c r="C12" i="4"/>
  <c r="F52" i="3"/>
  <c r="E55" i="2"/>
  <c r="D55" i="2"/>
  <c r="E77" i="2"/>
  <c r="E76" i="2"/>
  <c r="E75" i="2"/>
  <c r="E74" i="2"/>
  <c r="E73" i="2"/>
  <c r="E72" i="2"/>
  <c r="E71" i="2"/>
  <c r="E70" i="2"/>
  <c r="E69" i="2"/>
  <c r="E68" i="2"/>
  <c r="E67" i="2"/>
  <c r="E66" i="2"/>
  <c r="E65" i="2"/>
  <c r="E64" i="2"/>
  <c r="E63" i="2"/>
  <c r="E62" i="2"/>
  <c r="E61" i="2"/>
  <c r="E60" i="2"/>
  <c r="E59" i="2"/>
  <c r="E78" i="2" s="1"/>
  <c r="D77" i="2"/>
  <c r="D76" i="2"/>
  <c r="D75" i="2"/>
  <c r="D74" i="2"/>
  <c r="D73" i="2"/>
  <c r="D72" i="2"/>
  <c r="D71" i="2"/>
  <c r="D70" i="2"/>
  <c r="D69" i="2"/>
  <c r="D68" i="2"/>
  <c r="D67" i="2"/>
  <c r="D66" i="2"/>
  <c r="D65" i="2"/>
  <c r="D64" i="2"/>
  <c r="D63" i="2"/>
  <c r="D62" i="2"/>
  <c r="D61" i="2"/>
  <c r="D59" i="2"/>
  <c r="E12" i="4" l="1"/>
  <c r="D12" i="4"/>
  <c r="C13" i="4" l="1"/>
  <c r="E57" i="2" l="1"/>
  <c r="D57" i="2"/>
  <c r="E79" i="2"/>
  <c r="E80" i="2" s="1"/>
  <c r="E18" i="4" s="1"/>
  <c r="D79" i="2"/>
  <c r="D60" i="2"/>
  <c r="E13" i="4"/>
  <c r="D13" i="4"/>
  <c r="O439" i="3"/>
  <c r="P439" i="3" s="1"/>
  <c r="H439" i="3"/>
  <c r="O436" i="3"/>
  <c r="P436" i="3" s="1"/>
  <c r="H436" i="3"/>
  <c r="O435" i="3"/>
  <c r="P435" i="3" s="1"/>
  <c r="H435" i="3"/>
  <c r="O432" i="3"/>
  <c r="H432" i="3"/>
  <c r="O431" i="3"/>
  <c r="H431" i="3"/>
  <c r="O430" i="3"/>
  <c r="H430" i="3"/>
  <c r="O429" i="3"/>
  <c r="H429" i="3"/>
  <c r="O428" i="3"/>
  <c r="H428" i="3"/>
  <c r="O427" i="3"/>
  <c r="H427" i="3"/>
  <c r="O426" i="3"/>
  <c r="H426" i="3"/>
  <c r="O425" i="3"/>
  <c r="H425" i="3"/>
  <c r="O424" i="3"/>
  <c r="H424" i="3"/>
  <c r="O423" i="3"/>
  <c r="H423" i="3"/>
  <c r="O422" i="3"/>
  <c r="H422" i="3"/>
  <c r="O421" i="3"/>
  <c r="H421" i="3"/>
  <c r="O420" i="3"/>
  <c r="H420" i="3"/>
  <c r="O419" i="3"/>
  <c r="H419" i="3"/>
  <c r="O418" i="3"/>
  <c r="H418" i="3"/>
  <c r="O417" i="3"/>
  <c r="H417" i="3"/>
  <c r="O416" i="3"/>
  <c r="H416" i="3"/>
  <c r="O415" i="3"/>
  <c r="H415" i="3"/>
  <c r="O414" i="3"/>
  <c r="H414" i="3"/>
  <c r="O413" i="3"/>
  <c r="H413" i="3"/>
  <c r="O412" i="3"/>
  <c r="H412" i="3"/>
  <c r="O411" i="3"/>
  <c r="H411" i="3"/>
  <c r="O410" i="3"/>
  <c r="H410" i="3"/>
  <c r="O409" i="3"/>
  <c r="H409" i="3"/>
  <c r="O407" i="3"/>
  <c r="O406" i="3"/>
  <c r="O405" i="3"/>
  <c r="O404" i="3"/>
  <c r="O403" i="3"/>
  <c r="O402" i="3"/>
  <c r="O401" i="3"/>
  <c r="O400" i="3"/>
  <c r="O399" i="3"/>
  <c r="O398" i="3"/>
  <c r="O397" i="3"/>
  <c r="O396" i="3"/>
  <c r="H396" i="3"/>
  <c r="O395" i="3"/>
  <c r="O394" i="3"/>
  <c r="M393" i="3"/>
  <c r="O393" i="3" s="1"/>
  <c r="O392" i="3"/>
  <c r="O391" i="3"/>
  <c r="M390" i="3"/>
  <c r="O390" i="3" s="1"/>
  <c r="O389" i="3"/>
  <c r="O388" i="3"/>
  <c r="O387" i="3"/>
  <c r="O386" i="3"/>
  <c r="O385" i="3"/>
  <c r="O384" i="3"/>
  <c r="H384" i="3"/>
  <c r="O383" i="3"/>
  <c r="O382" i="3"/>
  <c r="O381" i="3"/>
  <c r="O380" i="3"/>
  <c r="O379" i="3"/>
  <c r="O378" i="3"/>
  <c r="O377" i="3"/>
  <c r="O376" i="3"/>
  <c r="O375" i="3"/>
  <c r="O374" i="3"/>
  <c r="O373" i="3"/>
  <c r="O372" i="3"/>
  <c r="H372" i="3"/>
  <c r="O371" i="3"/>
  <c r="O369" i="3"/>
  <c r="M369" i="3"/>
  <c r="O368" i="3"/>
  <c r="O367" i="3"/>
  <c r="O366" i="3"/>
  <c r="O365" i="3"/>
  <c r="O364" i="3"/>
  <c r="O363" i="3"/>
  <c r="O362" i="3"/>
  <c r="O361" i="3"/>
  <c r="O360" i="3"/>
  <c r="H360" i="3"/>
  <c r="O359" i="3"/>
  <c r="O358" i="3"/>
  <c r="O357" i="3"/>
  <c r="O356" i="3"/>
  <c r="O355" i="3"/>
  <c r="O354" i="3"/>
  <c r="O353" i="3"/>
  <c r="O352" i="3"/>
  <c r="O351" i="3"/>
  <c r="O350" i="3"/>
  <c r="O349" i="3"/>
  <c r="H349" i="3"/>
  <c r="O348" i="3"/>
  <c r="O347" i="3"/>
  <c r="O346" i="3"/>
  <c r="O345" i="3"/>
  <c r="O344" i="3"/>
  <c r="O343" i="3"/>
  <c r="O342" i="3"/>
  <c r="O341" i="3"/>
  <c r="O340" i="3"/>
  <c r="O339" i="3"/>
  <c r="O338" i="3"/>
  <c r="O337" i="3"/>
  <c r="H337" i="3"/>
  <c r="O336" i="3"/>
  <c r="O335" i="3"/>
  <c r="O334" i="3"/>
  <c r="O333" i="3"/>
  <c r="O332" i="3"/>
  <c r="O331" i="3"/>
  <c r="O330" i="3"/>
  <c r="O329" i="3"/>
  <c r="O328" i="3"/>
  <c r="O327" i="3"/>
  <c r="O326" i="3"/>
  <c r="H326" i="3"/>
  <c r="O325" i="3"/>
  <c r="O324" i="3"/>
  <c r="O323" i="3"/>
  <c r="O322" i="3"/>
  <c r="O321" i="3"/>
  <c r="O320" i="3"/>
  <c r="O319" i="3"/>
  <c r="O318" i="3"/>
  <c r="O317" i="3"/>
  <c r="O316" i="3"/>
  <c r="O315" i="3"/>
  <c r="O314" i="3"/>
  <c r="H314" i="3"/>
  <c r="O313" i="3"/>
  <c r="O312" i="3"/>
  <c r="O311" i="3"/>
  <c r="O310" i="3"/>
  <c r="O309" i="3"/>
  <c r="O308" i="3"/>
  <c r="O307" i="3"/>
  <c r="O306" i="3"/>
  <c r="O305" i="3"/>
  <c r="O304" i="3"/>
  <c r="O303" i="3"/>
  <c r="O302" i="3"/>
  <c r="H302" i="3"/>
  <c r="O301" i="3"/>
  <c r="O300" i="3"/>
  <c r="O299" i="3"/>
  <c r="O298" i="3"/>
  <c r="O297" i="3"/>
  <c r="O296" i="3"/>
  <c r="O295" i="3"/>
  <c r="O294" i="3"/>
  <c r="O293" i="3"/>
  <c r="O292" i="3"/>
  <c r="O291" i="3"/>
  <c r="H291" i="3"/>
  <c r="O290" i="3"/>
  <c r="O288" i="3"/>
  <c r="O287" i="3"/>
  <c r="O286" i="3"/>
  <c r="O285" i="3"/>
  <c r="O284" i="3"/>
  <c r="O283" i="3"/>
  <c r="O282" i="3"/>
  <c r="O281" i="3"/>
  <c r="O280" i="3"/>
  <c r="O279" i="3"/>
  <c r="H279" i="3"/>
  <c r="O278" i="3"/>
  <c r="O277" i="3"/>
  <c r="O276" i="3"/>
  <c r="O275" i="3"/>
  <c r="O274" i="3"/>
  <c r="O273" i="3"/>
  <c r="O272" i="3"/>
  <c r="O271" i="3"/>
  <c r="O270" i="3"/>
  <c r="O269" i="3"/>
  <c r="O268" i="3"/>
  <c r="O267" i="3"/>
  <c r="H267" i="3"/>
  <c r="O266" i="3"/>
  <c r="O264" i="3"/>
  <c r="O263" i="3"/>
  <c r="O262" i="3"/>
  <c r="O261" i="3"/>
  <c r="O260" i="3"/>
  <c r="O259" i="3"/>
  <c r="O258" i="3"/>
  <c r="O257" i="3"/>
  <c r="O256" i="3"/>
  <c r="H256" i="3"/>
  <c r="O255" i="3"/>
  <c r="O254" i="3"/>
  <c r="O253" i="3"/>
  <c r="O252" i="3"/>
  <c r="O251" i="3"/>
  <c r="O250" i="3"/>
  <c r="O249" i="3"/>
  <c r="O248" i="3"/>
  <c r="O247" i="3"/>
  <c r="O246" i="3"/>
  <c r="O245" i="3"/>
  <c r="O244" i="3"/>
  <c r="H244" i="3"/>
  <c r="O243" i="3"/>
  <c r="O241" i="3"/>
  <c r="O240" i="3"/>
  <c r="O239" i="3"/>
  <c r="O238" i="3"/>
  <c r="O237" i="3"/>
  <c r="O236" i="3"/>
  <c r="O235" i="3"/>
  <c r="O234" i="3"/>
  <c r="O233" i="3"/>
  <c r="O232" i="3"/>
  <c r="O231" i="3"/>
  <c r="H231" i="3"/>
  <c r="O230" i="3"/>
  <c r="O229" i="3"/>
  <c r="O228" i="3"/>
  <c r="O227" i="3"/>
  <c r="O226" i="3"/>
  <c r="O225" i="3"/>
  <c r="O224" i="3"/>
  <c r="O223" i="3"/>
  <c r="O222" i="3"/>
  <c r="O221" i="3"/>
  <c r="O220" i="3"/>
  <c r="O219" i="3"/>
  <c r="O218" i="3"/>
  <c r="H218" i="3"/>
  <c r="O217" i="3"/>
  <c r="O216" i="3"/>
  <c r="O215" i="3"/>
  <c r="O214" i="3"/>
  <c r="O213" i="3"/>
  <c r="O212" i="3"/>
  <c r="O211" i="3"/>
  <c r="O210" i="3"/>
  <c r="O209" i="3"/>
  <c r="O208" i="3"/>
  <c r="O207" i="3"/>
  <c r="O206" i="3"/>
  <c r="H206" i="3"/>
  <c r="O205" i="3"/>
  <c r="O204" i="3"/>
  <c r="O203" i="3"/>
  <c r="O202" i="3"/>
  <c r="O201" i="3"/>
  <c r="O200" i="3"/>
  <c r="O199" i="3"/>
  <c r="O198" i="3"/>
  <c r="O197" i="3"/>
  <c r="O196" i="3"/>
  <c r="O195" i="3"/>
  <c r="O194" i="3"/>
  <c r="O193" i="3"/>
  <c r="H193" i="3"/>
  <c r="O192" i="3"/>
  <c r="O191" i="3"/>
  <c r="H191" i="3"/>
  <c r="O190" i="3"/>
  <c r="O189" i="3"/>
  <c r="O188" i="3"/>
  <c r="O187" i="3"/>
  <c r="O186" i="3"/>
  <c r="H186" i="3"/>
  <c r="O185" i="3"/>
  <c r="O184" i="3"/>
  <c r="H184" i="3"/>
  <c r="O183" i="3"/>
  <c r="O182" i="3"/>
  <c r="O181" i="3"/>
  <c r="O180" i="3"/>
  <c r="O179" i="3"/>
  <c r="O178" i="3"/>
  <c r="O177" i="3"/>
  <c r="O176" i="3"/>
  <c r="H176" i="3"/>
  <c r="O175" i="3"/>
  <c r="O174" i="3"/>
  <c r="H174" i="3"/>
  <c r="O172" i="3"/>
  <c r="O171" i="3"/>
  <c r="O170" i="3"/>
  <c r="H170" i="3"/>
  <c r="O168" i="3"/>
  <c r="O167" i="3"/>
  <c r="O166" i="3"/>
  <c r="O165" i="3"/>
  <c r="O164" i="3"/>
  <c r="H164" i="3"/>
  <c r="O162" i="3"/>
  <c r="O161" i="3"/>
  <c r="O160" i="3"/>
  <c r="O159" i="3"/>
  <c r="O158" i="3"/>
  <c r="O157" i="3"/>
  <c r="O156" i="3"/>
  <c r="H156" i="3"/>
  <c r="O155" i="3"/>
  <c r="O154" i="3"/>
  <c r="O153" i="3"/>
  <c r="O152" i="3"/>
  <c r="H152" i="3"/>
  <c r="O151" i="3"/>
  <c r="O150" i="3"/>
  <c r="O149" i="3"/>
  <c r="H149" i="3"/>
  <c r="O148" i="3"/>
  <c r="H148" i="3"/>
  <c r="O147" i="3"/>
  <c r="O146" i="3"/>
  <c r="O145" i="3"/>
  <c r="O144" i="3"/>
  <c r="O143" i="3"/>
  <c r="O142" i="3"/>
  <c r="O141" i="3"/>
  <c r="O140" i="3"/>
  <c r="O139" i="3"/>
  <c r="O138" i="3"/>
  <c r="O137" i="3"/>
  <c r="O136" i="3"/>
  <c r="O135" i="3"/>
  <c r="O134" i="3"/>
  <c r="O133" i="3"/>
  <c r="H133" i="3"/>
  <c r="O132" i="3"/>
  <c r="O131" i="3"/>
  <c r="O130" i="3"/>
  <c r="O129" i="3"/>
  <c r="H129" i="3"/>
  <c r="O128" i="3"/>
  <c r="H128" i="3"/>
  <c r="O126" i="3"/>
  <c r="H126" i="3"/>
  <c r="O124" i="3"/>
  <c r="H124" i="3"/>
  <c r="O122" i="3"/>
  <c r="O121" i="3"/>
  <c r="O120" i="3"/>
  <c r="O119" i="3"/>
  <c r="O118" i="3"/>
  <c r="O117" i="3"/>
  <c r="O116" i="3"/>
  <c r="H116" i="3"/>
  <c r="O114" i="3"/>
  <c r="H114" i="3"/>
  <c r="O113" i="3"/>
  <c r="H113" i="3"/>
  <c r="O112" i="3"/>
  <c r="H112" i="3"/>
  <c r="O111" i="3"/>
  <c r="H111" i="3"/>
  <c r="O110" i="3"/>
  <c r="H110" i="3"/>
  <c r="O109" i="3"/>
  <c r="H109" i="3"/>
  <c r="O108" i="3"/>
  <c r="H108" i="3"/>
  <c r="O107" i="3"/>
  <c r="H107" i="3"/>
  <c r="O106" i="3"/>
  <c r="O105" i="3"/>
  <c r="O104" i="3"/>
  <c r="O103" i="3"/>
  <c r="O102" i="3"/>
  <c r="O101" i="3"/>
  <c r="O100" i="3"/>
  <c r="O99" i="3"/>
  <c r="O98" i="3"/>
  <c r="O97" i="3"/>
  <c r="O96" i="3"/>
  <c r="O95" i="3"/>
  <c r="O94" i="3"/>
  <c r="O93" i="3"/>
  <c r="O92" i="3"/>
  <c r="O91" i="3"/>
  <c r="O90" i="3"/>
  <c r="O89" i="3"/>
  <c r="O88" i="3"/>
  <c r="O87" i="3"/>
  <c r="H87" i="3"/>
  <c r="O86" i="3"/>
  <c r="P86" i="3" s="1"/>
  <c r="H86" i="3"/>
  <c r="F76" i="3"/>
  <c r="E76" i="3"/>
  <c r="F26" i="2"/>
  <c r="E26" i="2"/>
  <c r="F23" i="2"/>
  <c r="E23" i="2"/>
  <c r="E20" i="2"/>
  <c r="F20" i="2"/>
  <c r="F15" i="2"/>
  <c r="E15" i="2"/>
  <c r="F14" i="2"/>
  <c r="E14" i="2"/>
  <c r="F12" i="2"/>
  <c r="E12" i="2"/>
  <c r="G9" i="2"/>
  <c r="F8" i="2"/>
  <c r="E8" i="2"/>
  <c r="F46" i="2"/>
  <c r="E46" i="2"/>
  <c r="G44" i="2"/>
  <c r="F36" i="2"/>
  <c r="E36" i="2"/>
  <c r="G34" i="2"/>
  <c r="E44" i="1"/>
  <c r="F44" i="1" s="1"/>
  <c r="F43" i="1"/>
  <c r="F42" i="1"/>
  <c r="F41" i="1"/>
  <c r="F40" i="1"/>
  <c r="E39" i="1"/>
  <c r="D39" i="1"/>
  <c r="F37" i="1"/>
  <c r="F36" i="1"/>
  <c r="E35" i="1"/>
  <c r="F34" i="1"/>
  <c r="F11" i="1"/>
  <c r="E10" i="1"/>
  <c r="F10" i="1" s="1"/>
  <c r="F76" i="2" l="1"/>
  <c r="F75" i="2"/>
  <c r="F77" i="2"/>
  <c r="F74" i="2"/>
  <c r="P174" i="3"/>
  <c r="F67" i="2"/>
  <c r="F69" i="2"/>
  <c r="F73" i="2"/>
  <c r="F62" i="2"/>
  <c r="P176" i="3"/>
  <c r="F60" i="2"/>
  <c r="P256" i="3"/>
  <c r="P409" i="3"/>
  <c r="P421" i="3"/>
  <c r="P244" i="3"/>
  <c r="P326" i="3"/>
  <c r="P372" i="3"/>
  <c r="P206" i="3"/>
  <c r="P107" i="3"/>
  <c r="P184" i="3"/>
  <c r="P279" i="3"/>
  <c r="P314" i="3"/>
  <c r="P218" i="3"/>
  <c r="P360" i="3"/>
  <c r="P396" i="3"/>
  <c r="P87" i="3"/>
  <c r="P193" i="3"/>
  <c r="P337" i="3"/>
  <c r="P114" i="3"/>
  <c r="P231" i="3"/>
  <c r="P302" i="3"/>
  <c r="P186" i="3"/>
  <c r="P191" i="3"/>
  <c r="P267" i="3"/>
  <c r="P291" i="3"/>
  <c r="P349" i="3"/>
  <c r="P427" i="3"/>
  <c r="P384" i="3"/>
  <c r="P194" i="3"/>
  <c r="F65" i="2"/>
  <c r="F61" i="2"/>
  <c r="F72" i="2"/>
  <c r="F64" i="2"/>
  <c r="D78" i="2"/>
  <c r="F68" i="2"/>
  <c r="F66" i="2"/>
  <c r="F59" i="2"/>
  <c r="F70" i="2"/>
  <c r="F71" i="2"/>
  <c r="F63" i="2"/>
  <c r="F79" i="2"/>
  <c r="D18" i="4"/>
  <c r="D80" i="2"/>
  <c r="E38" i="2" s="1"/>
  <c r="G23" i="2"/>
  <c r="F27" i="2"/>
  <c r="E27" i="2"/>
  <c r="G20" i="2"/>
  <c r="G26" i="2"/>
  <c r="G46" i="2"/>
  <c r="G36" i="2"/>
  <c r="E16" i="2"/>
  <c r="G8" i="2"/>
  <c r="G14" i="2"/>
  <c r="F16" i="2"/>
  <c r="E11" i="2"/>
  <c r="E13" i="2" s="1"/>
  <c r="F11" i="2"/>
  <c r="F39" i="1"/>
  <c r="E28" i="2" l="1"/>
  <c r="D17" i="4"/>
  <c r="D16" i="4" s="1"/>
  <c r="D11" i="4" s="1"/>
  <c r="F80" i="2"/>
  <c r="E17" i="4"/>
  <c r="E16" i="4" s="1"/>
  <c r="E11" i="4" s="1"/>
  <c r="E40" i="2"/>
  <c r="E47" i="2" s="1"/>
  <c r="F78" i="2"/>
  <c r="F38" i="2"/>
  <c r="F40" i="2" s="1"/>
  <c r="F47" i="2" s="1"/>
  <c r="G27" i="2"/>
  <c r="E30" i="2"/>
  <c r="E37" i="2" s="1"/>
  <c r="G16" i="2"/>
  <c r="F13" i="2"/>
  <c r="G13" i="2" s="1"/>
  <c r="G11" i="2"/>
  <c r="F28" i="2"/>
  <c r="G47" i="2" l="1"/>
  <c r="E7" i="2"/>
  <c r="F7" i="2"/>
  <c r="F10" i="2" s="1"/>
  <c r="F17" i="2" s="1"/>
  <c r="G28" i="2"/>
  <c r="F30" i="2"/>
  <c r="F37" i="2" l="1"/>
  <c r="G37" i="2" s="1"/>
  <c r="G30" i="2"/>
  <c r="O44" i="3" l="1"/>
  <c r="O37" i="3"/>
  <c r="O36" i="3"/>
  <c r="O35" i="3"/>
  <c r="O34" i="3"/>
  <c r="O33" i="3"/>
  <c r="O32" i="3"/>
  <c r="O31" i="3"/>
  <c r="O30" i="3"/>
  <c r="O29" i="3"/>
  <c r="O28" i="3"/>
  <c r="O25" i="3"/>
  <c r="O24" i="3"/>
  <c r="O23" i="3"/>
  <c r="O22" i="3"/>
  <c r="O21" i="3"/>
  <c r="O20" i="3"/>
  <c r="O19" i="3"/>
  <c r="P22" i="3" l="1"/>
  <c r="P28" i="3"/>
  <c r="N47" i="3"/>
  <c r="O47" i="3" s="1"/>
  <c r="P46" i="3" s="1"/>
  <c r="O82" i="3" l="1"/>
  <c r="O81" i="3"/>
  <c r="O79" i="3"/>
  <c r="O78" i="3"/>
  <c r="O77" i="3"/>
  <c r="O75" i="3"/>
  <c r="O74" i="3"/>
  <c r="O55" i="3"/>
  <c r="O56" i="3"/>
  <c r="O57" i="3"/>
  <c r="O66" i="3"/>
  <c r="O67" i="3"/>
  <c r="O68" i="3"/>
  <c r="O69" i="3"/>
  <c r="O70" i="3"/>
  <c r="O71" i="3"/>
  <c r="O72" i="3"/>
  <c r="O73" i="3"/>
  <c r="P76" i="3" l="1"/>
  <c r="P80" i="3"/>
  <c r="O51" i="3"/>
  <c r="O16" i="3"/>
  <c r="O15" i="3"/>
  <c r="O13" i="3"/>
  <c r="P13" i="3" s="1"/>
  <c r="O12" i="3"/>
  <c r="M14" i="3" l="1"/>
  <c r="O14" i="3" s="1"/>
  <c r="H26" i="3"/>
  <c r="H82" i="3" l="1"/>
  <c r="H77" i="3"/>
  <c r="H78" i="3"/>
  <c r="H79" i="3"/>
  <c r="H81" i="3"/>
  <c r="H75" i="3"/>
  <c r="H46" i="3"/>
  <c r="H13" i="3"/>
  <c r="H8" i="3"/>
  <c r="F80" i="3"/>
  <c r="E56" i="2" s="1"/>
  <c r="E80" i="3"/>
  <c r="D58" i="2" s="1"/>
  <c r="C17" i="4" s="1"/>
  <c r="F59" i="3"/>
  <c r="E59" i="3"/>
  <c r="E51" i="3"/>
  <c r="E49" i="3"/>
  <c r="F14" i="3"/>
  <c r="E14" i="3"/>
  <c r="E9" i="3"/>
  <c r="E58" i="2" l="1"/>
  <c r="C18" i="4" s="1"/>
  <c r="C16" i="4" s="1"/>
  <c r="H76" i="3"/>
  <c r="H80" i="3"/>
  <c r="P44" i="3"/>
  <c r="H44" i="3"/>
  <c r="H74" i="3"/>
  <c r="H73" i="3"/>
  <c r="H72" i="3"/>
  <c r="H71" i="3"/>
  <c r="H70" i="3"/>
  <c r="H69" i="3"/>
  <c r="H68" i="3"/>
  <c r="H67" i="3"/>
  <c r="H66" i="3"/>
  <c r="H64" i="3"/>
  <c r="H63" i="3"/>
  <c r="H62" i="3"/>
  <c r="H61" i="3"/>
  <c r="H60" i="3"/>
  <c r="H59" i="3"/>
  <c r="H58" i="3"/>
  <c r="H57" i="3"/>
  <c r="H56" i="3"/>
  <c r="H55" i="3"/>
  <c r="O54" i="3"/>
  <c r="H54" i="3"/>
  <c r="O53" i="3"/>
  <c r="H53" i="3"/>
  <c r="P51" i="3"/>
  <c r="H51" i="3"/>
  <c r="O50" i="3"/>
  <c r="H50" i="3"/>
  <c r="O49" i="3"/>
  <c r="H49" i="3"/>
  <c r="O45" i="3"/>
  <c r="P45" i="3" s="1"/>
  <c r="H45" i="3"/>
  <c r="H41" i="3"/>
  <c r="O38" i="3"/>
  <c r="P38" i="3" s="1"/>
  <c r="H38" i="3"/>
  <c r="H22" i="3"/>
  <c r="O18" i="3"/>
  <c r="H18" i="3"/>
  <c r="O17" i="3"/>
  <c r="H17" i="3"/>
  <c r="H16" i="3"/>
  <c r="H15" i="3"/>
  <c r="H14" i="3"/>
  <c r="P12" i="3"/>
  <c r="H12" i="3"/>
  <c r="O11" i="3"/>
  <c r="H11" i="3"/>
  <c r="O10" i="3"/>
  <c r="H10" i="3"/>
  <c r="O9" i="3"/>
  <c r="H9" i="3"/>
  <c r="O8" i="3"/>
  <c r="P8" i="3" s="1"/>
  <c r="P52" i="3" l="1"/>
  <c r="P9" i="3"/>
  <c r="P49" i="3"/>
  <c r="P14" i="3"/>
  <c r="H52" i="3"/>
  <c r="H65" i="3"/>
  <c r="P18" i="3"/>
  <c r="F8" i="1"/>
  <c r="E23" i="1" l="1"/>
  <c r="F14" i="1" l="1"/>
  <c r="F15" i="1"/>
  <c r="F16" i="1"/>
  <c r="F17" i="1"/>
  <c r="F18" i="1"/>
  <c r="F19" i="1"/>
  <c r="F20" i="1"/>
  <c r="F21" i="1"/>
  <c r="F22" i="1"/>
  <c r="F23" i="1"/>
  <c r="F24" i="1"/>
  <c r="F25" i="1"/>
  <c r="F26" i="1"/>
  <c r="F27" i="1"/>
  <c r="F28" i="1"/>
  <c r="F29" i="1"/>
  <c r="F30" i="1"/>
  <c r="F31" i="1"/>
  <c r="F32" i="1"/>
  <c r="E13" i="1"/>
  <c r="F7" i="1"/>
  <c r="C5" i="4" s="1"/>
  <c r="F13" i="1" l="1"/>
  <c r="C11" i="4"/>
  <c r="C6" i="4" s="1"/>
  <c r="C4" i="4" s="1"/>
  <c r="G7" i="2"/>
  <c r="E10" i="2"/>
  <c r="G10" i="2" s="1"/>
  <c r="E17" i="2" l="1"/>
  <c r="G17" i="2" s="1"/>
</calcChain>
</file>

<file path=xl/comments1.xml><?xml version="1.0" encoding="utf-8"?>
<comments xmlns="http://schemas.openxmlformats.org/spreadsheetml/2006/main">
  <authors>
    <author>Автор</author>
  </authors>
  <commentList>
    <comment ref="M15" authorId="0">
      <text>
        <r>
          <rPr>
            <b/>
            <sz val="9"/>
            <color indexed="81"/>
            <rFont val="Tahoma"/>
            <family val="2"/>
            <charset val="204"/>
          </rPr>
          <t>Автор:</t>
        </r>
        <r>
          <rPr>
            <sz val="9"/>
            <color indexed="81"/>
            <rFont val="Tahoma"/>
            <family val="2"/>
            <charset val="204"/>
          </rPr>
          <t xml:space="preserve">
План-график 1536 ед.</t>
        </r>
      </text>
    </comment>
    <comment ref="M20" authorId="0">
      <text>
        <r>
          <rPr>
            <b/>
            <sz val="9"/>
            <color indexed="81"/>
            <rFont val="Tahoma"/>
            <family val="2"/>
            <charset val="204"/>
          </rPr>
          <t>Автор:</t>
        </r>
        <r>
          <rPr>
            <sz val="9"/>
            <color indexed="81"/>
            <rFont val="Tahoma"/>
            <family val="2"/>
            <charset val="204"/>
          </rPr>
          <t xml:space="preserve">
план-график 80</t>
        </r>
      </text>
    </comment>
    <comment ref="M22" authorId="0">
      <text>
        <r>
          <rPr>
            <b/>
            <sz val="9"/>
            <color indexed="81"/>
            <rFont val="Tahoma"/>
            <family val="2"/>
            <charset val="204"/>
          </rPr>
          <t>Автор:</t>
        </r>
        <r>
          <rPr>
            <sz val="9"/>
            <color indexed="81"/>
            <rFont val="Tahoma"/>
            <family val="2"/>
            <charset val="204"/>
          </rPr>
          <t xml:space="preserve">
План-график 5</t>
        </r>
      </text>
    </comment>
    <comment ref="M23" authorId="0">
      <text>
        <r>
          <rPr>
            <b/>
            <sz val="9"/>
            <color indexed="81"/>
            <rFont val="Tahoma"/>
            <family val="2"/>
            <charset val="204"/>
          </rPr>
          <t>Автор:</t>
        </r>
        <r>
          <rPr>
            <sz val="9"/>
            <color indexed="81"/>
            <rFont val="Tahoma"/>
            <family val="2"/>
            <charset val="204"/>
          </rPr>
          <t xml:space="preserve">
План=график 7</t>
        </r>
      </text>
    </comment>
    <comment ref="M30" authorId="0">
      <text>
        <r>
          <rPr>
            <b/>
            <sz val="9"/>
            <color indexed="81"/>
            <rFont val="Tahoma"/>
            <family val="2"/>
            <charset val="204"/>
          </rPr>
          <t>Автор:</t>
        </r>
        <r>
          <rPr>
            <sz val="9"/>
            <color indexed="81"/>
            <rFont val="Tahoma"/>
            <family val="2"/>
            <charset val="204"/>
          </rPr>
          <t xml:space="preserve">
план-график 19800</t>
        </r>
      </text>
    </comment>
    <comment ref="M37" authorId="0">
      <text>
        <r>
          <rPr>
            <b/>
            <sz val="9"/>
            <color indexed="81"/>
            <rFont val="Tahoma"/>
            <family val="2"/>
            <charset val="204"/>
          </rPr>
          <t>Автор:</t>
        </r>
        <r>
          <rPr>
            <sz val="9"/>
            <color indexed="81"/>
            <rFont val="Tahoma"/>
            <family val="2"/>
            <charset val="204"/>
          </rPr>
          <t xml:space="preserve">
план-график 1502</t>
        </r>
      </text>
    </comment>
    <comment ref="K38" authorId="0">
      <text>
        <r>
          <rPr>
            <b/>
            <sz val="9"/>
            <color indexed="81"/>
            <rFont val="Tahoma"/>
            <family val="2"/>
            <charset val="204"/>
          </rPr>
          <t>Автор:</t>
        </r>
        <r>
          <rPr>
            <sz val="9"/>
            <color indexed="81"/>
            <rFont val="Tahoma"/>
            <family val="2"/>
            <charset val="204"/>
          </rPr>
          <t xml:space="preserve">
Количественная характеристика в данном случае некорректна. </t>
        </r>
      </text>
    </comment>
    <comment ref="F52" authorId="0">
      <text>
        <r>
          <rPr>
            <b/>
            <sz val="9"/>
            <color indexed="81"/>
            <rFont val="Tahoma"/>
            <family val="2"/>
            <charset val="204"/>
          </rPr>
          <t xml:space="preserve">Автор:
</t>
        </r>
      </text>
    </comment>
  </commentList>
</comments>
</file>

<file path=xl/sharedStrings.xml><?xml version="1.0" encoding="utf-8"?>
<sst xmlns="http://schemas.openxmlformats.org/spreadsheetml/2006/main" count="2260" uniqueCount="879">
  <si>
    <t>1.3. Сведения о достижении целевых показателей государственной программы, индикаторов подпрограмм и отдельных мероприятий</t>
  </si>
  <si>
    <t>№ п/п</t>
  </si>
  <si>
    <t>Единица измерения</t>
  </si>
  <si>
    <t>Значение целевого показателя / индикатора</t>
  </si>
  <si>
    <t>планируемое значение</t>
  </si>
  <si>
    <t>фактически достигнутое значение</t>
  </si>
  <si>
    <t xml:space="preserve">Целевые показатели государственной программы </t>
  </si>
  <si>
    <t>Вид расходов</t>
  </si>
  <si>
    <t>Бюджет Санкт-Петербурга</t>
  </si>
  <si>
    <t>Текущие расходы</t>
  </si>
  <si>
    <t>Расходы развития</t>
  </si>
  <si>
    <t>Нераспределенные расходы</t>
  </si>
  <si>
    <t>ИТОГО</t>
  </si>
  <si>
    <t>Федеральный бюджет</t>
  </si>
  <si>
    <t>Внебюджетные средства</t>
  </si>
  <si>
    <t>ВСЕГО</t>
  </si>
  <si>
    <t>Код целевой статьи расходов бюджета Санкт-Петербурга</t>
  </si>
  <si>
    <t>Исполнитель, участник</t>
  </si>
  <si>
    <t>Финансирование мероприятий за счет соответствующего источника</t>
  </si>
  <si>
    <t>Комментарии</t>
  </si>
  <si>
    <t xml:space="preserve">планируемый объем, тыс. руб. </t>
  </si>
  <si>
    <t>фактический объем, тыс. руб.</t>
  </si>
  <si>
    <t>источник финансирования</t>
  </si>
  <si>
    <t>степень соответствия фактического объема финансирования планируемому, %</t>
  </si>
  <si>
    <t>наименование</t>
  </si>
  <si>
    <t>единица измерения</t>
  </si>
  <si>
    <t>фактическое значение</t>
  </si>
  <si>
    <t>Мероприятия, связанные с текущими расходами</t>
  </si>
  <si>
    <t>1.1.</t>
  </si>
  <si>
    <t>1.2.</t>
  </si>
  <si>
    <t xml:space="preserve">Мероприятия, связанные с расходами развития </t>
  </si>
  <si>
    <t>Показатели оценки</t>
  </si>
  <si>
    <t>Значение, %</t>
  </si>
  <si>
    <t>Эффективность реализации государственной программы</t>
  </si>
  <si>
    <t xml:space="preserve">Степень достижения целевых показателей государственной программы </t>
  </si>
  <si>
    <t>-</t>
  </si>
  <si>
    <t xml:space="preserve">Итоговый показатель эффективности реализации по подпрограммам государственной программы </t>
  </si>
  <si>
    <r>
      <t xml:space="preserve">Уровень эффективности 
</t>
    </r>
    <r>
      <rPr>
        <i/>
        <sz val="11"/>
        <color rgb="FF000000"/>
        <rFont val="Times New Roman"/>
        <family val="1"/>
        <charset val="204"/>
      </rPr>
      <t>(высокая, средняя, удовлетворительная)</t>
    </r>
  </si>
  <si>
    <t>4. Результаты оценки эффективности реализации государственной программы по итогам 2016 года</t>
  </si>
  <si>
    <t>Показатель оценки</t>
  </si>
  <si>
    <t>Эффективность реализации подпрограммы, %</t>
  </si>
  <si>
    <t>1.</t>
  </si>
  <si>
    <t>Степень достижения индикаторов подпрограммы, %</t>
  </si>
  <si>
    <t>2.</t>
  </si>
  <si>
    <t>Степень реализации мероприятий подпрограммы, %</t>
  </si>
  <si>
    <t>Общее количество мероприятий подпрограммы, ед.</t>
  </si>
  <si>
    <t>Количество выполненных мероприятий подпрограммы, ед.</t>
  </si>
  <si>
    <t>3.</t>
  </si>
  <si>
    <t>Степень соответствия запланированному уровню расходов по подпрограмме, %</t>
  </si>
  <si>
    <t>Объем фактически использованных бюджетных ассигнований, тыс. руб.</t>
  </si>
  <si>
    <t>Справочно:</t>
  </si>
  <si>
    <t>Общее количество индикаторов по подпрограмме, ед.</t>
  </si>
  <si>
    <t>Количество индикаторов подпрограммы со степенью достижения планового значения 100 % и более, ед.</t>
  </si>
  <si>
    <t>2.1.</t>
  </si>
  <si>
    <t>2.2.</t>
  </si>
  <si>
    <t>3.1.</t>
  </si>
  <si>
    <t>3.2.</t>
  </si>
  <si>
    <t>Объем бюджетных ассигнований, предусмотренных законом о бюджете, тыс. руб.</t>
  </si>
  <si>
    <t>Наименование целевого показателя государственной программы / индикатора подпрограммы (отдельного мероприятия)</t>
  </si>
  <si>
    <t xml:space="preserve">Степень достижения планируемого значения, % * 
</t>
  </si>
  <si>
    <t>Сведения об использовании оценочных данных</t>
  </si>
  <si>
    <t>факторы, повлиявшие на исполнение финансирования государственной программы</t>
  </si>
  <si>
    <t>Расчет оценки эффективности реализации подпрограмм и отдельных мероприятий государственной программы</t>
  </si>
  <si>
    <t>Цели государственной программы</t>
  </si>
  <si>
    <t>Задачи государственной программы</t>
  </si>
  <si>
    <t>Результаты реализации государственной программы</t>
  </si>
  <si>
    <t>Цели подпрограммы</t>
  </si>
  <si>
    <t>Задачи подпрограммы</t>
  </si>
  <si>
    <t>Результаты реализации подпрограммы</t>
  </si>
  <si>
    <t>Наименование индикатора подпрограммы, характеризующего выполнение задачи подпрограммы</t>
  </si>
  <si>
    <t>1.2. Результаты реализации подпрограмм</t>
  </si>
  <si>
    <t>1.1. Результаты реализации государственной программы</t>
  </si>
  <si>
    <t>СОГЛАСОВАНО</t>
  </si>
  <si>
    <t>_________________________</t>
  </si>
  <si>
    <t>"____" ___________________</t>
  </si>
  <si>
    <t>Отвественный исполнитель государственной программы</t>
  </si>
  <si>
    <t>ЖИЛИЩНЫЙ КОМИТЕТ</t>
  </si>
  <si>
    <t>Н.Л.Бондаренко</t>
  </si>
  <si>
    <t xml:space="preserve">Вице-губернатор Санкт-Петербурга </t>
  </si>
  <si>
    <t>о ходе реализации и оценке эффективности реализации</t>
  </si>
  <si>
    <t>государственной программы Санкт-Петербурга (далее - государственная программа)</t>
  </si>
  <si>
    <t xml:space="preserve">ГОДОВОЙ ОТЧЕТ  </t>
  </si>
  <si>
    <t xml:space="preserve">"Обеспечение доступным жильем и жилищно-коммунальными услугами жителей Санкт-Петербурга" </t>
  </si>
  <si>
    <t>за 2016 год</t>
  </si>
  <si>
    <t>1. Результаты, достигнутые в ходе реализации государственной программы</t>
  </si>
  <si>
    <t>Создание благоприятных условий для оказания содействия Санкт-Петербурга в улучшении жилищных условий проживающих в Санкт-Петербурге граждан и сокращение числа граждан, состоящих на жилищном учете, за период с 2015 по 2020 год не менее чем на 102 тыс. семей</t>
  </si>
  <si>
    <t>Обеспечение доступности предоставления жилищно-коммунальных услуг гражданам</t>
  </si>
  <si>
    <t>Создание условий для осуществления гражданами прав на жилище путем предоставления социальных выплат и безвозмездных субсидий на приобретение жилья гражданам, нуждающимся в улучшении жилищных условий</t>
  </si>
  <si>
    <t>Развитие механизмов субсидирования части затрат по найму жилья для малообеспеченных граждан, нуждающихся в улучшении жилищных условий</t>
  </si>
  <si>
    <t>Повышение доступности приобретения жилья отдельными категориями граждан посредством предоставления им рассрочки на оплату жилья или долгосрочных ипотечных кредитов (займов) на долгосрочной основе</t>
  </si>
  <si>
    <t>Создание условий для осуществления гражданами прав на жилище путем предоставления им в установленном порядке жилых помещений государственного жилищного фонда Санкт-Петербурга по договорам социального найма, в собственность либо в наем за доступную плату</t>
  </si>
  <si>
    <t xml:space="preserve">Жилыми помещениями обеспечены 1355 семей городских очередников из числа многодетных семей, имеющих трех и более несовершеннолетних детей, семей, имеющих детей-инвалидов, граждан, страдающих тяжелыми формами хронических заболеваний, а также 196 ветеранов Великой Отечественной войны и 436 детей-сирот. Кроме того, предоставлено: по договорам аренды - 491 жилое помещение, по договорам коммерческого найма - 110 квартир, в наемном доме социального использования - 135 квартир. </t>
  </si>
  <si>
    <t>В результате оказания содействия в рамках целевых программ Санкт-Петербурга жилищные условия путем получения социальных выплат и/или безвозмездных субсидий улучшили 8448 семей, в том числе:
по программе «Молодежи – доступное жилье» – 2257 семей; по программе «Развитие долгосрочного жилищного кредитования в Санкт-Петербурге» - 1406 семей; по программе «Расселение коммунальных квартир в Санкт-Петербурге» - 3837 семей; в рамках реализации постановления Правительства Санкт-Петербурга от 28.03.2006 № 312 - 948 семей. В рамках иных механизмов целевых программ Санкт-Петербурга жилищные условия улучшили дополнительно 9288 семей.</t>
  </si>
  <si>
    <t xml:space="preserve">В рамках целевой программы Санкт-Петербурга "Молодежи - доступное жилье" 949 семей получили возможность приобретения жилых помещений на условиях программы в рассрочку и беспроцентные целевые жилищные займы. </t>
  </si>
  <si>
    <t>Подпрограмма 1 "Улучшение жилищных условий жителей Санкт-Петербурга"</t>
  </si>
  <si>
    <t xml:space="preserve">Индикатор 1. Количество семей, в отношении которых оказано государственное содействие в улучшении жилищных условий в форме предоставления социальной выплаты или безвозмездной субсидии, всего, в том числе:
</t>
  </si>
  <si>
    <t xml:space="preserve">Индикатор 3. Количество семей, в отношении которых оказано государственное содействие в улучшении жилищных условий в рамках подпрограммы в форме предоставления долгосрочных займов или рассрочки на оплату жилья на долгосрочной основе в соответствии с условиями целевой программы Санкт-Петербурга "Молодежи - доступное жилье" </t>
  </si>
  <si>
    <t xml:space="preserve">Индикатор 6. Количество семей, которым предоставлены жилые помещения государственного жилищного фонда, в том числе: </t>
  </si>
  <si>
    <t>Предоставление доступного и комфортного жилья 60% семей, желающих улучшить свои жилищные условия</t>
  </si>
  <si>
    <t>Создание для граждан Российской Федерации возможности улучшения жилищных условий не реже одного раза в 15 лет</t>
  </si>
  <si>
    <t>Доля отремонтированных по необходимым видам работ многоквартирных домов от общего количества многоквартирных домов, включенных в региональную программу</t>
  </si>
  <si>
    <t>Уровень возмещения населением затрат на предоставление жилищно-коммунальных услуг по установленным для населения тарифам</t>
  </si>
  <si>
    <t>процентов</t>
  </si>
  <si>
    <t xml:space="preserve">количество лет
</t>
  </si>
  <si>
    <t>Степень достижения планируемого значения по показателю составляет более 100 %</t>
  </si>
  <si>
    <t>Индикаторы подпрограммы 1 «Улучшение жилищных условий жителей Санкт-Петербурга»</t>
  </si>
  <si>
    <t>Количество семей, в отношении которых оказано государственное содействие в улучшении жилищных условий в форме предоставления социальной выплаты или безвозмездной субсидии, всего, в том числе: </t>
  </si>
  <si>
    <t> семья</t>
  </si>
  <si>
    <t>1.1.1.</t>
  </si>
  <si>
    <t xml:space="preserve">В рамках реализации Закона Санкт-Петербурга от 10.10.2001 N 707-90 "О целевой программе Санкт-Петербурга "Развитие долгосрочного жилищного кредитования в Санкт-Петербурге" </t>
  </si>
  <si>
    <t>семья</t>
  </si>
  <si>
    <t>1.1.2.</t>
  </si>
  <si>
    <t xml:space="preserve">В рамках реализации Закона Санкт-Петербурга от 11.04.2001 N 315-45 "О целевой программе Санкт-Петербурга "Молодежи - доступное жилье", в том числе: </t>
  </si>
  <si>
    <t>1.1.2.1</t>
  </si>
  <si>
    <t>Предоставлено дополнительных социальных выплат </t>
  </si>
  <si>
    <t>1.1.2.2</t>
  </si>
  <si>
    <t>1.1.3.</t>
  </si>
  <si>
    <t>В рамках реализации Закона Санкт-Петербурга от 17.10.2007 N 513-101 "О целевой программе Санкт-Петербурга "Расселение коммунальных квартир в Санкт-Петербурге"</t>
  </si>
  <si>
    <t>1.1.4.</t>
  </si>
  <si>
    <t>В рамках реализации постановления Правительства Санкт-Петербурга от 28.03.2006 N 312 "О порядке и условиях предоставления гражданам безвозмездных субсидий для приобретения или строительства жилых помещений и порядке предоставления единовременных денежных выплат на приобретение или строительство жилых помещений"</t>
  </si>
  <si>
    <t>Реализация Закона Санкт-Петербурга от 30.11.2005 N 648-91 "О целевой программе Санкт-Петербурга "Жилье работникам бюджетной сферы"</t>
  </si>
  <si>
    <t>1.3.</t>
  </si>
  <si>
    <t>Количество семей, в отношении которых оказано государственное содействие в улучшении жилищных условий в рамках подпрограммы в форме предоставления долгосрочных займов или рассрочки на оплату жилья на долгосрочной основе в соответствии с условиями целевой программы Санкт-Петербурга "Молодежи - доступное жилье"</t>
  </si>
  <si>
    <t>1.4.</t>
  </si>
  <si>
    <t>Площадь жилищного фонда после проведения капитального ремонта (реконструкции) в целях последующего предоставления жилых помещений в таких домах гражданам на условиях беспроцентной рассрочки в соответствии с условиями целевой программы Санкт-Петербурга "Молодежи - доступное жилье"</t>
  </si>
  <si>
    <t>тыс. кв. м</t>
  </si>
  <si>
    <t>1.5.</t>
  </si>
  <si>
    <t>Общая площадь сформированного государственного жилищного фонда Санкт-Петербурга, всего, в том числе:</t>
  </si>
  <si>
    <t>1.5.1.</t>
  </si>
  <si>
    <t>Общая площадь жилых помещений в многоквартирных домах, построенных для государственных нужд Санкт-Петербурга</t>
  </si>
  <si>
    <t>1.5.2.</t>
  </si>
  <si>
    <t>Общая площадь жилых помещений, приобретенных для государственных нужд Санкт-Петербурга, в том числе:</t>
  </si>
  <si>
    <t>1.5.2.1</t>
  </si>
  <si>
    <t>Общая площадь жилых помещений, приобретенных для государственных нужд Санкт-Петербурга в целях предоставления по договорам найма специализированных жилых помещений детям-сиротам и детям, оставшимся без попечения родителей, лицам из их числа</t>
  </si>
  <si>
    <t>1.5.3.</t>
  </si>
  <si>
    <t>Общая площадь жилых помещений в многоквартирных домах после проведения капитального ремонта и реконструкции ветхого и аварийного фонда Санкт-Петербурга</t>
  </si>
  <si>
    <t>1.6.</t>
  </si>
  <si>
    <t>Количество семей, которым предоставлены жилые помещения государственного жилищного фонда, в том числе:</t>
  </si>
  <si>
    <t>1.6.1.</t>
  </si>
  <si>
    <t>Количество детей-сирот и детей, оставшихся без попечения родителей, лиц из их числа, которым предоставлены жилые помещения по договорам найма специализированных жилых помещений</t>
  </si>
  <si>
    <t>1.7.</t>
  </si>
  <si>
    <t>Количество работников жилищно-коммунальной сферы и иных отраслей городского хозяйства, которым предоставлены жилые помещения жилищного фонда коммерческого использования Санкт-Петербурга по договорам аренды</t>
  </si>
  <si>
    <t>1.8.</t>
  </si>
  <si>
    <t>Количество заключенных договоров пожизненной ренты</t>
  </si>
  <si>
    <t>Ежегодное сокращение численности детей-сирот и детей, оставшихся без попечения родителей, у которых право на обеспечение жилыми помещениями возникло, но не реализовано по состоянию на конец соответствующего года</t>
  </si>
  <si>
    <t xml:space="preserve">1.6.1-1
</t>
  </si>
  <si>
    <t>количество человек</t>
  </si>
  <si>
    <t>количество штук</t>
  </si>
  <si>
    <t>Предоставлено социальных выплат участникам подпрограммы "Обеспечение жильем молодых семей" федеральной целевой программы "Жилище" на 2015-2020 годы</t>
  </si>
  <si>
    <t>35,12</t>
  </si>
  <si>
    <t>14,0</t>
  </si>
  <si>
    <t>36,3</t>
  </si>
  <si>
    <t xml:space="preserve">Недостижение планового значения показателя связано с увеличением с 1 июля 2016 года размера социальной выплаты по целевым программам "Молодежи-доступное жилье", "Расселение коммунальных квартир в Санкт-Петербурге", а также безвозмездной субсидии в соотвествии с постановлением Правительства Санкт-Петербурга от 28.03.2006 № 312 на 10 %. Как следствие, на предусмотренные средства удалось оказать содействие в улучшении жилищных условий меньшему количеству семей </t>
  </si>
  <si>
    <t xml:space="preserve">Недостижение планового значения показателя связано с увеличением стоимости 1 кв.м. стоимости одного квадратного метра общей площади жилого помещения в Санкт-Петербурге, утверждаемой приказом Министерства строительства и жилищно-коммунального хозяйства Российской Федерации, а также с большим количеством многодетных семей, подавших заявки на участие в Подпрограмме. </t>
  </si>
  <si>
    <t xml:space="preserve">Недостижение планового значения показателя связано с увеличением с 1 июля 2016 года размера социальной выплаты по целевой программе на 10 %. Как следствие, на предусмотренные средства удалось оказать содействие в улучшении жилищных условий меньшему количеству семей </t>
  </si>
  <si>
    <t>Недостижение планового значения показателя связано с задержкой окончания работ на объекте по адресу наб. реки Фонтанки д.133, которая в свою очередь произошла по причине ограничения по времени производства работ в связи с постоянным проживанием по данному адресу собственников жилых помещений, сложностью в логистике, связанной с плотностью застройки, затрудняющей подъезд грузового автотранспорта и механизированной разгрузкой, а также необходимостью согласования отдельных видов работ на объекте с собственниками жилых помещений в здании и конструктивными особенностями объекта. Прогнозный срок окончания капитального ремонта по указанному адресу - 3 квартал 2017 года.</t>
  </si>
  <si>
    <t xml:space="preserve">Недостижение планового значения показателя связано с переносом сроков ввода в эксплуатацию домов по адресам: г.Колпино, ул.Красных партизан, напротив д. 4 (г. Колпино, участок 1 (южнее дома 42, литера В по Павловской улице), а также г.Пушкин, Саперная ул., участок 1 (юго-западнее дома 
№ 51 по Саперной ул.) корп.1, 2, 3
</t>
  </si>
  <si>
    <t>Недостижение планового показателя количества заключенных договоров пожизненной ренты обусловлено уменьшением бюджетных ассигнований на 6000,0 тыс. руб., а также увеличением среднего размера единовременной выплаты в 2016 году, который составил 479,9 тыс. рублей, что на 12,7 % больше по сравнению с 2015 годом.</t>
  </si>
  <si>
    <t>Пояснения по целевым показателям / индикаторам со степенью достижения планового значения менее 100 %</t>
  </si>
  <si>
    <t>2.1. Структура финансирования государственной программы за 2016 год по источникам финансирования и видам расходов</t>
  </si>
  <si>
    <t>Подпрограмма 2 "Обеспечение качественными жилищно-коммунальными услугами граждан"</t>
  </si>
  <si>
    <t>Подпрограмма 3 "Обеспечение доступности предоставления жилищно-коммунальных услуг гражданам"</t>
  </si>
  <si>
    <t>Жилищный комитет</t>
  </si>
  <si>
    <t>Комитет по строительству</t>
  </si>
  <si>
    <t>Комитет имущественных отношений</t>
  </si>
  <si>
    <t>Наименование мероприятий подпрограммы</t>
  </si>
  <si>
    <t>Наименование детализированного мероприятия подпрограммы</t>
  </si>
  <si>
    <t>Количественные характеристики выполнения детализированных мероприятий подпрограммы</t>
  </si>
  <si>
    <t xml:space="preserve">Уровень выполнения детализированного мероприятия подпрограммы, % </t>
  </si>
  <si>
    <t>Уровень выполнения мероприятия подпрограммы, %</t>
  </si>
  <si>
    <t>Реализация Закона Санкт-Петербурга от 10.10.2001 
№ 707-90 "О целевой программе Санкт-Петербурга "Развитие долгосрочного жилищного кредитования в Санкт-Петербурге"</t>
  </si>
  <si>
    <t>Бюджет 
Санкт-Петербурга</t>
  </si>
  <si>
    <t>Предоставление социальных выплат гражданам на оплату части стоимости жилого помещения, приобретаемого с использованием средств долгосрочного ипотечного жилищного кредита, в размере не более 30 % от стоимости жилого помещения</t>
  </si>
  <si>
    <t>Количество семей, участвующих в целевой программе Санкт-Петербурга "Развитие долгосрочного жилищного кредитования в Санкт-Петербурге", которым предоставлены социальные выплаты</t>
  </si>
  <si>
    <t>ед.</t>
  </si>
  <si>
    <t>Количество семей, участвующих в целевой программе Санкт-Петербурга "Молодежи - доступное жилье", которым предоставлены социальные выплаты</t>
  </si>
  <si>
    <t>1.2.1.</t>
  </si>
  <si>
    <t xml:space="preserve">предоставление социальных выплат гражданам дополнительно в размере не менее 5% от расчетной (средней) стоимости жилого помещения на каждого ребенка </t>
  </si>
  <si>
    <t>1.2.2.</t>
  </si>
  <si>
    <t xml:space="preserve">Реализация Закона Санкт-Петербурга 
от 17.10.2007 
№ 513-101 
«О целевой программе 
Санкт-Петербурга
«Расселение коммунальных квартир в 
Санкт-Петербурге»
</t>
  </si>
  <si>
    <t>Количество семей, участвующих в целевой программе Санкт-Петербурга "Расселение коммунальных квартир в Санкт-Петербурге", которым предоставлены социальные выплаты</t>
  </si>
  <si>
    <t>Бюджет 
Санкт-Петербурга, Федеральный бюджет</t>
  </si>
  <si>
    <t>1.4.1.</t>
  </si>
  <si>
    <t>Предоставление безвозмездных субсидий гражданам для приобретения или строительства жилых помещений в размере 30 %  от стоимости жилого помещения</t>
  </si>
  <si>
    <t>Количество семей, которым предоставлены безвозмездные субсидии для приобретения или строительства жилых помещений</t>
  </si>
  <si>
    <t>семьи</t>
  </si>
  <si>
    <t>1.4.2.</t>
  </si>
  <si>
    <t>Предоставление безвозмездных субсидий для приобретения или строительства жилых помещений отдельным категориям граждан, установленным Федеральным законом от 12.01.1995 
№ 5-ФЗ 
«О ветеранах», 
в соответствии 
с Указом Президента Российской Федерации от 07.05.2008 № 714 «Об обеспечении жильем ветеранов Великой Отечественной войны 1941-1945 гг.», за счет средств федерального бюджета</t>
  </si>
  <si>
    <t>1.4.3.</t>
  </si>
  <si>
    <t xml:space="preserve">Предоставление безвозмездных субсидий для приобретения или строительства жилых помещений отдельным категориям граждан, указанным в пункте 1 статьи 23.2 Федерального закона от 12.01.1995 № 5-ФЗ и статье 28.2 Федерального закона 
от 24.11.1995 № 181-ФЗ 
«О социальной защите инвалидов в Российской Федерации», за счет средств федерального бюджета
</t>
  </si>
  <si>
    <t>Предоставление субсидий бюджетному учреждению «Дирекция по управлению объектами государственного жилищного фонда Санкт-Петербурга» 
на финансовое обеспечение выполнения государственного задания</t>
  </si>
  <si>
    <t>Предоставление субсидии  бюджетному учреждению «Дирекция по управлению объектами государственного жилищного фонда Санкт-Петербурга» 
на иные цели</t>
  </si>
  <si>
    <t>Предоставление субсидий бюджетному учреждению «Горжилобмен»
на финансовое обеспечение выполнения государственного задания</t>
  </si>
  <si>
    <t>Обеспечение предоставления государственных услуг:</t>
  </si>
  <si>
    <t>Проведение 
мероприятий 
по капитальному ремонту многоквартирных домов, все помещения  
в которых находятся  в собственности Санкт-Петербурга, 
и предоставлению жилых помещений юридическим лицам для проживания работников городского хозяйства</t>
  </si>
  <si>
    <t>Количество многоквартирных домов, в отношении которых разработана проектно-сметная документация</t>
  </si>
  <si>
    <t>Обеспечение реализации мероприятий по заключению Санкт Петербургом договоров пожизненной ренты</t>
  </si>
  <si>
    <t>Количество заключенных договоров пожизненнной ренты</t>
  </si>
  <si>
    <t>Приобретение жилых помещений 
в государственную собственность Санкт-Петербурга 
в целях предоставления 
их отдельным категориям граждан, 
в том числе:</t>
  </si>
  <si>
    <t>Комитет имущественных отношений Санкт-Петербурга</t>
  </si>
  <si>
    <t>Количество квадратных метров жилья, приобретенных в государственную собственность Санкт-Петербурга</t>
  </si>
  <si>
    <t>тыс.кв.м</t>
  </si>
  <si>
    <t>Приобретение жилых помещений в государственную собственность 
Санкт-Петербурга 
в целях предоставления по договорам найма специализированных жилых помещений детям-сиротам и детям, оставшимся без попечения родителей, лицам из их числа</t>
  </si>
  <si>
    <t>Количество квадратных метров жилья, приобретенных в государственную собственность Санкт-Петербурга в целях предоставления по договорам найма специализированных жилых помещений детям-сиротам и детям, оставшимся без попечения родителей, лицам из их числа</t>
  </si>
  <si>
    <t>Приобретение жилых помещений в государственную собственность 
Санкт-Петербурга в целях предоставления их детям-сиротам и детям, оставшимся без попечения родителей, лицам из их числа по договорам найма специализированных жилых помещений за счет средств федерального бюджета</t>
  </si>
  <si>
    <t>Количество квадратных метров жилья, приобретенных в государственную собственность Санкт-Петербурга в целях предоставления по договорам найма специализированных жилых помещений детям-сиротам и детям, оставшимся без попечения родителей, лицам из их числа по договорам найма специализированных жилых помещений за счет средств федерального бюджета</t>
  </si>
  <si>
    <t>кв.м</t>
  </si>
  <si>
    <t>1.3.1.</t>
  </si>
  <si>
    <t>Строительство жилых домов по адресу: севернее улицы Новоселов, кв.16 (участок 22)</t>
  </si>
  <si>
    <t>Продолжение строительства</t>
  </si>
  <si>
    <t>1.3.2.</t>
  </si>
  <si>
    <t>Строительство многоквартирного  дома по адресу: г.Колпино, ул. Красных партизан, участок 1 (южнее дома 42, литера В по Павловской улице)</t>
  </si>
  <si>
    <t>1.3.3.</t>
  </si>
  <si>
    <t xml:space="preserve">Строительство многоквартирного дома по адресу: Новоколомяжский пр., уч.1 (западнее дома 12, корп.3, лит.А по Новоколомяжскому пр.) (Коломяги, квартал 13Б, корп. 18) </t>
  </si>
  <si>
    <t>1.3.4.</t>
  </si>
  <si>
    <t xml:space="preserve">Строительство многоквартирных домов по адресу: Санкт-Петербург, г. Пушкин, Саперная ул., участок 1 (юго-западнее дома № 51 по Саперной ул.) корп. 1, 2, 3 </t>
  </si>
  <si>
    <t>1.3.5.</t>
  </si>
  <si>
    <t>Проектирование и строительство жилых домов по адресу: севернее улицы Новоселов, кв. 16 (участки 2, 3, 11, 12, 13, 19, 20, 21)</t>
  </si>
  <si>
    <t>1.3.6.</t>
  </si>
  <si>
    <t>Проектирование строительства многоквартирного дома на территории, ограниченной ул. Солдата Корзуна, участок 3 (юго-восточнее пересечения с пр. Маршала Жукова)</t>
  </si>
  <si>
    <t>Продолжение проектирования</t>
  </si>
  <si>
    <t>1.3.7.</t>
  </si>
  <si>
    <t>Начало проектирования</t>
  </si>
  <si>
    <t>1.3.7.1.</t>
  </si>
  <si>
    <t>1.3.7.2.</t>
  </si>
  <si>
    <t>Проектирование строительства многоквартирного дома по адресу: г. Санкт-Петербург, город Петергоф, Ульяновская ул., участок 26 (территория, ограниченная  Ботаническая ул., Ульяновской ул., Астрономической ул., Гостилицким шоссе, Пригородной ул., проектируемым проездом в Петродворцовом районе,  ФЗУ № 2)</t>
  </si>
  <si>
    <t>1.3.7.3.</t>
  </si>
  <si>
    <t>1.3.7.4.</t>
  </si>
  <si>
    <t>1.3.7.5.</t>
  </si>
  <si>
    <t>Инженерная подготовка территорий,  в том числе:</t>
  </si>
  <si>
    <t>га</t>
  </si>
  <si>
    <t>1.5.2-1.</t>
  </si>
  <si>
    <t>Инженерная подготовка территории под жилищное строительство в квартале 15 Юго-Западной Приморской части</t>
  </si>
  <si>
    <t>1. Проведение работ по капитальному ремонту общего имущества в многоквартирных домах</t>
  </si>
  <si>
    <t>1.1</t>
  </si>
  <si>
    <t>количество многоквартирных домов, в которых выполнен капитальный ремонт общего имущества</t>
  </si>
  <si>
    <t>домов</t>
  </si>
  <si>
    <t>1.2</t>
  </si>
  <si>
    <t>количество разработанных дефектованных ведомостей</t>
  </si>
  <si>
    <t>количество составленных и проверенных смет на капитальный ремонт</t>
  </si>
  <si>
    <t>количество объектов, на которых осуществлен технический надзор</t>
  </si>
  <si>
    <t>количество подготовленных ответов на запросы граждан</t>
  </si>
  <si>
    <t>количество комплектов мебели дял оснащенния рабочих мест</t>
  </si>
  <si>
    <t>1.3</t>
  </si>
  <si>
    <t>Устройство внутренней системы газоснабжения объектов жилищного фонда</t>
  </si>
  <si>
    <t>Администрация Колпинского района Санкт-Петербурга</t>
  </si>
  <si>
    <t>Администрация Красносельского района Санкт-Петербурга</t>
  </si>
  <si>
    <t>Администрация Курортного района Санкт-Петербурга</t>
  </si>
  <si>
    <t>Администрация Петродворцового района Санкт-Петербурга</t>
  </si>
  <si>
    <t>Администрация Приморского района Санкт-Петербурга</t>
  </si>
  <si>
    <t>Администрация Пушкинского района Санкт-Петербурга</t>
  </si>
  <si>
    <t>2. Обеспечение деятельности бюджетных и казенных учреждений</t>
  </si>
  <si>
    <t>2.1</t>
  </si>
  <si>
    <t xml:space="preserve">Содержание Санкт-Петербургского государственного казенного учреждения "Городская аварийно-восстановительная служба жилищного фонда Санкт-Петербурга"
</t>
  </si>
  <si>
    <t>2.2</t>
  </si>
  <si>
    <t xml:space="preserve">Предоставление субсидии на финансовое обеспечение выполнения государственного задания Санкт-Петербургскому государственному бюджетному учреждению дополнительного профессионального образования (повышения квалификации) специалистов "Учебно-курсовой комбинат Жилищного комитета"
</t>
  </si>
  <si>
    <t>чел.</t>
  </si>
  <si>
    <t>человек</t>
  </si>
  <si>
    <t xml:space="preserve">Содержание санкт-петербургских казенных учреждений Жилищных агентств районов Санкт-Петербурга
</t>
  </si>
  <si>
    <t>Администрация Адмиралтейского района 
Санкт-Петербурга</t>
  </si>
  <si>
    <t>площадь свободных жилых помещений государственного жилищного фонда Санкт-Петербурга</t>
  </si>
  <si>
    <t xml:space="preserve">кв. м </t>
  </si>
  <si>
    <t>количество конкурсов проведенных по отбору управляющих организаций для управления многоквартирными домами в Санкт-Петербурге, в случае если собственниками помещений не определен способ управления или если принятое решение о выборе способа управления не было реализовано, а также если все помещения в многоквартирном доме находятся в собственности Санкт-Петербурга</t>
  </si>
  <si>
    <t>количество заключенных договоров управления по многоквартирным домам, в которых находятся помещения государственного жилищного фонда Санкт-Петербурга</t>
  </si>
  <si>
    <t>количество заключенных договоров социального найма жилых помещений жилищного фонда социального использования Санкт-Петербурга</t>
  </si>
  <si>
    <t>количество лицевых счетов квартир государственной собственности</t>
  </si>
  <si>
    <t>количество проверок за техническим состянием жилищного фонда и санитарным содержанием территории района</t>
  </si>
  <si>
    <t>количество проведенных мониторингов взаимодействия  с исполнителями коммунальных услуг и ресурсоснабжающими организациями по вопросам предотвращения и ликвидации задолженности исполнителей коммунальных услуг</t>
  </si>
  <si>
    <t>количество выданных гражданам предписаний об уплате задолженности за жилое помещение и коммунальные услуги</t>
  </si>
  <si>
    <t>количество обращений, поступивших в жилищное агентство</t>
  </si>
  <si>
    <t>количество граждан, в отношении которого ведется регистрационный учет</t>
  </si>
  <si>
    <t>Администрация Василеостровского района 
Санкт-Петербурга</t>
  </si>
  <si>
    <t>дом</t>
  </si>
  <si>
    <t>количество поданных исковых заявлений о вынесении судебных приказов о взыскании задолженности по оплате за жилое помещение и коммунальные услуги и  
количество исполнительных документов, направленных  в Управление Федеральной службы судебных приставов по Санкт-Петербургу</t>
  </si>
  <si>
    <t>Администрация Выборгского района 
Санкт-Петербурга</t>
  </si>
  <si>
    <t xml:space="preserve">количество конкурсных процедур по отбору подрядных организаций для заключения договоров на проведение капитального ремонта общего имущества в многоквартирных домах, формирующих фонды капитального ремонта на специальных счетах, осуществление функций строительного контроля (технического надзора) </t>
  </si>
  <si>
    <t>количество многоквартирных домов, по которым осуществляется  контроль за  проведением работ капитальному ремонту многоквартирных домов в соответствии с Краткосрочным планом реализации региональной программы капитального ремонта общего имущества</t>
  </si>
  <si>
    <t>Администрация Калининского района 
Санкт-Петербурга</t>
  </si>
  <si>
    <t>Администрация Кировского района 
Санкт-Петербурга</t>
  </si>
  <si>
    <t>Администрация Колпинского района 
Санкт-Петербурга</t>
  </si>
  <si>
    <t>Администрация Красногвардейского района 
Санкт-Петербурга</t>
  </si>
  <si>
    <t>Администрация Красносельского района 
Санкт-Петербурга</t>
  </si>
  <si>
    <t>Администрация Кронштадтского района 
Санкт-Петербурга</t>
  </si>
  <si>
    <t>Администрация Курортного района 
Санкт-Петербурга</t>
  </si>
  <si>
    <t>Администрация Московского района 
Санкт-Петербурга</t>
  </si>
  <si>
    <t>Администрация Невского района 
Санкт-Петербурга</t>
  </si>
  <si>
    <t>Администрация Петроградского района 
Санкт-Петербурга</t>
  </si>
  <si>
    <t>Администрация Петродворцового района 
Санкт-Петербурга</t>
  </si>
  <si>
    <t>Администрация Приморского района 
Санкт-Петербурга</t>
  </si>
  <si>
    <t>Администрация Пушкинского района 
Санкт-Петербурга</t>
  </si>
  <si>
    <t>Администрация Фрунзенского района 
Санкт-Петербурга</t>
  </si>
  <si>
    <t>Администрация Центрального района 
Санкт-Петербурга</t>
  </si>
  <si>
    <t>3.1.1</t>
  </si>
  <si>
    <t>площадь внутриквартальных территорий, не входящих в состав общего имущества многоквартирных домов</t>
  </si>
  <si>
    <t>3.1.2</t>
  </si>
  <si>
    <t>3.1.3</t>
  </si>
  <si>
    <t>3.1.4</t>
  </si>
  <si>
    <t>3.2.1</t>
  </si>
  <si>
    <t>3.2.2</t>
  </si>
  <si>
    <t>3.2.3</t>
  </si>
  <si>
    <t>3.2.4</t>
  </si>
  <si>
    <t>3.2.5</t>
  </si>
  <si>
    <t>3.2.6</t>
  </si>
  <si>
    <t>3.3.1</t>
  </si>
  <si>
    <t xml:space="preserve">Обеспечение вывоза и обезвреживания нечистот
</t>
  </si>
  <si>
    <t>объем вывезенных и обезвреженных нечистот</t>
  </si>
  <si>
    <t>тонн</t>
  </si>
  <si>
    <t>3.3.2</t>
  </si>
  <si>
    <t>3.3.3</t>
  </si>
  <si>
    <t>3.3.4</t>
  </si>
  <si>
    <t>3.3.5</t>
  </si>
  <si>
    <t>3.3.6</t>
  </si>
  <si>
    <t>объем тепловой энергии, отпускаемой на отопление и горячее водоснабжение многоквартирных домов и творческих мастерских, используемый для расчета субсидий на возмещение ресурсоснабжающим организациям выпадающих доходов</t>
  </si>
  <si>
    <t xml:space="preserve"> Предоставление гражданам субсидий на оплату жилого помещения и коммунальных услуг </t>
  </si>
  <si>
    <t>количество семей, которым предоставлены субсидии на оплату жилого помещения и коммунальных услуг</t>
  </si>
  <si>
    <t xml:space="preserve">Расчет гражданам мер социальной поддержки по оплате жилого помещения и коммунальных услугв в форме денежных выплат </t>
  </si>
  <si>
    <t>количество граждан, которым рассчитаны меры социальной поддержки по оплате жилого помещения и коммунальных услуг в форме денежных выплат</t>
  </si>
  <si>
    <t xml:space="preserve">Приобретение и замена газовых плит, газовых водонагревательных колонок и электрических плит
</t>
  </si>
  <si>
    <t>количество граждан, условия проживания которых улучшены в результате замены газовых плит, газовых водонагревательных колонок, электрических плит, не подлежащих ремонту и установленных в жилых помещениях жилищного фонда в Санкт-Петербурге</t>
  </si>
  <si>
    <t xml:space="preserve">предоставление гражданам дополнительных социальных выплат </t>
  </si>
  <si>
    <t xml:space="preserve">предоставление социальных выплат гражданам, участвующим 
в реализации подпрограммы «Обеспечение жильем молодых семей» федеральной целевой программы «Жилище» на 2015-2020 годы
</t>
  </si>
  <si>
    <t>Реализация мероприятий подпрограммы "Обеспечение жильем молодых семей" в рамках федеральной целевой программы "Жилище" на 2015-2020 годы за счет средств федерального бюджета</t>
  </si>
  <si>
    <t>1.3-2</t>
  </si>
  <si>
    <t>2.3.</t>
  </si>
  <si>
    <t xml:space="preserve">Реализация мероприятий по капитальному ремонту многоквартирных домов, цель использования которых после капитального ремонта будет определена как наемный дом социального использования
</t>
  </si>
  <si>
    <t>3.2-1.</t>
  </si>
  <si>
    <t>4.</t>
  </si>
  <si>
    <t>5.</t>
  </si>
  <si>
    <t>Предоставление бюджетных инвестиций в уставный капитал АО "Санкт-Петербургский центр доступного жилья" в соответствии с условиями целевой программы Санкт-Петербурга "Молодежи - доступное жилье"</t>
  </si>
  <si>
    <t>6.</t>
  </si>
  <si>
    <t>Обеспечение реализации мероприятий, предусмотренных в пунктах 4.1.1.1 и 4.1.1.3 приложения к Закону Санкт-Петербурга от 11.04.2001 N 315-45 "О целевой программе Санкт-Петербурга "Молодежи - доступное жилье"</t>
  </si>
  <si>
    <t>Строительство многоквартирных домов для государственных нужд</t>
  </si>
  <si>
    <t>Проектирование строительства многоквартирного дома по адресу: г. Санкт-Петербург, город Петергоф, Ульяновская ул., участок 25 (территория, ограниченная Ботанической ул., Ульяновской ул., Астрономической ул., Гостилицким шоссе, Пригородной ул., проектируемым проездом в Петродворцовом районе, ФЗУ № 1)</t>
  </si>
  <si>
    <t>Проектирование строительства многоквартирного дома со встроенно-пристроенными помещениями по адресу: г. Санкт-Петербург, город Петергоф, Ботаническая ул., участок 58 (территория, ограниченная Ботанической ул., Ульяновской ул., Астрономической ул., Гостилицким шоссе, Пригородной ул., проектируемым проездом в Петродворцовом районе,  ФЗУ № 6)</t>
  </si>
  <si>
    <t>Проектирование строительства многоквартирного дома по адресу: г. Санкт-Петербург, город Петергоф, Ботаническая ул., участок 58 (территория, ограниченная Ботанической ул., Ульяновской ул., Астрономической ул., Гостилицким шоссе, Пригородной ул., проектируемым проездом в Петродворцовом районе,  ФЗУ № 8)</t>
  </si>
  <si>
    <t>Проектирование строительства многоквартирного дома со встроенно-пристроенными помещениями по адресу: г. Санкт-Петербург, Нижне-Каменская улица, участок 46, (территории квартала 74б района Каменка, ограниченной Глухарской ул., пр. Авиаконструкторов, Плесецкой ул., Нижне-Каменской ул.; ФЗУ № 1)</t>
  </si>
  <si>
    <t>Проектирование строительства  многоквартирного дома со встроенно-пристроенными помещениями по адресу: г. Санкт-Петербург, Глухарская улица, участок 57, (территории квартала 74б района Каменка, ограниченной Глухарской ул., пр. Авиаконструкторов, Плесецкой ул., Нижне-Каменской ул.; ФЗУ № 3)</t>
  </si>
  <si>
    <t>Проектирование строительства  многоквартирного дома со встроенно-пристроенными помещениями по адресу: г. Санкт-Петербург, Глухарская улица, участок 58, (территории квартала 74б района Каменка, ограниченной Глухарской ул., пр. Авиаконструкторов, Плесецкой ул., Нижне-Каменской ул.; ФЗУ № 2)</t>
  </si>
  <si>
    <t>Проектирование строительства  многоквартирного дома со встроенным подземным гаражом по адресу: г. Санкт-Петербург, Колпинский район, пос. Металлострой, Центральная улица, участок 1, (юго-западнее д. 21, корп. 3 по Садовой ул.)</t>
  </si>
  <si>
    <t>Проектирование строительства  многоквартирного дома со встроенным подземным гаражом по адресу: г. Санкт-Петербург, Колпинский район, пос. Металлострой, Центральная улица, участок 1, (северо-западнее д. 16, литера А по Центральной ул.)</t>
  </si>
  <si>
    <t>Проектирование строительства   многоквартирного дома со встроенным подземным гаражом по адресу: г. Санкт-Петербург, Колпинский район, пос. Металлострой, Садовая улица, участок 1, (напротив д. 16 по Садовой ул.)</t>
  </si>
  <si>
    <t>Проектирование строительства  многоквартирного дома со встроенными помещениями и встроенным подземным гаражом по адресу: г. Санкт-Петербург, Фрунзенский район, ул. Олеко Дундича, участок 149 (территория, ограниченная ул. Олеко Дундича, Купчинской ул., М.Балканской ул., ФЗУ № 12)</t>
  </si>
  <si>
    <t xml:space="preserve">Проектирование строительства многоквартирного дома по адресу: Шипкинский пер., д.3, корп.2, литера А </t>
  </si>
  <si>
    <t xml:space="preserve">Проектирование строительства многоквартирного дома со встроенно-пристроенным гаражом по адресу: пос. Понтонный, Лагерное шоссе, участок 14 (северо-западнее пересечения с Южной ул.) </t>
  </si>
  <si>
    <t xml:space="preserve">Проектирование строительства многоквартирного дома со встроенно-пристроенным гаражом по адресу: пос. Понтонный, Лагерное шоссе, участок 13 (северо-западнее пересечения с Южной ул.) </t>
  </si>
  <si>
    <t xml:space="preserve">Проектирование строительства многоквартирного дома со встроенно-пристроенным гаражом по адресу: пос. Понтонный, Лагерное шоссе, участок 6 (северо-западнее пересечения с Южной ул.) </t>
  </si>
  <si>
    <t>Инженерная подготовка территории квартала 21 Юго-Западной Приморской части (строительство объектов инженерной инфраструктуры: сетей водоснабжения и водоотведения, тепловых сетей, сетей электроснабжения, линейно-кабельных сооружений связи)</t>
  </si>
  <si>
    <t xml:space="preserve">Инженерная подготовка территории, ограниченной Ботанической  ул., Ульяновской ул., Астрономической ул., Гостилицким шоссе, Пригородной ул., проектируемым проездом с инженерным и инженерно-транспортным обеспечением  </t>
  </si>
  <si>
    <t>Проектно-изыскательские работы, в том числе:</t>
  </si>
  <si>
    <t>Проектирование строительства объектов инженерной инфраструктуры: сетей водоснабжения и водоотведения, тепловых сетей, сетей электроснабжения, газоснабжения, линейно-кабельных сооружений связи на территории, ограниченной Лагерным шоссе, Южной ул., проектируемыми проездами, и объектов дорожной инфраструктуры: Лагерное шоссе от проектируемого проезда до Южной ул.; проектируемый проезд от Лагерного шоссе до проектируемого проезда; Южная ул. от проектируемого проезда до Лагерного шоссе; проектируемый проезд от Южной улицы до проектируемого проезда в поселке Понтонный в Колпинском районе</t>
  </si>
  <si>
    <t>Проектирование инженерной подготовки территории квартала 74б района Каменка, ограниченной Глухарской ул., пр. Авиаконструкторов, Плесецкой ул., Нижне-Каменской ул. с инженерным и инженерно-транспортным обеспечением</t>
  </si>
  <si>
    <t xml:space="preserve">Проектирование строительства многоквартирных домов по адресу: г. Петродворец, северо-восточнее пересечения Астрономической ул. и Ульяновской ул. (восточнее дома № 21 по Ульяновской ул.), всего:  </t>
  </si>
  <si>
    <t xml:space="preserve">Проектирование строительства многоквартирного дома по адресу: г. Петродворец, Ботаническая ул., участок 59 (территория, ограниченная Ботанической ул., Ульяновской ул., Астрономической ул., Гостилицким шоссе, Пригородной ул., проектируемым проездом в Петродворцовом районе, ФЗУ N 7)
</t>
  </si>
  <si>
    <t>1.3.16.</t>
  </si>
  <si>
    <t>1.3.17.</t>
  </si>
  <si>
    <t>1.3.18.</t>
  </si>
  <si>
    <t>1.3.19.</t>
  </si>
  <si>
    <t>1.3.20.</t>
  </si>
  <si>
    <t>1.3.21.</t>
  </si>
  <si>
    <t>1.3.22.</t>
  </si>
  <si>
    <t>1.3.30.</t>
  </si>
  <si>
    <t>1.3.31.</t>
  </si>
  <si>
    <t>1.3.32.</t>
  </si>
  <si>
    <t>1.3.33.</t>
  </si>
  <si>
    <t>1.5.7.</t>
  </si>
  <si>
    <t>1.6.2.</t>
  </si>
  <si>
    <t>АО "Санкт-Петербургский центр доступного жилья"</t>
  </si>
  <si>
    <t>0910083010</t>
  </si>
  <si>
    <t>0910083020</t>
  </si>
  <si>
    <t>0910083030</t>
  </si>
  <si>
    <t>0910050200</t>
  </si>
  <si>
    <t>0910083040</t>
  </si>
  <si>
    <t>0910051340</t>
  </si>
  <si>
    <t>0910051350</t>
  </si>
  <si>
    <t>0910083040
0910051340
0910051350</t>
  </si>
  <si>
    <t>0910083050</t>
  </si>
  <si>
    <t>0910083060</t>
  </si>
  <si>
    <t>0910083070</t>
  </si>
  <si>
    <t>0910083080</t>
  </si>
  <si>
    <t>0910083280</t>
  </si>
  <si>
    <t>0910083100</t>
  </si>
  <si>
    <t>0910083230</t>
  </si>
  <si>
    <t>0910050820</t>
  </si>
  <si>
    <t>степень соответствия фактического объема финансирования планируемому достигает 100 %</t>
  </si>
  <si>
    <t xml:space="preserve">Неисполнение финансирования данного мероприятия связано с тем, что всем семьям, подавшим заявления на предоставление дополнительных социальных выплат, указанные выплаты были предоставлены. Остаток в размере 15 828,3 тыс. руб. оказался невостребованным.  </t>
  </si>
  <si>
    <t>Указанный остаток в размере 1 996,7 тыс. руб. менее размера социальной выплаты</t>
  </si>
  <si>
    <t>Указанный остаток в размере 1 472,9 тыс. руб. менее размера социальной выплаты</t>
  </si>
  <si>
    <t>Указанный остаток в размере 1 777,3 тыс. руб. образовался вследствие того, что он меньше размере безвозмездной субсидии (пропорционально 3 мероприятиям)</t>
  </si>
  <si>
    <t>Указанный остаток в размере 315 тыс. руб. менее размера безвозмездной субсидии на 1 человека</t>
  </si>
  <si>
    <t>Указанный остаток в размере 1 156,4 тыс. руб. менее размера безвозмездной субсидии на 1 человека</t>
  </si>
  <si>
    <t>Указанный остаток в размере 305,9 тыс. руб. менее размера безвозмездной субсидии на 1 человека</t>
  </si>
  <si>
    <t>Экономия средств бюджета Санкт-Петербурга на приобретение жилых помещения для отдельных категорий граждан в размере 12 188,9 тыс. руб. образовалась в результате аукционных процедур, осуществленных в ноябре-декабре 2016 года, по результатам которых были заключены государственные контракты с ценой контрактов ниже начальной (максимальной) цены, установленной в аукционной документации. При этом натуральные плановые показатели государственной программы уверенно выполнены.</t>
  </si>
  <si>
    <t>Предоставление социальных выплат гражданам для оплаты части стоимости жилого помещения в размере не менее 40 % от расчетной (средней) стоимости жилого помещения, в том числе:</t>
  </si>
  <si>
    <t>Количество семей, участвующих в целевой программе Санкт-Петербурга "Молодежи - доступное жилье", которым предоставлены дополнительные социальные выплаты</t>
  </si>
  <si>
    <t>предоставление социальных выплат гражданам в размере не менее 70% от расчетной (средней) стоимости жилого помещения в случае, если участники целевой программы "Молодежи - доступное жилье" изъявили желание получить социальную выплату в рамках реализации подпрограммы "Обеспечение жильем молодых семей" федеральной целевой программы "Жилище" на 2015-2020 годы</t>
  </si>
  <si>
    <t>Предоставление гражданам социальных выплат для приобретения или строительства жилых помещений в размере 40% от стоимости жилого помещения</t>
  </si>
  <si>
    <t>Предоставление 
муниципального имущества в аренду или безвозмездное пользование (кроме земли).</t>
  </si>
  <si>
    <t>Заключение договоров найма  специализированного жилого помещения.</t>
  </si>
  <si>
    <t>Прием заявлений, выдача документов, а также оказание других услуг в области жилищно-коммунального хозяйства</t>
  </si>
  <si>
    <t xml:space="preserve">степень соответствия фактического объема финансирования планируемому достигает 100 % </t>
  </si>
  <si>
    <t>Количество сформированных документов, необходимых для принятия Жилищным комитетом решения о включении жилых помещений государственного жилищного фонда Санкт-Петербурга в состав жилищного фонда коммерческого использования Санкт-Петербурга и исключении жилых помещений из жилищного фонда коммерческого использования                   Санкт-Петербурга, формирование документов, необходимых для принятия администрациями районов Санкт-Петербурга решения об исключении жилых помещений в общежитии из состава специализированного жилищного фонда Санкт-Петербурга и включении их в состав жилищного фонда социального использования Санкт-Петербурга</t>
  </si>
  <si>
    <t>Количество сформированных документов, необходимых для принятия Жилищным комитетом решения о предоставлении по договорам аренды жилых помещений жилищного фонда коммерческого использования Санкт-Петербурга, и количество заключенных от имени Санкт-Петербурга договоров аренды</t>
  </si>
  <si>
    <t xml:space="preserve">Площадь специализированного жилищного фонда Санкт-Петербурга, переданная по договорам найма жилых помещений специализированного жилищного фонда Санкт-Петербурга, расположенных в многоквартирных домах, находящихся в управлении, на техническом обслуживании Учреждения. </t>
  </si>
  <si>
    <t>Количество рассмотренных заявлений от граждан и юридических лиц по вопросам, относящихся к компетенции Учреждения, в том числе выдача документов.</t>
  </si>
  <si>
    <t>Выполнение работ, оказание услуг, связанных с организацией управления и (или), технического обслуживания, содержания, ремонта, сохранности и оборудования многоквартирных домов, находящихся в управлении и (или) на техническом обслуживании Учреждения на 2016 год, в соответсвии с адресной программой, утвержденной распоряжением Жилищного комитета от 17.12.2015 
№ 1720-р</t>
  </si>
  <si>
    <t>Количество домов, по которым будут проведены мероприятия по исключению жилых помещений в многоквартирных домах из состава специализированного фонда и включению в состав жилищного фонда социального или  коммерческого использования и выполнению работ по ремонту жищного фонда коммерческого использования</t>
  </si>
  <si>
    <t>Количество домов, по которым будут проведены мероприятия по  присоединению многоквартиных домов к сетям инженерно-технического обеспечения поставщиков ресурсов</t>
  </si>
  <si>
    <t>Количество домов, по которым будут проведены меропритяия по содержанию, сохранности, оборудованию и оснащению многоквартирных домов</t>
  </si>
  <si>
    <t xml:space="preserve">Мероприятия по эксплуатации наемных домов социального использования </t>
  </si>
  <si>
    <t xml:space="preserve">Количество наемных домов социального использования, где проводятся работы по  содержанию и ремонту </t>
  </si>
  <si>
    <t>Прием и регистрация заявлений о приватизации жилых помещений муниципального жилищного фонда</t>
  </si>
  <si>
    <t>Количество заявлений на приватизацию жилого помещения</t>
  </si>
  <si>
    <t>Рассмотрение документов, представленных для приватизации жилого помещения муниципального жилищного фонда, и проверка содержащихся в них сведений</t>
  </si>
  <si>
    <t>Количество пакетов документов для приватизации жилого помещения</t>
  </si>
  <si>
    <t>Подготовка проекта договора приватизации жилого помещения муниципального жилищного фонда</t>
  </si>
  <si>
    <t>Передача жилых помещений в собственность граждан</t>
  </si>
  <si>
    <t>Площадь муниципального жилого помещения</t>
  </si>
  <si>
    <t>Принятие решения о продаже жилых помещений государственного жилищного фонда гражданам и юридическим лицам целевым назначением по основаниям, предусмотренным законодательством</t>
  </si>
  <si>
    <t>Количество распоряжений, количество уведомлений об отказе в предоставлении услуги</t>
  </si>
  <si>
    <t>Переселение граждан из домов, признанных аварийными и подлежащих сносу или реконструкции</t>
  </si>
  <si>
    <t>Общая площадь предоставленных гражданам (выкупленных у граждан) жилых помещений в связи с переселением из аварийных домов</t>
  </si>
  <si>
    <t>Оформление документов по приему (возврату) жилых помещений в муниципальную собственность (заключение договоров пожизненной ренты)</t>
  </si>
  <si>
    <t>Меры по оказанию государственной поддержки гражданам при приобретении (строительстве) жилья</t>
  </si>
  <si>
    <t>Количество предоставленных социальных выплат и (или) займов</t>
  </si>
  <si>
    <t>Сбор, обработка, оформление документов по предоставлению жилья, в том числе выдача правоустанавливающих документов (договоры социального найма, договоры найма специализированных жилых помещений, договоры найма муниципальных жилых помещений)</t>
  </si>
  <si>
    <t>Число граждан, обеспеченных жильем</t>
  </si>
  <si>
    <t>Предоставление социальных выплат гражданам в размере не менее 70% от расчетной (средней) стоимости жилого помещения в случае, если участники целевой программы "Молодежи - доступное жилье" изъявили желание получить социальную выплату в рамках реализации подпрограммы "Обеспечение жильем молодых семей" федеральной целевой программы "Жилище" на 2015-2020 годы</t>
  </si>
  <si>
    <t>Выполнение работ по капитальному ремонту  многоквартирного дома по адресу:
ул. Пилотов, д. 25, литера А</t>
  </si>
  <si>
    <t>Количество отремонтированных многоквартирных домов</t>
  </si>
  <si>
    <t>Финансовое обеспечение обязательств по заключенным договорам пожизненной ренты:единовременная выплата и ежемесячный рентный платкж</t>
  </si>
  <si>
    <t>Предоставление из средств, перечисленных в уставный капитал АО "Санкт-Петербургский центр доступного жилья", участникам целевой программы Санкт-Петербурга "Молодежи - доступное жилье" целевых жилищных займов без процентов на 10 лет</t>
  </si>
  <si>
    <t>Сумма предоставленных бюджетных инвестиций в уставный капитал АО "Санкт-Петербургский центр доступного жилья"</t>
  </si>
  <si>
    <t>Завершение проектирования по 5 объектам</t>
  </si>
  <si>
    <t>Завершение проектирования по 2 объектам</t>
  </si>
  <si>
    <t>Завершение строительства</t>
  </si>
  <si>
    <t>Завершение проектирования</t>
  </si>
  <si>
    <t>Продолжение работ по инженерной подготовке</t>
  </si>
  <si>
    <t>шт.</t>
  </si>
  <si>
    <t>единиц</t>
  </si>
  <si>
    <t>тыс.руб.</t>
  </si>
  <si>
    <t>13</t>
  </si>
  <si>
    <t>Количество человек, получающих данный вид государственной поддержки</t>
  </si>
  <si>
    <t>Невыполнение планового значения показателя связано с тем, что с 1 июля 2016 года размер социальных выплат по программе вырос с 30 % до 40 %, вследствие чего на предусмотренные бюджетом Санкт-Петербурга средства удалось предоставить выплаты количеству семей, меньшему чем планировалось</t>
  </si>
  <si>
    <t>Предоставление безвозмездных субсидий гражданам для приобретения или строительства жилых помещений в соответствии с постановлением Правительства 
Санкт-Петербурга 
от 28.03.2006 № 312 
«О порядке и условиях предоставления гражданам безвозмездных субсидий для приобретения 
или строительства жилых помещений и порядке предоставления единовременных денежных выплат на приобретение 
или строительство жилых помещений» всего, в том числе:</t>
  </si>
  <si>
    <t xml:space="preserve">Предоставление безвозмездных субсидий для приобретения или строительства жилых помещений гражданам, состоящим на учете в качестве нуждающихся в жилых помещениях или на учете нуждающихся в содействии Санкт-Петербурга в улучшении жилищных условий, в соответствии с постановлением  Правительства 
Санкт-Петербурга 
от 28.03.2006 № 312 
«О порядке 
и условиях предоставления гражданам безвозмездных субсидий для приобретения 
или строительства жилых помещений и порядке предоставления единовременных денежных выплат на приобретение 
или строительство жилых помещений» 
</t>
  </si>
  <si>
    <t>Получено разрешение на ввод объекта в эксплуатацию от 30.12.2016 № 78-12-75-2016</t>
  </si>
  <si>
    <t>УГЭ: № 78-1-5-0063-13 от 31.01.2013.    ГК от 23.06.2016 № 33/ЗП-16 с ООО СК "Высотспецстрой". Неосвоение лимита финансирования 2016 года в полном объеме в связи с появившейся необходимостью обследования свайного поля после предыдущей подрядной организации (по требованию авторского надзора). Наблюдается отставание от запланированного финансирования в связи с поздним заключением ГК и необходимостью усиления фундамента.</t>
  </si>
  <si>
    <t xml:space="preserve">УГЭ от 28.10.2015 №78-1-5-0348-15.      ГК на выполнение работ по завершению строительства с ООО "А-Проект" от 02.11.2016 № 57/ЗП-16. Перенос срока завершения работ на 2017 год в связи поздними сроками проведения конкурсной процедуры  на завершение строительно-монтажных работ. </t>
  </si>
  <si>
    <t>В 2015 году введены в эксплуатацию участки 11, 12, 13. Разрешения на ввод объектов в эксплуатацию от 30.12.2015  № 78-12-34-2015, 78-12-33-2015, 78-12-35-2015 соответственно. В 2016 году введены в эксплуатацию участки 19, 20, 21. Разрешения на ввод объектов в эксплуатацию от 26.12.2016 № 78-12-70-2016, от 26.12.2016 № 78-12-71-2016, от 26.12.2016 № 78-12-72-2016 соответственно.</t>
  </si>
  <si>
    <t>Низкие темпы выполнения работ проектной организацией</t>
  </si>
  <si>
    <t>Низкие темпы выполнения работ проектной организацией, уменьшение стоимости экспертизы по результатам заключения государственного контракта</t>
  </si>
  <si>
    <t>Работы, запланированные на 2016 год, выполнены, устраняются замечания заказчика по документации, уменьшение стоимости проектирования по результатам заключения государственного контракта</t>
  </si>
  <si>
    <t>Работы, запланированные на 2016 год, выполнены, уменьшение стоимости проектирования по результатам заключения государственного контракта</t>
  </si>
  <si>
    <t xml:space="preserve"> На территории ведется интенсивное инвестиционное строительство. Планируемый срок проведения конкурсной процедуры на завершение строительства - до  01 марта 2017 года.
Планируемый срок заключения ГК - до 01 апреля 2017 года.
Неисполнение 2016 года по причине поздних сроков проведения конкурсной процедуры.</t>
  </si>
  <si>
    <t>Неисполнение лимита финансирования 2016 года в полном объеме в связи с необходимостью корректировки проекта в части раздела "Теплоснабжения (необходимо откорректировать раздел "Теплоснабжение" в связи с новыми ТУ и требованием ГУП "ТЭК СПб" разработать раздел "Электрохимическая защита"), "Электроснабжения наружного освещения " (по новым ТУ изменились точки питания), а также актуализации топографической съемки объекта.</t>
  </si>
  <si>
    <t>Предоставление участникам целевой программы Санкт-Петербурга "Молодежи - доступное жилье" целевых жилищных займов без процентов на 10 лет</t>
  </si>
  <si>
    <t>Количество заключенных договоров о предоставлении долгосрочных займов</t>
  </si>
  <si>
    <t>Осуществление реконструкции (капитального ремонта) аварийных жилых домов</t>
  </si>
  <si>
    <t>Объем финансирования реконструкции (капитального ремонта) аварийных жилых домов</t>
  </si>
  <si>
    <t>млн руб.</t>
  </si>
  <si>
    <t>В связи с повышенным спросом на предоставление долгосрочных займов до получения бюджетных инвестиций были израсходованы внебюджетные средства</t>
  </si>
  <si>
    <t>_</t>
  </si>
  <si>
    <t>Повышение качества и надежности предоставления жилищно-коммунальных услуг</t>
  </si>
  <si>
    <t xml:space="preserve">Повышение уровня предоставляемых жилищно-коммунальных услуг посредством проведения капитального ремонта общего имущества в многоквартирных домах и улучшение технического состояния инженерной инфраструктуры и санитарно-эпидемиологического благополучия населения в Санкт-Петербурге
</t>
  </si>
  <si>
    <t xml:space="preserve">Обеспечение доступности оплаты населением жилищно-коммунальных услуг </t>
  </si>
  <si>
    <t>Улучшение качества жизни жителей Санкт-Петербурга путем проведения капитального ремонта общего имущества в многоквартирных домах в Санкт-Петербурге</t>
  </si>
  <si>
    <t xml:space="preserve">Осуществление к 2020 году проведения капитального ремонта общего имущества по необходимым видам работ в 9331 многоквартирных домах, включенных в региональную программу, что составляет 42 процентов от общего количества многоквартирных домов, включенных в региональную программу
</t>
  </si>
  <si>
    <t>1.1 Количество многоквартирных домов, в которых в соответствии с краткосрочным планом реализации региональной программы в соответствующем году выполнены работы по капитальному ремонту общего имущества по необходимым видам работ</t>
  </si>
  <si>
    <t xml:space="preserve">Обеспечение сохранности жилищного фонда Санкт-Петербурга
</t>
  </si>
  <si>
    <t xml:space="preserve">Локализация аварийных ситуаций и ремонт инженерных систем и оборудования в многоквартирных домах, в которых имеются жилые помещения и объекты нежилого фонда, находящиеся в собственности Санкт-Петербурга
</t>
  </si>
  <si>
    <t xml:space="preserve">Выполнение функций оператора государственной информационной системы Санкт-Петербурга "Мониторинг технического состояния объектов жилого и нежилого фонда в Санкт-Петербурге"
</t>
  </si>
  <si>
    <t xml:space="preserve">В рамках решения задач по выполнению функций оператора государственной информационной системе Санкт-Петербурга «Мониторинг технического состояния многоквартирных домов в Санкт-Петербурге», утвержденному постановлением Правительства Санкт-Петербурга от 04.08.2016 № 666, в 2016 году Санкт-Петербургским государственным казенным учреждением «Городская аварийно-восстановительная служба жилищного фонда Санкт-Петербурга была актуализирована информация, содержащаяся в 22 447  технико-экономических паспортах, в том числе проведена работа по внесению в технико-экономические паспорта информации по проведенному в 2015 году капитальному ремонту многоквартирных домов(2137 позиций) с пересчетом физического износа в ведомостях технического состояния многоквартирных домов.
          Выполнены мероприятия по мониторингу технического состояния строительных конструкций 2 многоквартирных домов с применением автоматизированных систем мониторинга.
          Для обеспечения работы городской межведомственной комиссии, созданной при Жилищном комитете, Санкт-Петербургским государственным казенным учреждением «Городская аварийно-восстановительная служба жилищного фонда Санкт-Петербурга»  были проведены инструментальные обследования, в том числе с использованием специального оборудования, 21 многоквартирного дома (фундаменты, подвалы, чердаки, лестничные марши, кровли, жилые и нежилые помещения).
          В связи с обращениями в Жилищный комитет жителей города и управляющих организаций на неудовлетворительное состояние зданий проведены выездные проверки  по 351 адресу, из них 115 адресов по осмотру свободной площади. Кроме того, осмотрены 394 многоквартирных дома  на предмет технического состояния конструктивных элементов объектов (фасадов, балконов, эркеров, кровель).
          В 2016 году был проведен второй этап капитального ремонта здания, переданного в оперативное управление, по адресу: Санкт-Петербург, Моховая ул., д. 8, литера Б для размещения сотрудников Санкт-Петербургского государственного казенного учреждения «Городская аварийно-восстановительная служба жилищного фонда Санкт-Петербурга». 
</t>
  </si>
  <si>
    <t>Реализация образовательных программ дополнительного профессионального образования в области жилищно-коммунального хозяйства</t>
  </si>
  <si>
    <t xml:space="preserve">          Для увеличения числа высококвалифицированных руководителей и специалистов организаций и учреждений, осуществляющих деятельность в сфере жилищно-коммунального хозяйства, и лиц, планирующих осуществлять такую деятельность, руководителей и специалистов организаций и учреждений, осуществляющих управление многоквартирными домами, и лиц, планирующих осуществлять такую деятельность, в Санкт-Петербургском государственном бюджетном учреждении дополнительного профессионального образования (повышения квалификации) специалистов "Учебно-курсовой комбинат Жилищного комитета" прошли обучение 497 человек
</t>
  </si>
  <si>
    <t>2. Доля руководителей и специалистов, повысивших уровень квалификации, к общему количеству руководителей и специалистов, уровень квалификации которых может быть повышен в пределах выделенных бюджетных ассигнований</t>
  </si>
  <si>
    <t>Материально-техническое обеспечение реализации полномочий администраций районов Санкт-Петербурга</t>
  </si>
  <si>
    <t>Заключение от имени Санкт-Петербурга договоров социального найма жилых помещений жилищного фонда социального использования Санкт-Петербурга, договоров безвозмездного пользования и договоров найма специализированных жилых помещений, найма жилых помещений коммерческого использования</t>
  </si>
  <si>
    <t xml:space="preserve">          Санкт-Петербургскими государственными казенными учреждениями "Жилищные агентства районов" заключены от имени Санкт-Петербурга 21 432 договора социального найма жилых помещений жилищного фонда социального использования Санкт-Петербурга, договора безвозмездного пользования и договора найма специализированных жилых помещений, найма жилых помещений коммерческого использования.</t>
  </si>
  <si>
    <t xml:space="preserve">Повышение уровня санитарно-эпидемиологического благополучия населения Санкт-Петербурга
</t>
  </si>
  <si>
    <t xml:space="preserve">Обеспечение своевременной и качественной уборки внутриквартальных территорий, не входящих в состав общего имущества многоквартирных домов
</t>
  </si>
  <si>
    <t xml:space="preserve">          В целях повышение уровня экологической безопасности в Санкт-Петербурге выполнены  работы по уборке внутриквартальных территорий,  не входящих в состав общего имущества многоквартирных домов. Площадь уборочных внутриквартальных территорий, не входящих в состав общего имущества многоквартирных домов составила - 
54 694,6 тыс. кв. м.
</t>
  </si>
  <si>
    <t>3. Площадь внутриквартальных территорий, не входящих в состав общего имущества многоквартирных домов</t>
  </si>
  <si>
    <t xml:space="preserve">          Объем вывезенных и обезвреженных нечистот из емкостей, расположенных на территории неканализированного жилищного фонда Санкт-Петербурга составил 7 641 тонн.</t>
  </si>
  <si>
    <t xml:space="preserve">4. Объем вывезенных и обезвреженных нечистот
</t>
  </si>
  <si>
    <t>Подпрограмма 3 «Обеспечение доступности предоставления жилищно-коммунальных услуг гражданам»</t>
  </si>
  <si>
    <t xml:space="preserve">Создание условий для доступности оплаты жилищно-коммунальных услуг гражданами
</t>
  </si>
  <si>
    <t xml:space="preserve">Обеспечение доступности оплаты населением жилищно-коммунальных услуг
</t>
  </si>
  <si>
    <t xml:space="preserve">        Фактический объем тепловой энергии, отпускаемой для отопления и горячего водоснабжения многоквартирных домов, по ресурсоснабжающим организациям, для которых тариф на тепловую энергию установлен выше тарифа для населения, в 2016 году составил  11 110 тыс. Гкал.
</t>
  </si>
  <si>
    <t xml:space="preserve">1.1. Объем тепловой энергии, отпускаемой на отопление и горячее водоснабжение многоквартирных домов и творческих мастерских, всего, в том числе:
</t>
  </si>
  <si>
    <t xml:space="preserve">Обеспечение надлежащего функционирования пунктов приема граждан Городского центра жилищных субсидий Санкт-Петербургского государственного унитарного предприятия "Вычислительный центр коллективного пользования многоотраслевого комплекса жилищного хозяйства"
</t>
  </si>
  <si>
    <t xml:space="preserve">          В течение 2016 года в Санкт-Петербурге осуществлялся прием граждан в 52 пунктах Городского центра жилищных субсидий Санкт-Петербургского государственного унитарного предприятия "Вычислительный центр коллективного пользования многоотраслевого комплекса жилищного хозяйства"</t>
  </si>
  <si>
    <t xml:space="preserve">Обеспечение расчета мер социальной поддержки по оплате жилого помещения и коммунальных услуг гражданам
</t>
  </si>
  <si>
    <t xml:space="preserve">Обеспечение замены газовых плит, газовых водонагревательных колонок, электрических плит, не подлежащих ремонту и установленных в жилых помещениях жилищного фонда в Санкт-Петербурге
</t>
  </si>
  <si>
    <t xml:space="preserve">          В соответствии с Порядком предоставления дополнительной меры социальной поддержки по финансированию расходов, связанных с приобретением и заменой газовых плит, газовых водонагревательных колонок и электрических плит, не подлежащих ремонту и установленных в жилых помещениях жилищного фонда в Санкт-Петербурге, утвержденным постановлением Правительства Санкт-Петербурга от 30.12.2014 № 1306, согласно решений  о предоставлении дополнительной меры социальной поддержки и постановке гражданина на учет, принятых администрациями районов 
Санкт-Петербурга, Жилищным комитетом сформирована адресная программа приобретения и замены газовых плит, газовых водонагревательных колонок, электрических плит, не подлежащих ремонту и установленных  в жилых помещениях жилищного фонда в Санкт-Петербурге (далее – адресная программа). В ходе реализации адресной программы произведена замена 3 861 единицы газового оборудования и 85 электрических плит. Таким образом,  дополнительную меру социальной поддержки по финансированию расходов, связанных с приобретением и заменой газовых плит, газовых водонагревательных колонок и электрических плит, не подлежащих ремонту и установленных в жилых помещениях жилищного фонда в Санкт-Петербурге в 2016 году получили 3 548 человек.</t>
  </si>
  <si>
    <t>1.2. Доля граждан, условия проживания которых улучшены в результате замены газовых плит, газовых водонагревательных колонок, электрических плит, не подлежащих ремонту и установленных в жилых помещениях жилищного фонда в Санкт-Петербурге, к общему количеству граждан, которым такие условия проживания улучшены в соответствии с ежегодно утверждаемой адресной программой</t>
  </si>
  <si>
    <t>6. Проведено 16 264 проверки за техническим состоянием жилищного фонда и санитарным содержанием территории районов Санкт-Петербурга.
7. Проводился мониторинг взаимодействия  с исполнителями коммунальных услуг и ресурсоснабжающими организациями по вопросам предотвращения и ликвидации задолженности исполнителей коммунальных услуг в количестве 235 шт.
8. Проводился мониторинг задолженности по лицевым счетам, формирование и выдача предписаний об уплате задолженности за жилое помещение и коммунальные услуги, в результате чего выдано гражданам  556 893 предписания об уплате задолженности за жилое помещение и коммунальные услуги.   9. Подано 50 933 исковых заявлений о вынесении судебных приказов о взыскании задолженности по оплате за жилое помещение и коммунальные услуги, направление исполнительных документов в Управление Федеральной службы судебных приставов по Санкт-Петербургу.
10. Рассмотрено 160 452 обращения юридических и физических лиц, находящихся в компетенции Санкт-Петербургских государственных казенных учреждений «Жилищные агентства районов».
11. Проводился  регистрационный учет 4 022 274 граждан по месту жительства и месту пребывания в части, возложенной на жилищные организации. 
12. Заключено 11 772 договора управления с управляющими организациями, объединениями собственников жилья на многоквартирные дома, в которых находятся помещения государственного жилищного фонда Санкт-Петербурга.</t>
  </si>
  <si>
    <t>В рамках исполнения Краткосрочного плана в 2016  году капитальный ремонт завершен по 2778 видам работ в 1703 многоквартирных домах  на общую сумму 8 734,0  млн руб., что составляет 7,68 % от общего количества многоквартирных домов, включенных в региональную программу.</t>
  </si>
  <si>
    <t xml:space="preserve">          В 2016 году Санкт-Петербургским государственным казенным учреждением «Городская аварийно-восстановительная служба жилищного фонда Санкт-Петербурга» проведены обследования инженерных сетей на предмет обнаружения дефектов с применением спецоборудования по 77 адресам. С применением специальных машин и механизмов выполнены работы на 206 объектах, в том числе земляные работы для ремонта подземных инженерных коммуникаций. Произведены работы по осушению подвальных помещений 103 многоквартирных домов, осуществлены ремонтные работы на инженерных коммуникациях 53 многоквартирных домов, пострадавших в результате технологических нарушений. С целью повышения мастерства производственного персонала и оценки качества производимых работ по согласованию с Жилищным комитетом Санкт-Петербургским государственным казенным учреждением «Городская аварийно-восстановительная служба жилищного фонда Санкт-Петербурга» ежемесячно проводились  противоаварийные тренировки на инженерных системах многоквартирных домов.
          В информационно-диспетчерский отдел Санкт-Петербургского государственного казенного учреждения «Городская аварийно-восстановительная служба жилищного фонда Санкт-Петербурга» поступило и отработано 5990 обращений граждан на неудовлетворительное техническое обслуживание жилищного фонда. Жилищным комитетом обеспечено ответственное хранение материальных ресурсов для ликвидации чрезвычайных ситуаций природного и техногенного характера в Санкт-Петербурге, в части строительных материалов. В целях реализации администрациями районов Санкт-Петербург полномочий по предупреждению и ликвидации последствий ситуаций, которые могут привести к нарушению функционирования систем жизнеобеспечения населения в многоквартирных домах в Санкт-Петербурге в 2016 году проведена замена и (или) восстановление 13 единиц поврежденного лифтового оборудования, выполнены работы по ремонту инженерных коммуникаций (сетей) в 82 многоквартирных домах, отремонтировано 3,452  тыс.кв.м. крыш и их элементов. Кроме того проведены работы по ликвидации последствий пожара в 2 многоквартирных домах, отремонтировано 18 балконов, 2560 кв. м фасада, восстановлен венчающий карнизный свес в 1 многоквартирном доме, произведен ремонт поврежденных элементов 1 лестницы.</t>
  </si>
  <si>
    <t xml:space="preserve">          Санкт-Петербургскими государственными казенными учрежденими «Жилищные агентства районов» в 2016 году проведены следующие мероприятия:
1. Проведен учет свободных и освободившихся жилых помещений государственного жилищного фонда Санкт-Петербурга  в  количестве 322 575,45 кв.м. 
2. Проведено 10 конкурсных процедур по отбору подрядных организаций для заключения договоров на проведение капитального ремонта общего имущества в многоквартирных домах, формирующих фонды капитального ремонта на специальных счетах, осуществление функций строительного контроля (технического надзора).
3. Осуществлен контроль за обеспечением жизнедеятельности при проведении работ по капитальному ремонту многоквартирных домов в соответствии с Краткосрочным планом реализации региональной программы капитального ремонта общего имущества в 1 998 многоквартирных домах.
4. Проведен 81 открытый конкурс по отбору управляющих организаций для управления многоквартирными домами 
в Санкт-Петербурге в случае если собственниками помещений не определен способ управления или если принятое решение о выборе способа управления не было реализовано, а также если все помещения в многоквартирных домах находятся 
в собственности Санкт-Петербурга.
5. Проводились работы по открытию и ведению лицевых счетов квартир государственной собственности в количестве 
198 996 шт.</t>
  </si>
  <si>
    <t xml:space="preserve">          В Санкт-Петербурге в целях уменьшения расходов граждан на оплату жилого помещения и коммунальных услуг предоставляются субсидии на оплату жилого помещения и коммунальных услуг и меры социальной поддержки по оплате жилого помещения и коммунальных услуг, установленные законодательством Российской Федерации и законодательством Санкт-Петербурга.
          Количество граждан, которым в 2016 году рассчитаны меры социальной поддержки по оплате жилого помещения и коммунальных услуг в форме денежных выплат составило 1 046 876 человек на сумму 13 111 857,0 тыс. руб., субсидии на оплату жилого помещения и коммунальных услуг предоставлены 71 599 семьям на сумму 651 319,0 тыс. руб.</t>
  </si>
  <si>
    <t>5-1</t>
  </si>
  <si>
    <t>да</t>
  </si>
  <si>
    <t>Индикаторы подпрограммы 2 «Обеспечение качественными жилищно-коммунальными услугами граждан»</t>
  </si>
  <si>
    <t>2.1-1</t>
  </si>
  <si>
    <t>Количество многоквартирных домов, в которых в соответствии с краткосрочным планом реализации региональной программы в соответствующем году выполнены работы по капитальному ремонту общего имущества по необходимым видам работ</t>
  </si>
  <si>
    <t>нет</t>
  </si>
  <si>
    <t>Доля руководителей и специалистов, повысивших уровень квалификации, к общему количеству руководителей и специалистов, уровень квалификации которых может быть повышен в пределах выделенных бюджетных ассигнований</t>
  </si>
  <si>
    <t>2.3</t>
  </si>
  <si>
    <t>Площадь внутриквартальных территорий, не входящих в состав общего имущества многоквартирных домов</t>
  </si>
  <si>
    <t>Степень достижения индикатора менее 100% обусловлена следующими факторами:
- уменьшение уборочных площадей по Пушкинскому району,  в связи с исключением из адресной программы уборки внутриквартальных территорий по муниципальным контрактам муниципальных образований город Пушкин, город Павловск, поселок Александровская и поселок Тярлево земельных участков, на которые не обеспечен доступ их пользователями; 
- площадь уборочных территорий поселка Шушары уменьшена в связи 
с исключением улично-дорожной  сети территории жилого района Славянка, содержание и уборка которой производится за счет средств бюджета 
Санкт-Петербурга в рамках Государственно-частного партнерства.</t>
  </si>
  <si>
    <t>2.4</t>
  </si>
  <si>
    <t>Объем вывезенных и обезвреженных нечистот</t>
  </si>
  <si>
    <t>Степень достижения индикатора менее 100% обусловлена следующими факторами:
- увеличением стоимости услуги по вывозу и обевреживанию 1 тонны нечистот - планируемое значение индикатора было рассчитано с учетом количества граждан, проживающих в двух ведомственных мноргоквартирных домах Совхозная ул., д.12 и Таллинское шоссе, д.90, подлежащих приемке в собственность Санкт-Петербурга. Приемка СПБ ГКУ "Жилищное агентство Красносельского района" указанных многоквартирных домов была осуществлена в декабре 2016 года.
- в течение 2016 года расселен многоквартирный дом в Красногвардейском районе 2-я Поперечная ул., д.8.</t>
  </si>
  <si>
    <t>Индикаторы подпрограммы 3 «Обеспечение доступности предоставления жилищно-коммунальных услуг гражданам»</t>
  </si>
  <si>
    <t>3.1</t>
  </si>
  <si>
    <t>Объем тепловой энергии, отпускаемой на отопление и горячее водоснабжение многоквартирных домов и творческих мастерских, всего, в том числе:</t>
  </si>
  <si>
    <t>тыс. Гкал</t>
  </si>
  <si>
    <t>ОАО "ТГК-1"</t>
  </si>
  <si>
    <t>ГУП "ТЭК Санкт-Петербурга"</t>
  </si>
  <si>
    <t>ООО "Петербургтеплоэнерго"</t>
  </si>
  <si>
    <t>Ведомственные котельные</t>
  </si>
  <si>
    <t>3.2</t>
  </si>
  <si>
    <t>Доля граждан, условия проживания которых улучшены в результате замены газовых плит, газовых водонагревательных колонок, электрических плит, не подлежащих ремонту и установленных в жилых помещениях жилищного фонда в Санкт-Петербурге, к общему количеству граждан, которым такие условия проживания улучшены в соответствии с ежегодно утверждаемой адресной программой</t>
  </si>
  <si>
    <t>Наименование подпрограммы (отдельного мероприятия)</t>
  </si>
  <si>
    <t>Вид источника финансирования</t>
  </si>
  <si>
    <t xml:space="preserve">Объем финансирования, тыс. руб. </t>
  </si>
  <si>
    <t>Степень соответствия фактического объема финансирования планируемому объему финансирования, % *</t>
  </si>
  <si>
    <t>планируемый объем</t>
  </si>
  <si>
    <t>фактический объем</t>
  </si>
  <si>
    <t>Государственная программа</t>
  </si>
  <si>
    <t xml:space="preserve">Подпрограмма № 1  "Улучшение жилищных условий жителей Санкт-Петербурга" </t>
  </si>
  <si>
    <t>Подпрограмма № 2 "Обеспечение качественными жилищно-коммунальными услугами граждан"</t>
  </si>
  <si>
    <t>Подпрограмма № 3 "Обеспечение доступности предоставления жилищно-коммунальных услуг гражданам"</t>
  </si>
  <si>
    <t xml:space="preserve">2.2. Структура финансирования подпрограмм за 2016 год по соисполнителям </t>
  </si>
  <si>
    <t>Наименование подпрограммы</t>
  </si>
  <si>
    <t>Наименование соисполнителя подпрограммы</t>
  </si>
  <si>
    <t>Объем финансирования, тыс. руб. *</t>
  </si>
  <si>
    <t>Администрация Адмиралтейского района Санкт-Петербурга</t>
  </si>
  <si>
    <t>Администрация Василеостровского района Санкт-Петербурга</t>
  </si>
  <si>
    <t>Администрация Выборгского района Санкт-Петербурга</t>
  </si>
  <si>
    <t>Администрация Калининского района Санкт-Петербурга</t>
  </si>
  <si>
    <t>Администрация Кировского района Санкт-Петербурга</t>
  </si>
  <si>
    <t>Администрация Красногвардейского района Санкт-Петербурга</t>
  </si>
  <si>
    <t>Администрация Кронштадтского района Санкт-Петербурга</t>
  </si>
  <si>
    <t>Администрация Московского района Санкт-Петербурга</t>
  </si>
  <si>
    <t>Администрация Невского района Санкт-Петербурга</t>
  </si>
  <si>
    <t>Администрация Петроградского района Санкт-Петербурга</t>
  </si>
  <si>
    <t>Администрация Фрунзенского района Санкт-Петербурга</t>
  </si>
  <si>
    <t>Администрация Центрального района Санкт-Петербурга</t>
  </si>
  <si>
    <t>Подпрограмма № 1 "Улучшение жилищных условий жителей Санкт-Петербурга"</t>
  </si>
  <si>
    <t>ИТОГО 
по подпрограмме № 1</t>
  </si>
  <si>
    <t>ИТОГО                                    по подпрограмме № 2</t>
  </si>
  <si>
    <t>ИТОГО                                     по подпрограмме № 3</t>
  </si>
  <si>
    <t>Реализация Закона 
Санкт-Петербурга от 11.04.2001 
№ 315-45 
«О целевой программе 
Санкт-Петербурга «Молодежи – доступное жилье» в части предоставления социальных выплат гражданам,
в том числе:</t>
  </si>
  <si>
    <t>Подпрограмма 2 «Обеспечение качественными жилищно-коммунальными услугами граждан»</t>
  </si>
  <si>
    <t>Обеспечение проведения капитального ремонта общего имущества в многоквартирных домах в Санкт-Петербурге в целях реализации Закона Санкт-Петербурга от 04.12.2013 N 690-120 "О капитальном ремонте общего имущества в многоквартирных домах в Санкт-Петербурге" и постановления Правительства Санкт-Петербурга от 18.02.2014 N 84 "О региональной программе капитального ремонта общего имущества в многоквартирных домах в Санкт-Петербурге"</t>
  </si>
  <si>
    <t>0920083100</t>
  </si>
  <si>
    <t>Уменьшение объема финансирования связано со снижением стоимости работ по итогам конкурсных процедур, не состоявшиеся конкурсные процедуры, изменение объема выполняемых работ, отсутствие доступа на объекты и перенос сроков выполнения ремонта собственниками помещений многоквартирных домов</t>
  </si>
  <si>
    <t xml:space="preserve">Детализация согласно 
перечню мероприятий, утвержденных постановлением Правительства Санкт-Петербурга от 18.12.2015
№ 1154 «О Краткосрочном плане реализации региональной программы капитального ремонта общего имущества в многоквартирных домах в Санкт-Петербурге в 2016 году и внесении изменений в постановление Правительства Санкт-Петербурга от 18.02.2014 № 84»
</t>
  </si>
  <si>
    <t>Предоставление субсидии в виде имущественного взноса Санкт-Петербурга некоммерческой организации "Фонд - региональный оператор капитального ремонта общего имущества в многоквартирных домах"</t>
  </si>
  <si>
    <t>0920083110</t>
  </si>
  <si>
    <t>1. Направление квитанций на оплату взносов на капитальный ремонт в адрес собственников жилых и нежилых помещений, находящихя в частной собственности (формирующим фонд капитального ремонта на счете регионального оператора)</t>
  </si>
  <si>
    <t>количество направленных квитанций (отдельных квитанций, и посредством включения взноса на капитальный ремонт отдельной строкой в квитанцию ГУП ВЦКП "Жилищное хозяйство")</t>
  </si>
  <si>
    <t>2. Направление предложений собственникам помещений в многоквартирных домах о проведении капитального ремонта</t>
  </si>
  <si>
    <t>количество направленных предложений</t>
  </si>
  <si>
    <t>3. Разнесение в автоматизированную систему управления реестров платежей</t>
  </si>
  <si>
    <t>количество реестров, загруженных в автоматизированную систему управления Фонда</t>
  </si>
  <si>
    <t>4. Рассмотрение заявлений граждан на перезачет, возврат, идентификацию оплаченных взносов на капитальный ремонт</t>
  </si>
  <si>
    <t>количество рассмотренных заявлений</t>
  </si>
  <si>
    <t>5. Обработка решений собственников помещений (протоколов решений общих собраний собственников помещений в многоквартирных домах (либо Распоряжений Администраций районов Санкт-Петербурга)</t>
  </si>
  <si>
    <t>количество обработанных решений о проведении капитального ремонта, об изменении способа формирования фонда капитального ремонта, выборе способа формирования фонда капитального ремонта</t>
  </si>
  <si>
    <t>6. Дефектование работ по видам, в разрезе краткосрочной адресной программы</t>
  </si>
  <si>
    <t>7. Заключение договоров на выполнение работ по капитальному ремонту общего имущества многоквартирных домов</t>
  </si>
  <si>
    <t>количество заключенных договоров (лотов)</t>
  </si>
  <si>
    <t>8. Составление сметной документации</t>
  </si>
  <si>
    <t>9. Ведение технического надзора за капитальным ремонтом по многоквартирным домам по видам работ</t>
  </si>
  <si>
    <t>Невыполнение плана на 59 объектов обусловлено решениями протоколов собрания собственников многоквартирных домов о переносе сроков выполнения работ на следующие периоды.</t>
  </si>
  <si>
    <t>10. Подготовка справок об отсутствии задолженности по оплате взносов на капитальны ремонт</t>
  </si>
  <si>
    <t>количество выданных  справок</t>
  </si>
  <si>
    <t>11. Внесение изменений в автоматизированную систему управления на основании официальных обращений</t>
  </si>
  <si>
    <t xml:space="preserve">количество внесенных изменений (признак собственности, объединение квартир, разделение лицевых счетов в коммунальной квартире, корректировка площади помещения и др.) </t>
  </si>
  <si>
    <t>12. Предоставление консультаций  на личном приёме</t>
  </si>
  <si>
    <t>количество граждан, которым предоставлены консультации</t>
  </si>
  <si>
    <t xml:space="preserve">13. Предоставление телефонных консультаций  </t>
  </si>
  <si>
    <t>количество предоставленых консультаций</t>
  </si>
  <si>
    <t>14. Направление официальных писем гражданам, либо уполномоченным представителям собственников помещений в многоквартирном доме</t>
  </si>
  <si>
    <t>количество направленных официальных писем</t>
  </si>
  <si>
    <t>15. Направление официальных писем в органы государственной власти, включая Администрации районов Санкт-Петербурга, Жилищный комитет, Государственная жилищная инспекция и т.д.</t>
  </si>
  <si>
    <t>16. Направление официальных писем в прочие организации (контрагенты, организации, осуществляющие управление многоквартирными домами и др.)</t>
  </si>
  <si>
    <t>17. Подготовка ответов на вопросы, заданные на официальном сайте НО "Фонд-региональный оператор капитального ремонта общего имущества в многоквартирных домах"</t>
  </si>
  <si>
    <t>18. Закупка мебели</t>
  </si>
  <si>
    <t>19. Закупка персональных компьютеров</t>
  </si>
  <si>
    <t>количество приобретенных компьютеров и оргтехники</t>
  </si>
  <si>
    <t xml:space="preserve">20. Сопровождение и развитие действующих подсистем:
подсистемы учета и хранения информации о внесенных взносах на капитальный ремонт (Учетная система)
подсистемы взаимодействия с расчетными центрами;
подсистемы электронного документооборота
подсистемы «информационный портал»
Создание новых подсистем:
подсистемы обеспечения подготовки капитального ремонта автоматизированной системы управления Фонда;
подсистемы учета расходования средств на капитальный ремонт в автоматизированной системы управления Фонда;
подсистемы учета неразобранных платежей в автоматизированной системы управления Фонда.
</t>
  </si>
  <si>
    <t>количество созданных и эксплуатируемых подсистем автоматизированной системы управления Фонда</t>
  </si>
  <si>
    <t>0920083240</t>
  </si>
  <si>
    <t>в связи с невыполнением работ по причинам: не оформлены правоустанавливающие документы; смерть заявителя; отсутствие документов, подтверждающих право собственности</t>
  </si>
  <si>
    <t>1. Многоквартирные  дома, в которых выполнена газификация: - подводка системы к дому от городских сетей, устройство котла, прокладка контуров</t>
  </si>
  <si>
    <t>количество домов</t>
  </si>
  <si>
    <t>не оформлены правоустанавливающие документы в связи со смертью заявителя, 
отсутствие документов, подтверждающих право собственности жилых помещений</t>
  </si>
  <si>
    <t>2. Многоквартирные  дома, в которых выполнена газификация: - подводка системы к дому от городских сетей, устройство котла, прокладка контуров</t>
  </si>
  <si>
    <t>3. Многоквартирные  дома, в которых выполнена газификация: - подводка системы к дому от городских сетей, устройство котла, прокладка контуров</t>
  </si>
  <si>
    <t>4. Многоквартирные  дома, в которых выполнена газификация: - подводка системы к дому от городских сетей, устройство котла, прокладка контуров</t>
  </si>
  <si>
    <t>отсутствие технических условий для установки оборудования по 1 адресу</t>
  </si>
  <si>
    <t>5. Многоквартирные  дома, в которых выполнена газификация: - подводка системы к дому от городских сетей, устройство котла, прокладка контуров</t>
  </si>
  <si>
    <t>Уменьшение объема финансирования произошло в связи с отсутствием технических условий для установки газовых котлов по двум адресам</t>
  </si>
  <si>
    <t>6. Многоквартирные  дома, в которых выполнена газификация: - подводка системы к дому от городских сетей, устройство котла, прокладка контуров</t>
  </si>
  <si>
    <t>7. Многоквартирные  дома, в которых выполнена газификация: - подводка системы к дому от городских сетей, устройство котла, прокладка контуров</t>
  </si>
  <si>
    <t>отсутствие технической возможности выполнение работ по проектированию и строительству участка газопровода до газоиспользующего оборудования 
с установкой прибора учета, газовой плиты, газового котла (подводящий газопровод не доведен до наружной стены жилого дома)</t>
  </si>
  <si>
    <t>1.4</t>
  </si>
  <si>
    <t>Обеспечение предупреждения ситуаций, которые могут привести к нарушению функционирования систем жизнеобеспечения населения, и ликвидации их последствий на объектах системы жизнеобеспечения населения Санкт-Петербурга</t>
  </si>
  <si>
    <t>Хранение городских резервов материальных ресурсов для ликвидации чрезвычайных ситуаций природного и техногенного характера в Санкт-Петербурге</t>
  </si>
  <si>
    <t>период оказания услуг</t>
  </si>
  <si>
    <t>месяц</t>
  </si>
  <si>
    <t>в связи с расторжением государственного контракта по соглашению сторон и оплаты факта выполненных работ</t>
  </si>
  <si>
    <t>Замена и (или) восстановление поврежденного лифтового оборудования</t>
  </si>
  <si>
    <t>количество отремонтированных лифтов</t>
  </si>
  <si>
    <t>Ремонт инженерных коммуникаций (сетей)</t>
  </si>
  <si>
    <t>восстановление сетей газоснабжения</t>
  </si>
  <si>
    <t>ремонт электросетей</t>
  </si>
  <si>
    <t>Замена и (или) восстановление поврежденных элементов крыши</t>
  </si>
  <si>
    <t>ремонт кровли и ликвидации последствий самообрушения участка чердачного перекрытия</t>
  </si>
  <si>
    <t>кв.м.</t>
  </si>
  <si>
    <t xml:space="preserve">ремонт объединенной диспетчерской связи на лифтах </t>
  </si>
  <si>
    <t>ремонт сигналов объединенной диспетчерской связи на лифтах</t>
  </si>
  <si>
    <t>разработка документации на восстановление сетей газоснабжения</t>
  </si>
  <si>
    <t xml:space="preserve">замена розливов системы холодного  и горячего водоснабжения </t>
  </si>
  <si>
    <t>домов.</t>
  </si>
  <si>
    <t>выполнение работ по уборке территорий и крыш зданий, находящихся в собственности Санкт-Петербурга,  от снега и наледи</t>
  </si>
  <si>
    <t>замена розливов системы холодного  и горячего водоснабжения и центрального отопления</t>
  </si>
  <si>
    <t xml:space="preserve">количество  замененных  водосточных труб </t>
  </si>
  <si>
    <t>шт</t>
  </si>
  <si>
    <t xml:space="preserve">демонтаж переходной железобетонной галереи </t>
  </si>
  <si>
    <t>ремонт сетей газоснабжения</t>
  </si>
  <si>
    <t>ремонт розливов</t>
  </si>
  <si>
    <t>ремонт узлов ввода</t>
  </si>
  <si>
    <t>ремонт крыши</t>
  </si>
  <si>
    <t>ремонт фасада</t>
  </si>
  <si>
    <t>ремонт балконов</t>
  </si>
  <si>
    <t>ремонт лестницы</t>
  </si>
  <si>
    <t>ремонт печей и дымовых труб</t>
  </si>
  <si>
    <t>ремонт вентиляционных каналов</t>
  </si>
  <si>
    <t>аварийно-техническое обслуживание инженерных сетей многоквартирных домов Курортного района Санкт-Петербурга</t>
  </si>
  <si>
    <t>аварийный запас лифтового оборудования</t>
  </si>
  <si>
    <t>обследование балконов</t>
  </si>
  <si>
    <t>обследование лифтов</t>
  </si>
  <si>
    <t>обследование козырьков</t>
  </si>
  <si>
    <t>Замена и (или восстановление) поврежденных несущийх и ненесущих стен</t>
  </si>
  <si>
    <t xml:space="preserve">восстановление венчающего карнизного свеса </t>
  </si>
  <si>
    <t xml:space="preserve">замена системы водоотведения </t>
  </si>
  <si>
    <t xml:space="preserve">ремонт электросетей </t>
  </si>
  <si>
    <t>ремонт розлива холодного водоснабжения</t>
  </si>
  <si>
    <t xml:space="preserve">ремонт квартир после пожара </t>
  </si>
  <si>
    <t>квартиры</t>
  </si>
  <si>
    <t>2</t>
  </si>
  <si>
    <t>12</t>
  </si>
  <si>
    <t xml:space="preserve"> ремонт сетей горячего водоснабжения</t>
  </si>
  <si>
    <t>1</t>
  </si>
  <si>
    <t>452</t>
  </si>
  <si>
    <t>ремонт сетей холодного водоснабжения</t>
  </si>
  <si>
    <t xml:space="preserve">устранение последствий пожара </t>
  </si>
  <si>
    <t xml:space="preserve">ремонт аварийных вторичных сетей системы горячего водоснабжения </t>
  </si>
  <si>
    <t>пог.м.</t>
  </si>
  <si>
    <t xml:space="preserve">ремонт аварийной вторичной сети системы теплоснабжения </t>
  </si>
  <si>
    <t xml:space="preserve">демонтаж аварийных балконов </t>
  </si>
  <si>
    <t>м.куб.</t>
  </si>
  <si>
    <t xml:space="preserve">изготовление проектно-сметной документации на ремонт аварийных балконов </t>
  </si>
  <si>
    <t>замена системы холодного водоснабжения и водоотведения</t>
  </si>
  <si>
    <t>замена системы горячего водоснабжения</t>
  </si>
  <si>
    <t>замена системы теплоснабжения</t>
  </si>
  <si>
    <t>количество изготовленных проектов</t>
  </si>
  <si>
    <t>Замена и (или) восстановление поврежденных несущий и ненесущих стен, ремонт инженерных коммуникаций (сетей), замена  (или) восстановление поврежденного лифтового оборудования</t>
  </si>
  <si>
    <t xml:space="preserve">ликвидация последствия пожара </t>
  </si>
  <si>
    <t>092083120</t>
  </si>
  <si>
    <t>Уменьшение объема финансирования связано с тем, что запланированные непредвиденные расходы на проведение капитального ремонта здания по адресу: Моховая ул., д. 8 в размере 2 % по итогам выполнения работ были задействованы             в меньшем объеме (1,6%).</t>
  </si>
  <si>
    <t xml:space="preserve">1. Сбор и актуализация информации и  сведений о техническом состоянии многоквартирных домов </t>
  </si>
  <si>
    <t>Количество многоквартирных домов, по которым осуществляется сбор и актуализация сведений</t>
  </si>
  <si>
    <t>2. Капитальный ремонт здания по адресу: Моховая ул., д. 8</t>
  </si>
  <si>
    <t>Количество отремонтированных объектов</t>
  </si>
  <si>
    <t>0920083130</t>
  </si>
  <si>
    <t>1. Приобретение услуг по техническому обслуживанию автоматической пожарной сигнализации, системы оповещения и управления эвакуацией людей, внутреннего пожарного водопровода и передаче извещений о пожаре по адресу: Санкт-Петербург, ул. Моховая д. 8</t>
  </si>
  <si>
    <t>количество приобретаемых услуг по техническому обслуживанию</t>
  </si>
  <si>
    <t>2. Приобретение услуг на проведение лабораторных исследований по адресу: Санкт-Петербург, ул. Моховая д. 8</t>
  </si>
  <si>
    <t>количество приобретаемых услуг</t>
  </si>
  <si>
    <t>3. Приобретение и установка каналообразующего оборудования (абонентского устройства централизованной автоматизированной системы передачи извещений)</t>
  </si>
  <si>
    <t>количество единиц приобретаемого оборудования</t>
  </si>
  <si>
    <t>4. Получение лицензии на осуществление образовательной деятельности</t>
  </si>
  <si>
    <t>количество лицензий</t>
  </si>
  <si>
    <t>5. Реализация дополнительных профессиональных программ повышения квалификации</t>
  </si>
  <si>
    <t>количество программ</t>
  </si>
  <si>
    <t>количество слушателей</t>
  </si>
  <si>
    <t>6. Проведение обучающих семинаров для работников организаций жилищно-коммунального хозяйства</t>
  </si>
  <si>
    <t>количество семинаров</t>
  </si>
  <si>
    <t xml:space="preserve">Предоставление субсидии на иные цели Санкт-Петербургскому государственному бюджетному учреждению дополнительного профессионального образования (повышения квалификации) специалистов "Учебно-курсовой комбинат Жилищного комитета"
</t>
  </si>
  <si>
    <t>0920083210</t>
  </si>
  <si>
    <t>1 Сопровождение электронного справочника информационно-правовых услуг</t>
  </si>
  <si>
    <t>количество справочников, получающих сопровождение</t>
  </si>
  <si>
    <t>2. Сопровождение программного обеспечения 1:С</t>
  </si>
  <si>
    <t>количество программ, получающих сопровождение</t>
  </si>
  <si>
    <t>2.3-1</t>
  </si>
  <si>
    <t xml:space="preserve">Предоставление субсидии Санкт-Петербургскому государственному бюджетному образовательному учреждению дополнительного профессионального образования "Учебно-методический центр Жилищного комитета" на финансовое обеспечение выполнения государственного задания
</t>
  </si>
  <si>
    <t>0920083320</t>
  </si>
  <si>
    <t>1. Разработка программ дополнительного профессионального образования по профессиональной переподготовке и повышению квалификации руководителей и специалистов организаций и учреждений, осуществляющих деятельность в сфере жилищно-коммунального хозяйства</t>
  </si>
  <si>
    <t>2. Реализация дополнительных профессиональных программ повышения квалификации</t>
  </si>
  <si>
    <t>3. Проведение обучающих семинаров для работников организаций жилищно-коммунального хозяйства</t>
  </si>
  <si>
    <t>2.3-2</t>
  </si>
  <si>
    <t>Предоставление субсидии Санкт-Петербургскому государственному бюджетному образовательному учреждению дополнительного профессионального образования "Учебно-методический центр Жилищного комитета" на иные цели</t>
  </si>
  <si>
    <t>0920083330</t>
  </si>
  <si>
    <t>1. Сопровождение электронного справочника информационно-правовых услуг</t>
  </si>
  <si>
    <t>2.4.1</t>
  </si>
  <si>
    <t>0920083140</t>
  </si>
  <si>
    <t>1. Ведение учета свободных и освободившихся жилых помещений государственного жилищного фонда Санкт-Петербурга</t>
  </si>
  <si>
    <t>2. Проведение конкурсных процедур по отбору подрядных организаций для заключения договоров на проведение капитального ремонта общего имущества в многоквартирных домах, формирующих фонды капитального ремонта на специальных счетах, осуществление функций строительного контроля (технического надзора)</t>
  </si>
  <si>
    <t>адреса исключены из Краткосрочного плана в связи с принятием собственниками жилых помещений многоквартирных домов решения о переносе сроков проведения капитального ремонта общего имущества в многоквартирных домах на более поздний период</t>
  </si>
  <si>
    <t>3. Осуществление контроля за обеспечением жизнедеятельности при проведении работ по капитальному ремонту многоквартирных домов в соответствии с Краткосрочным планом реализации региональной программы капитального ремонта общего имущества</t>
  </si>
  <si>
    <t>4. Проведение открытых конкурсов по отбору управляющих организаций для управления многоквартирными домами в Санкт-Петербурге в случае если собственниками помещений не определен способ управления или если принятое решение о выборе способа управления не было реализовано, а также если все помещения в многоквартирных домах находятся в собственности Санкт-Петербурга</t>
  </si>
  <si>
    <t>5. Заключение договоров управления с управляющими организациями, объединениями собственников жилья на многоквартирные дома, в которых находятся помещения государственного жилищного фонда Санкт-Петербурга</t>
  </si>
  <si>
    <t>6. Заключение в установленном законодательством порядке от имени Санкт-Петербурга договоров социального найма жилых помещений жилищного фонда социального использования Санкт-Петербурга, их изменение и расторжение</t>
  </si>
  <si>
    <t>7. Открытие и ведение лицевых счетов квартир государственной собственности</t>
  </si>
  <si>
    <t>8. Осуществление технического контроля и проведение внеплановых проверок за санитарным содержанием территории района</t>
  </si>
  <si>
    <t>9. Мониторинг взаимодействия с исполнителями коммунальных услуг и ресурсоснабжающими организациями по вопросам предотвращения и ликвидации задолженности исполнителей коммунальных услуг</t>
  </si>
  <si>
    <t>10. Мониторинг задолженности по лицевым счетам, формирование и выдача предписаний об уплате задолженности за жилое помещение и коммунальные услуги</t>
  </si>
  <si>
    <t>уменьшилось количество лицевых счетов с наличием задолженности по оплате за жилое помещение и коммунальные услуги</t>
  </si>
  <si>
    <t>11. Подача исковых заявлений о вынесении судебных приказов о взыскании задолженности по оплате за жилое помещение и коммунальные услуги, 
направление исполнительных документов в Управление Федеральной службы судебных приставов по Санкт-Петербургу</t>
  </si>
  <si>
    <t>12. Рассмотрение обращений юридических и физических лиц, находящихся в компетенции жилищного агентства</t>
  </si>
  <si>
    <t xml:space="preserve">13. Ведение регистрационного учета граждан по месту жительства и месту пребывания в части, возложенной на жилищные организации. </t>
  </si>
  <si>
    <t>Уменьшение количества граждан в отношении которых ведется регистрационный учет связано с количеством граждан снятых с регистрационного учета</t>
  </si>
  <si>
    <t>2.4.2</t>
  </si>
  <si>
    <t xml:space="preserve">уменьшение государственного жилищного фонда за счет приватизации жилых помещений в многоквартирных домах и заселения свободных жилых помещений </t>
  </si>
  <si>
    <t>Осуществление контроля за обеспечением жизнедеятельности при проведении работ по капитальному ремонту многоквартирных домов в соответствии с Краткосрочным планом реализации региональной программы капитального ремонта общего имущества</t>
  </si>
  <si>
    <t>3. Проведение открытых конкурсов по отбору управляющих организаций для управления многоквартирными домами в Санкт-Петербурге в случае если собственниками помещений не определен способ управления или если принятое решение о выборе способа управления не было реализовано, а также если все помещения в многоквартирных домах находятся в собственности Санкт-Петербурга</t>
  </si>
  <si>
    <t xml:space="preserve">Собственники помещений в многоквартирном доме избрали способ управления многоквартирным домом на общем собрании </t>
  </si>
  <si>
    <t>4. Заключение договоров управления с управляющими организациями, объединениями собственников жилья на многоквартирные дома, в которых находятся помещения государственного жилищного фонда Санкт-Петербурга</t>
  </si>
  <si>
    <t>5. Заключение в установленном законодательством порядке от имени Санкт-Петербурга договоров социального найма жилых помещений жилищного фонда социального использования Санкт-Петербурга, их изменение и расторжение</t>
  </si>
  <si>
    <t>6. Открытие и ведение лицевых счетов квартир государственной собственности</t>
  </si>
  <si>
    <t>уменьшение лицевых счетов государственного жилищного фонда связано с закрытием лицевых счетов по смерти, а также в связи с приватизацией и переходом лицевых счетов в объединения собственников жилья и управляющие организации</t>
  </si>
  <si>
    <t>7. Осуществление технического контроля и проведение внеплановых проверок за санитарным содержанием территории района</t>
  </si>
  <si>
    <t>8. Мониторинг взаимодействия с исполнителями коммунальных услуг и ресурсоснабжающими организациями по вопросам предотвращения и ликвидации задолженности исполнителей коммунальных услуг</t>
  </si>
  <si>
    <t>9. Мониторинг задолженности по лицевым счетам, формирование и выдача предписаний об уплате задолженности за жилое помещение и коммунальные услуги</t>
  </si>
  <si>
    <t>10. Подача исковых заявлений о вынесении судебных приказов о взыскании задолженности по оплате за жилое помещение и коммунальные услуги, 
направление исполнительных документов в Управление Федеральной службы судебных приставов по Санкт-Петербургу</t>
  </si>
  <si>
    <t>11. Рассмотрение обращений юридических и физических лиц, находящихся в компетенции жилищного агентства</t>
  </si>
  <si>
    <t xml:space="preserve">12. Ведение регистрационного учета граждан по месту жительства и месту пребывания в части, возложенной на жилищные организации. </t>
  </si>
  <si>
    <t>2.4.3</t>
  </si>
  <si>
    <t>2.4.4</t>
  </si>
  <si>
    <t>рассмотрены все обращения поступившие в СПб ГКУ "Жилищное агентство Калиниского района" в количестве 3 012 шт.</t>
  </si>
  <si>
    <t>2.4.5</t>
  </si>
  <si>
    <t>2. Осуществление контроля за обеспечением жизнедеятельности при проведении работ по капитальному ремонту многоквартирных домов в соответствии с Краткосрочным планом реализации региональной программы капитального ремонта общего имущества</t>
  </si>
  <si>
    <t>количество поданных исковых заявлений о вынесении судебных приказов о взыскании задолженности по оплате за жилое помещение и коммунальные услуги и  количество исполнительных документов, направленных  в Управление Федеральной службы судебных приставов по Санкт-Петербургу</t>
  </si>
  <si>
    <t>2.4.6</t>
  </si>
  <si>
    <t>3. Заключение договоров управления с управляющими организациями, объединениями собственников жилья на многоквартирные дома, в которых находятся помещения государственного жилищного фонда Санкт-Петербурга</t>
  </si>
  <si>
    <t>4. Заключение в установленном законодательством порядке от имени Санкт-Петербурга договоров социального найма жилых помещений жилищного фонда социального использования Санкт-Петербурга, их изменение и расторжение</t>
  </si>
  <si>
    <t>5. Открытие и ведение лицевых счетов квартир государственной собственности</t>
  </si>
  <si>
    <t>6. Осуществление технического контроля и проведение внеплановых проверок за санитарным содержанием территории района</t>
  </si>
  <si>
    <t>7. Мониторинг взаимодействия с исполнителями коммунальных услуг и ресурсоснабжающими организациями по вопросам предотвращения и ликвидации задолженности исполнителей коммунальных услуг</t>
  </si>
  <si>
    <t>8. Мониторинг задолженности по лицевым счетам, формирование и выдача предписаний об уплате задолженности за жилое помещение и коммунальные услуги</t>
  </si>
  <si>
    <t>9. Подача исковых заявлений о вынесении судебных приказов о взыскании задолженности по оплате за жилое помещение и коммунальные услуги, 
направление исполнительных документов в Управление Федеральной службы судебных приставов по Санкт-Петербургу</t>
  </si>
  <si>
    <t>10. Рассмотрение обращений юридических и физических лиц, находящихся в компетенции жилищного агентства</t>
  </si>
  <si>
    <t>рассмотрены все обращения поступившие в СПб ГКУ "Жилищное агентство Колпинского района" в количестве 7 551 шт.</t>
  </si>
  <si>
    <t xml:space="preserve">11. Ведение регистрационного учета граждан по месту жительства и месту пребывания в части, возложенной на жилищные организации. </t>
  </si>
  <si>
    <t>уменьшение планового показателя произошло из-за того, что не был принят в эксплуатацию многоквартирный дом по адресу: п. Металлострой, ул. Центральная. Соответственно запланированные вселение и регистрация граждан в новый многоквартирный дом не проводились.</t>
  </si>
  <si>
    <t>2.4.7</t>
  </si>
  <si>
    <t>Администрация Красногвардейского района
Санкт-Петербурга</t>
  </si>
  <si>
    <t>уменьшение количества заключенных договоров социального найма жилых помещений жилищного фонда социального использования Санкт-Петербурга связано с реализацией гражданами права приватизации жилых помещений в соответствии с действующим законодательством.</t>
  </si>
  <si>
    <t>задолженность погашена гражданами на добровольной основе до обращения в суд</t>
  </si>
  <si>
    <t>2.4.8</t>
  </si>
  <si>
    <t>Администрация Красносельского района
Санкт-Петербурга</t>
  </si>
  <si>
    <t>основная  работа была направлена на неплатильщиков с наибольшей задолженностью; увеличение в 2,5 раза количества поданных исковых заявлений о вынесении судебных приказов о взыскании задолженности.</t>
  </si>
  <si>
    <t>рассмотрены все обращения поступившие в СПб ГКУ "Жилищное агентство Красносельского района" в количестве 955 шт.</t>
  </si>
  <si>
    <t>2.4.9</t>
  </si>
  <si>
    <t>Администрация Кронштатдского района
Санкт-Петербурга</t>
  </si>
  <si>
    <t>задолженность погашена гражданином на добровольной основе до обращения в суд</t>
  </si>
  <si>
    <t>2.4.10</t>
  </si>
  <si>
    <t>Администрация Курортного района
Санкт-Петербурга</t>
  </si>
  <si>
    <t>2.4.11</t>
  </si>
  <si>
    <t>Администрация Московского района
Санкт-Петербурга</t>
  </si>
  <si>
    <t>2.4.12</t>
  </si>
  <si>
    <t>Администрация Невского района
Санкт-Петербурга</t>
  </si>
  <si>
    <t>Исполнение адресной программы Жилищного комитета - дети-сироты, выделенное дополнительное финансирование на ремонт пустующей жилой площади позволило заселить большее количество квартир, а также полностью заселены новые социальные дома: Союзный пр. д.6 корп.1, Союзный пр. д.8 корп.1, Еремеева ул. д. 5 корп.2, Еремеева ул. д. 7 корп.2</t>
  </si>
  <si>
    <t>2. Проведение открытых конкурсов по отбору управляющих организаций для управления многоквартирными домами в Санкт-Петербурге в случае если собственниками помещений не определен способ управления или если принятое решение о выборе способа управления не было реализовано, а также если все помещения в многоквартирных домах находятся в собственности Санкт-Петербурга</t>
  </si>
  <si>
    <t>2.4.13</t>
  </si>
  <si>
    <t>Администрация Петроградского района
Санкт-Петербурга</t>
  </si>
  <si>
    <t>задолженность погашена гражданином на добровольной основе</t>
  </si>
  <si>
    <t>2.4.14</t>
  </si>
  <si>
    <t>Администрация Петродворцового района
Санкт-Петербурга</t>
  </si>
  <si>
    <t>По состоянию на 01.01.2017 заключение договоров управления не представляется возможным, так как ТСЖ "НОВЫЙ ПЕТЕРГОФ" находится в стадии ликвидации, ТСН "Парковая 18" не решен вопрос Правления ТСН (зарегистрированы два председателя правления ТСН).</t>
  </si>
  <si>
    <t>Уменьшилось количество граждан имеющих задолженность по оплате за жилое помещение и коммунальные услуги</t>
  </si>
  <si>
    <t>2.4.15</t>
  </si>
  <si>
    <t>Администрация Приморского района
Санкт-Петербурга</t>
  </si>
  <si>
    <t xml:space="preserve">Перенос срока ввода в эксплуатацию многоквартирного дома </t>
  </si>
  <si>
    <t>рассмотрены все обращения поступившие в СПб ГКУ "Жилищное агентство Приморского района" в количестве 24 755 шт.</t>
  </si>
  <si>
    <t>2.4.16</t>
  </si>
  <si>
    <t>Администрация Пушкинского района
Санкт-Петербурга</t>
  </si>
  <si>
    <t>количество поданных исковых заявлений о вынесении судебных приказов о взыскании задолженности по оплате за жилое помещение и коммунальные услуги и количество исполнительных документов, направленных  в Управление Федеральной службы судебных приставов по Санкт-Петербургу</t>
  </si>
  <si>
    <t>2.4.17</t>
  </si>
  <si>
    <t>Администрация Фрунзенского района
Санкт-Петербурга</t>
  </si>
  <si>
    <t>2.4.18</t>
  </si>
  <si>
    <t>Администрация Центрального района
Санкт-Петербурга</t>
  </si>
  <si>
    <t xml:space="preserve">3. Санитарное содержание территорий, не входящих в состав общего имущества многоквартирных домов Санкт-Петербурга
</t>
  </si>
  <si>
    <t>3.1.1.1</t>
  </si>
  <si>
    <t>Обеспечение уборки внутриквартальных территорий, не входящих в состав общего имущества многоквартирных домов</t>
  </si>
  <si>
    <t>0920083150</t>
  </si>
  <si>
    <t>1. Выполнение  работ по уборке внутриквартальных территорий,  не входящих в состав общего имущества многоквартирных домов</t>
  </si>
  <si>
    <t>3.1.1.2</t>
  </si>
  <si>
    <t xml:space="preserve">Согласно документам, подтверждающим фактические затраты управляющих организаций  на уборку внутриквартальных территорий </t>
  </si>
  <si>
    <t>2. Выполнение  работ по уборке внутриквартальных территорий,  не входящих в состав общего имущества многоквартирных домов</t>
  </si>
  <si>
    <t>3.1.1.3</t>
  </si>
  <si>
    <t>3. Выполнение  работ по уборке внутриквартальных территорий,  не входящих в состав общего имущества многоквартирных домов</t>
  </si>
  <si>
    <t>3.1.1.4</t>
  </si>
  <si>
    <t>4. Выполнение  работ по уборке внутриквартальных территорий,  не входящих в состав общего имущества многоквартирных домов</t>
  </si>
  <si>
    <t>3.1.1.5</t>
  </si>
  <si>
    <t>Уменьшение объема финансирования связано с выборочными проверками. К управляющим организациям применен понижающий коэффициент.</t>
  </si>
  <si>
    <t>5. Выполнение  работ по уборке внутриквартальных территорий,  не входящих в состав общего имущества многоквартирных домов</t>
  </si>
  <si>
    <t>3.1.1.6</t>
  </si>
  <si>
    <t>6. Выполнение  работ по уборке внутриквартальных территорий,  не входящих в состав общего имущества многоквартирных домов</t>
  </si>
  <si>
    <t>3.1.1.7</t>
  </si>
  <si>
    <t>7. Выполнение  работ по уборке внутриквартальных территорий,  не входящих в состав общего имущества многоквартирных домов</t>
  </si>
  <si>
    <t>3.1.1.8</t>
  </si>
  <si>
    <t>8. Выполнение  работ по уборке внутриквартальных территорий,  не входящих в состав общего имущества многоквартирных домов</t>
  </si>
  <si>
    <t>3.1.1.9</t>
  </si>
  <si>
    <t>9. Выполнение  работ по уборке внутриквартальных территорий,  не входящих в состав общего имущества многоквартирных домов</t>
  </si>
  <si>
    <t>3.1.1.10</t>
  </si>
  <si>
    <t>10. Выполнение  работ по уборке внутриквартальных территорий,  не входящих в состав общего имущества многоквартирных домов</t>
  </si>
  <si>
    <t>3.1.1.11</t>
  </si>
  <si>
    <t>11. Выполнение  работ по уборке внутриквартальных территорий,  не входящих в состав общего имущества многоквартирных домов</t>
  </si>
  <si>
    <t>3.1.1.12</t>
  </si>
  <si>
    <t>12. Выполнение  работ по уборке внутриквартальных территорий,  не входящих в состав общего имущества многоквартирных домов</t>
  </si>
  <si>
    <t>Предоставление органам местного самоуправления внутригородских муниципальных образований Санкт-Петербурга субвенций из бюджета Санкт-Петербурга на осуществление переданного государственного полномочия по организации и осуществлению в соответствии с адресными программами, утверждаемыми администрациями районов Санкт-Петербурга, уборки и санитарной очистки территорий, за исключением территорий, обеспечение уборки и санитарной очистки которых осуществляется гражданами и юридическими лицами либо отнесено к полномочиям исполнительных органов государственной власти Санкт-Петербурга</t>
  </si>
  <si>
    <t>0920083160</t>
  </si>
  <si>
    <t xml:space="preserve">После проведения конкурсных процедур и заключения контрактов  отклонение от планируемого объема финансирования составило 1173,8 тыс. руб. 
36,6 тыс. руб. - дополнительно внесено поправками в бюджет  Санкт-Петербурга на финансирование  услуг по приему и утилизации снежных масс, собираемых при уборке внутриквартальных территорий Колпинского района (без запроса администрации Колпинского района Санкт-Петербурга). 
</t>
  </si>
  <si>
    <t>Экономия денежных средств от проведения конкурсных процедур</t>
  </si>
  <si>
    <t>1. экономия средств при проведении конкурсных процедур; 2. штрафные санкции за некачественное выполнение работ</t>
  </si>
  <si>
    <t xml:space="preserve">Причинами неисполнения бюджета в полном объеме являются: свободные ассигнования в связи с уменьшением площади уборки - 9931,4 тыс.руб., экономия от проведенных муниципальными образованиями конкурсных процедур в размере 10266,4 тыс.руб, снятия средств с оплаты подрядчикам за несвоевременную уборку территории в сумме 5118,4 тыс. руб. </t>
  </si>
  <si>
    <t>Уборочные площади уменьшены  в связи с тем, что подрядчикам по муниципальным контрактам муниципальных образований город Пушкин, город Павловск, поселок Александровская и поселок Тярлево не обеспечен доступ на ряд земельных участков и производить работы по уборке на данной территории не представляется возможным. Площадь уборочных территорий поселка Шушары уменьшена в связи с исключением улично-дорожной  сети территории жилого района Славянка, содержание и уборка которой производится за счет средств бюджета Санкт-Петербурга в рамках Государственно-частного партнерства.</t>
  </si>
  <si>
    <t>0920083170</t>
  </si>
  <si>
    <t>1. Вывоз и обезвреживание нечистот неканализированного жилищного фонда</t>
  </si>
  <si>
    <t>Достижение показателя обусловлено увеличением стоимости услуги по вывозу и обевреживанию 1 тонны нечистот</t>
  </si>
  <si>
    <t>2. Вывоз и обезвреживание нечистот неканализированного жилищного фонда</t>
  </si>
  <si>
    <t>В течение 2016 года расселен многоквартирный дом по адресу: 2-я Поперечная ул., д.8</t>
  </si>
  <si>
    <t>3. Вывоз и обезвреживание нечистот неканализированного жилищного фонда</t>
  </si>
  <si>
    <t xml:space="preserve"> Объем нечистот был запланирован с учетом многоквартирных домов, планируемых к приемке в собственность Санкт-Петербурга в 1 квартале 2016 года . Фактически 2 многоквартирных дома были приняты в декабре 2016 года.</t>
  </si>
  <si>
    <t>4. Вывоз и обезвреживание нечистот неканализированного жилищного фонда</t>
  </si>
  <si>
    <t>5. Вывоз и обезвреживание нечистот неканализированного жилищного фонда</t>
  </si>
  <si>
    <t>6. Вывоз и обезвреживание нечистот неканализированного жилищного фонда</t>
  </si>
  <si>
    <t>Подпрограмма 3 "Обеспечение доступности предоставления жилищно-коммунальных услуг"</t>
  </si>
  <si>
    <t>Предоставление субсидий в целях возмещения ресурсоснабжающим организациям выпадающих доходов, связанных с применением тарифов для расчета размера платы за коммунальные услуги по отоплению и горячему водоснабжению, предоставляемые гражданам и творческим мастерским, за счет средств бюджета Санкт-Петербурга</t>
  </si>
  <si>
    <t>0930083180</t>
  </si>
  <si>
    <t>тыс. Гкал.</t>
  </si>
  <si>
    <t xml:space="preserve">Предоставление субсидий в целях возмещения ресурсоснабжающим организациям выпадающих доходов прошлых лет, связанных с применением тарифов для расчета размера платы за коммунальные услуги по отоплению и горячему водоснабжению, предоставляемые гражданам и творческим мастерским, за счет средств бюджета Санкт-Петербурга
</t>
  </si>
  <si>
    <t>0930083290</t>
  </si>
  <si>
    <t xml:space="preserve">Финансирование мероприятия подпрограммы произведенно за фактически подтвержденный объем тепловой энергии ресурсоснабжающими организациями, отпущенной для отопления и горячего водоснабжения многоквартирных домов, жилых домов и творческих мастерских  в соответствии с Порядком перечисления в 2016 году субсидий ресурсоснабжающим организациям на возмещение выпадающих доходов, возникших за период с декабря 2015 года по ноябрь 2016 годов, утвержденным распоряжением Жилищного комитета от 28.01.2016 № 55     </t>
  </si>
  <si>
    <t>объем тепловой энергии, отпущенный за прошлые годы на отопление и горячее водоснабжение многоквартирных домов и творческих мастерских, используемый для расчета субсидий на возмещение ресурсоснабжающим организациям выпадающих доходов</t>
  </si>
  <si>
    <t xml:space="preserve">Обеспечение предоставления субсидий гражданам на оплату жилого помещения и коммунальных услуг, расчета и перерасчета мер социальной поддержки по оплате жилого помещения и коммунальных услуг в форме денежных выплат </t>
  </si>
  <si>
    <t>0930083250</t>
  </si>
  <si>
    <t>сем.</t>
  </si>
  <si>
    <t>Предоставление гражданам субсидий на оплату жилого помещения и коммунальных услуг (далее - субсидии) носит заявительный характер. В 2016 году всем заявителям, имеющим право на предоставление субсидий, предоставлены субсидии с учетом постоянно проживающих с ними членов их семей.</t>
  </si>
  <si>
    <t>Предоставление гражданам мер социальной поддержки по оплате жилого помещения и коммунальных услугв в форме денежных выплат (далее - денежные выплаты) носит заявительный характер. В 2016 году расчет денежных выплат произведен всем гражданам, имеющим право на предоставление денежных выплат.</t>
  </si>
  <si>
    <t>3</t>
  </si>
  <si>
    <t>093008320</t>
  </si>
  <si>
    <t>5. Сведения о корректировках государственной программы</t>
  </si>
  <si>
    <t xml:space="preserve">1) Постановление Правительства Санкт-Петербурга от 3 февраля 2016 года N 71; </t>
  </si>
  <si>
    <t xml:space="preserve">2) Постановление Правительства Санкт-Петербурга от 20 мая 2016 года N 397; </t>
  </si>
  <si>
    <t>4) Постановление Правительства Санкт-Петербурга от 11 августа 2016 года N 687 ;</t>
  </si>
  <si>
    <t>5) Постановление Правительства Санкт-Петербурга от 24 октября 2016 года N 934;</t>
  </si>
  <si>
    <t xml:space="preserve">3) Постановление Правительства Санкт-Петербурга от 30 июня 2016 года N 533; </t>
  </si>
  <si>
    <t>6) Постановление Правительства Санкт-Петербурга от 16 декабря 2016 года N 1151</t>
  </si>
  <si>
    <t>В 2016 году изменения в государственную программу внесены следующими постановлениями Правительства Санкт-Петербурга:</t>
  </si>
  <si>
    <t>В связи с неисполнением обязательств проектной организацией по государственным контрактам, заключенным  на выполнение проектных работ, контракты были расторгнуты Жилищным комитетом  в одностороннем порядке, оплата не производилась. В настоящее время разногласия с данной проектной организацией решаются в судебном порядке.</t>
  </si>
  <si>
    <t>Недостижение планового значения показателя связано с тем, что расчет планового значения производился исходя из меньшей стоимости 1 кв.м жилья, чем стоимость, по которой жилье закупалось в 2016 году</t>
  </si>
  <si>
    <t>Длительная процедура согласования параметров с КГИОП в ходе подготовки документации для проведения конкурса, длительная процедура определения победителя конкурса в связи с жалобой и предписанием УФАС; уменьшение стоимости проектирования в ходе подготовки конкурсной документации. Недоисполнение финансирования связано с поздним сроком заключения государственного контракта на выполнение работ</t>
  </si>
  <si>
    <t xml:space="preserve">УГЭ: от 11.10.2013 №78-1-5-0444-13 ГК  с ООО "КапиталГрупп" от 02.02.2016 №109/ЗП-15.  Планируется расторжение ГК в связи с низкими темпами выполнения работ. Кроме того, требуется корректировка проекта по тепловым сетям. В настоящее время ведется претензионная работа с подрядной организацией. Неосвоение лимита 2016 года в полном объеме в связи с переносом суммы резерва на авторский надзор на 2017 год. </t>
  </si>
  <si>
    <t xml:space="preserve">В соответствии с Законом Санкт-Петербурга от 20.05.2009 № 228-45 «О форме предоставления мер социальной поддержки по оплате жилого помещения и коммунальных услуг в Санкт-Петербурге» и постановлением Правительства Санкт-Петербурга от 11.11.2009 № 1258 «О реализации Закона Санкт-Петербурга «О форме предоставлениям мер социальной поддержки по оплате жилого помещения и коммунальных услуг в Санкт-Петербурге» социальная поддержка отдельных категорий граждан по оплате жилого помещения и коммунальных услуг осуществляется в денежной форме.  
За 2016 год денежные выплаты начислены 1 046 876 гражданам льготных категорий на сумму 13 111 857,0 тыс. руб.
</t>
  </si>
  <si>
    <t>В результате реализации государственной программы к 2020 году должен сложиться качественно новый уровень состояния жилищной сферы, характеризуемый следующими целевыми ориентирами:
- проведение капитального ремонта общего имущества по необходимым видам работ в 42% многоквартирных домов от общего количества домов, включенных в региональную программу;
- повышение уровня экологической безопасности в Санкт-Петербурге.
В целях достижения результатов государственной программы в 2016 году в рамках Краткосрочного плана капитальный ремонт завершен  по 2 778 видам работ в 1703 многоквартирных домах на общую сумму 8 734,0 млн руб.
Выполнены  работы по уборке внутриквартальных территорий,  не входящих в состав общего имущества многоквартирных домов. Площадь уборочных внутриквартальных территорий, не входящих в состав общего имущества многоквартирных домов составила 54 694,6 тыс. кв. м.
Объем вывезенных и обезвреженных нечистот из емкостей, расположенных на территории неканализированного жилищного фонда Санкт-Петербурга составил 7 641 тонну.</t>
  </si>
  <si>
    <t>Уровень возмещения населением затрат на предоставление жилищно-коммунальных услуг по установленным для населения тарифам за 2016 год по прогнозным данным  составит 93,37%. Прогнозный расчет произведен по данным Территориального органа Федеральной службы государственной статистики по г. Санкт-Петербургу и Ленинградской области за девять месяцев         2016 года. Стоимость предоставленных населению услуг, рассчитанная по экономически обоснованным тарифам составит за жилищные услуги 30 909 346,5 тыс. руб., за коммунальные услуги 54 916 105,8 тыс. руб. Возмещение населением затрат на предоставление услуг по установленным для населения тарифам за жилищные услуги 30 909 345,5 тыс. руб., за коммунальные услуги             49 233 598,3 тыс. руб. 
В Санкт-Петербурге в целях уменьшения расходов граждан на оплату жилого помещения и коммунальных услуг предоставляются субсидии на оплату жилого помещения и коммунальных услуг и меры социальной поддержки по оплате жилого помещения и коммунальных услуг, установленные законодательством Российской Федерации и законодательством Санкт-Петербурга.
Количество граждан, которым рассчитаны меры социальной поддержки по оплате жилого помещения и коммунальных услуг в форме денежных выплат составило 1 046 876 человек, субсидии на оплату жилого помещения и коммунальных услуг предоставлены 71 599 семьям.</t>
  </si>
  <si>
    <t>В результате оказания содействия в рамках целевых программ Санкт-Петербурга жилищные условия путем получения социальных выплат и/или безвозмездных субсидий улучшили 8448 семей, в том числе:
по программе «Молодежи – доступное жилье» – 2257 семей; по программе «Развитие долгосрочного жилищного кредитования в Санкт-Петербурге» - 1406 семей; по программе «Расселение коммунальных квартир в Санкт-Петербурге» - 3837 семей; в рамках реализации постановления Правительства Санкт-Петербурга от 28.03.2006             № 312 - 948 семей. В рамках иных механизмов целевых программ Санкт-Петербурга жилищные условия улучшили дополнительно 9288 семей.</t>
  </si>
  <si>
    <t>Степень достижения планируемого значения по показателю составляет 100 %</t>
  </si>
  <si>
    <t>3. Информация
о выполнении плана-графика реализации государственной программы "Обеспечение доступным жильем и жилищно-коммунальными услугами жителей Санкт-Петербурга" за 2016 год</t>
  </si>
  <si>
    <t>высокая</t>
  </si>
  <si>
    <t>Число пересленных граждан из ветхого и аварийного жилья, признанного таковым до 01.01.2012, тыс. чел.</t>
  </si>
  <si>
    <t>Степень достижения планируемого значения по показателю составляет  100 %</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</si>
</sst>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3" formatCode="_-* #,##0.00\ _₽_-;\-* #,##0.00\ _₽_-;_-* &quot;-&quot;??\ _₽_-;_-@_-"/>
    <numFmt numFmtId="164" formatCode="_-* #,##0.00&quot;р.&quot;_-;\-* #,##0.00&quot;р.&quot;_-;_-* &quot;-&quot;??&quot;р.&quot;_-;_-@_-"/>
    <numFmt numFmtId="165" formatCode="_-* #,##0.00_р_._-;\-* #,##0.00_р_._-;_-* &quot;-&quot;??_р_._-;_-@_-"/>
    <numFmt numFmtId="166" formatCode="0.0"/>
    <numFmt numFmtId="167" formatCode="#,##0.0"/>
    <numFmt numFmtId="168" formatCode="#,##0_ ;\-#,##0\ "/>
    <numFmt numFmtId="169" formatCode="_-* #,##0.00\ _р_._-;\-* #,##0.00\ _р_._-;_-* &quot;-&quot;??\ _р_._-;_-@_-"/>
  </numFmts>
  <fonts count="56">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2"/>
      <color theme="1"/>
      <name val="Times New Roman"/>
      <family val="1"/>
      <charset val="204"/>
    </font>
    <font>
      <b/>
      <sz val="12"/>
      <color theme="1"/>
      <name val="Times New Roman"/>
      <family val="1"/>
      <charset val="204"/>
    </font>
    <font>
      <sz val="11"/>
      <color theme="1"/>
      <name val="Times New Roman"/>
      <family val="1"/>
      <charset val="204"/>
    </font>
    <font>
      <sz val="12"/>
      <color rgb="FF000000"/>
      <name val="Times New Roman"/>
      <family val="1"/>
      <charset val="204"/>
    </font>
    <font>
      <b/>
      <sz val="11"/>
      <color theme="1"/>
      <name val="Times New Roman"/>
      <family val="1"/>
      <charset val="204"/>
    </font>
    <font>
      <b/>
      <sz val="11"/>
      <color rgb="FF000000"/>
      <name val="Times New Roman"/>
      <family val="1"/>
      <charset val="204"/>
    </font>
    <font>
      <i/>
      <sz val="11"/>
      <color rgb="FF000000"/>
      <name val="Times New Roman"/>
      <family val="1"/>
      <charset val="204"/>
    </font>
    <font>
      <sz val="11"/>
      <color rgb="FF000000"/>
      <name val="Times New Roman"/>
      <family val="1"/>
      <charset val="204"/>
    </font>
    <font>
      <sz val="11"/>
      <color theme="1"/>
      <name val="Calibri"/>
      <family val="2"/>
      <scheme val="minor"/>
    </font>
    <font>
      <sz val="10"/>
      <color theme="1"/>
      <name val="Arial Cyr"/>
      <family val="2"/>
      <charset val="204"/>
    </font>
    <font>
      <sz val="11"/>
      <name val="Times New Roman"/>
      <family val="1"/>
      <charset val="204"/>
    </font>
    <font>
      <b/>
      <sz val="11"/>
      <name val="Times New Roman"/>
      <family val="1"/>
      <charset val="204"/>
    </font>
    <font>
      <b/>
      <sz val="14"/>
      <name val="Times New Roman"/>
      <family val="1"/>
      <charset val="204"/>
    </font>
    <font>
      <b/>
      <sz val="10"/>
      <color theme="1"/>
      <name val="Times New Roman"/>
      <family val="1"/>
      <charset val="204"/>
    </font>
    <font>
      <sz val="10"/>
      <color theme="1"/>
      <name val="Times New Roman"/>
      <family val="1"/>
      <charset val="204"/>
    </font>
    <font>
      <b/>
      <sz val="9"/>
      <color indexed="81"/>
      <name val="Tahoma"/>
      <family val="2"/>
      <charset val="204"/>
    </font>
    <font>
      <sz val="9"/>
      <color indexed="81"/>
      <name val="Tahoma"/>
      <family val="2"/>
      <charset val="204"/>
    </font>
    <font>
      <sz val="12"/>
      <name val="Times New Roman"/>
      <family val="1"/>
      <charset val="204"/>
    </font>
    <font>
      <sz val="10"/>
      <name val="Arial Cyr"/>
      <charset val="204"/>
    </font>
    <font>
      <b/>
      <sz val="12"/>
      <color rgb="FF000000"/>
      <name val="Times New Roman"/>
      <family val="1"/>
      <charset val="204"/>
    </font>
    <font>
      <b/>
      <sz val="14"/>
      <color theme="1"/>
      <name val="Times New Roman"/>
      <family val="1"/>
      <charset val="204"/>
    </font>
    <font>
      <b/>
      <sz val="12"/>
      <name val="Times New Roman"/>
      <family val="1"/>
      <charset val="204"/>
    </font>
    <font>
      <b/>
      <i/>
      <sz val="12"/>
      <color theme="1"/>
      <name val="Times New Roman"/>
      <family val="1"/>
      <charset val="204"/>
    </font>
    <font>
      <b/>
      <sz val="12"/>
      <color rgb="FFFF0000"/>
      <name val="Times New Roman"/>
      <family val="1"/>
      <charset val="204"/>
    </font>
    <font>
      <i/>
      <sz val="12"/>
      <color theme="1"/>
      <name val="Times New Roman"/>
      <family val="1"/>
      <charset val="204"/>
    </font>
    <font>
      <sz val="12"/>
      <color indexed="8"/>
      <name val="Times New Roman"/>
      <family val="1"/>
      <charset val="204"/>
    </font>
    <font>
      <sz val="12"/>
      <color rgb="FFFF0000"/>
      <name val="Times New Roman"/>
      <family val="1"/>
      <charset val="204"/>
    </font>
    <font>
      <b/>
      <i/>
      <sz val="16"/>
      <color theme="1"/>
      <name val="Times New Roman"/>
      <family val="1"/>
      <charset val="204"/>
    </font>
    <font>
      <b/>
      <sz val="16"/>
      <color theme="1"/>
      <name val="Times New Roman"/>
      <family val="1"/>
      <charset val="204"/>
    </font>
    <font>
      <b/>
      <sz val="16"/>
      <color rgb="FF000000"/>
      <name val="Times New Roman"/>
      <family val="1"/>
      <charset val="204"/>
    </font>
    <font>
      <sz val="11"/>
      <name val="Calibri"/>
      <family val="2"/>
      <scheme val="minor"/>
    </font>
    <font>
      <sz val="12"/>
      <name val="宋体"/>
      <charset val="134"/>
    </font>
    <font>
      <sz val="11"/>
      <color indexed="8"/>
      <name val="Times New Roman"/>
      <family val="1"/>
      <charset val="204"/>
    </font>
    <font>
      <b/>
      <sz val="8"/>
      <color rgb="FF000000"/>
      <name val="Times New Roman"/>
      <family val="1"/>
      <charset val="204"/>
    </font>
    <font>
      <b/>
      <sz val="8"/>
      <color indexed="8"/>
      <name val="Times New Roman"/>
      <family val="1"/>
      <charset val="204"/>
    </font>
    <font>
      <sz val="9"/>
      <color indexed="8"/>
      <name val="Times New Roman"/>
      <family val="1"/>
      <charset val="204"/>
    </font>
    <font>
      <sz val="10"/>
      <color indexed="8"/>
      <name val="Times New Roman"/>
      <family val="1"/>
      <charset val="204"/>
    </font>
    <font>
      <sz val="11"/>
      <color indexed="8"/>
      <name val="Calibri"/>
      <family val="2"/>
      <charset val="204"/>
    </font>
    <font>
      <b/>
      <sz val="14"/>
      <color indexed="8"/>
      <name val="Times New Roman"/>
      <family val="1"/>
      <charset val="204"/>
    </font>
    <font>
      <sz val="8"/>
      <color indexed="8"/>
      <name val="Times New Roman"/>
      <family val="1"/>
      <charset val="204"/>
    </font>
    <font>
      <b/>
      <sz val="12"/>
      <color indexed="8"/>
      <name val="Times New Roman"/>
      <family val="1"/>
      <charset val="204"/>
    </font>
    <font>
      <sz val="11"/>
      <color rgb="FF000000"/>
      <name val="Calibri"/>
      <family val="2"/>
      <charset val="204"/>
    </font>
    <font>
      <sz val="9"/>
      <color rgb="FF000000"/>
      <name val="Times New Roman"/>
      <family val="1"/>
      <charset val="204"/>
    </font>
    <font>
      <sz val="6"/>
      <color indexed="8"/>
      <name val="Times New Roman"/>
      <family val="1"/>
      <charset val="204"/>
    </font>
    <font>
      <sz val="6"/>
      <color rgb="FF000000"/>
      <name val="Times New Roman"/>
      <family val="1"/>
      <charset val="204"/>
    </font>
    <font>
      <b/>
      <sz val="14"/>
      <color rgb="FF000000"/>
      <name val="Times New Roman"/>
      <family val="1"/>
      <charset val="204"/>
    </font>
    <font>
      <sz val="7"/>
      <color indexed="8"/>
      <name val="Times New Roman"/>
      <family val="1"/>
      <charset val="204"/>
    </font>
    <font>
      <sz val="7"/>
      <color rgb="FF000000"/>
      <name val="Times New Roman"/>
      <family val="1"/>
      <charset val="204"/>
    </font>
    <font>
      <sz val="10"/>
      <color rgb="FF000000"/>
      <name val="Times New Roman"/>
      <family val="1"/>
      <charset val="204"/>
    </font>
  </fonts>
  <fills count="6">
    <fill>
      <patternFill patternType="none"/>
    </fill>
    <fill>
      <patternFill patternType="gray125"/>
    </fill>
    <fill>
      <patternFill patternType="solid">
        <fgColor theme="0"/>
        <bgColor indexed="64"/>
      </patternFill>
    </fill>
    <fill>
      <patternFill patternType="solid">
        <fgColor rgb="FFFFC000"/>
        <bgColor indexed="64"/>
      </patternFill>
    </fill>
    <fill>
      <patternFill patternType="solid">
        <fgColor rgb="FFFFFFFF"/>
        <bgColor indexed="64"/>
      </patternFill>
    </fill>
    <fill>
      <patternFill patternType="solid">
        <fgColor indexed="9"/>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ck">
        <color indexed="64"/>
      </bottom>
      <diagonal/>
    </border>
    <border>
      <left style="thin">
        <color indexed="64"/>
      </left>
      <right style="thin">
        <color indexed="64"/>
      </right>
      <top style="thick">
        <color indexed="64"/>
      </top>
      <bottom/>
      <diagonal/>
    </border>
    <border>
      <left style="thin">
        <color indexed="64"/>
      </left>
      <right/>
      <top/>
      <bottom style="thin">
        <color indexed="64"/>
      </bottom>
      <diagonal/>
    </border>
    <border>
      <left style="thin">
        <color indexed="0"/>
      </left>
      <right style="thin">
        <color indexed="0"/>
      </right>
      <top style="thin">
        <color indexed="0"/>
      </top>
      <bottom style="thin">
        <color indexed="0"/>
      </bottom>
      <diagonal/>
    </border>
    <border>
      <left/>
      <right style="thin">
        <color indexed="64"/>
      </right>
      <top/>
      <bottom style="thin">
        <color indexed="64"/>
      </bottom>
      <diagonal/>
    </border>
    <border>
      <left/>
      <right/>
      <top/>
      <bottom style="thin">
        <color indexed="64"/>
      </bottom>
      <diagonal/>
    </border>
  </borders>
  <cellStyleXfs count="3447">
    <xf numFmtId="0" fontId="0" fillId="0" borderId="0"/>
    <xf numFmtId="164" fontId="15" fillId="0" borderId="0" applyFont="0" applyFill="0" applyBorder="0" applyAlignment="0" applyProtection="0"/>
    <xf numFmtId="0" fontId="15" fillId="0" borderId="0"/>
    <xf numFmtId="0" fontId="16" fillId="0" borderId="0"/>
    <xf numFmtId="165" fontId="15" fillId="0" borderId="0" applyFont="0" applyFill="0" applyBorder="0" applyAlignment="0" applyProtection="0"/>
    <xf numFmtId="9" fontId="15" fillId="0" borderId="0" applyFont="0" applyFill="0" applyBorder="0" applyAlignment="0" applyProtection="0"/>
    <xf numFmtId="0" fontId="6" fillId="0" borderId="0"/>
    <xf numFmtId="0" fontId="5" fillId="0" borderId="0"/>
    <xf numFmtId="164" fontId="5" fillId="0" borderId="0" applyFont="0" applyFill="0" applyBorder="0" applyAlignment="0" applyProtection="0"/>
    <xf numFmtId="164" fontId="5" fillId="0" borderId="0" applyFont="0" applyFill="0" applyBorder="0" applyAlignment="0" applyProtection="0"/>
    <xf numFmtId="0" fontId="5" fillId="0" borderId="0"/>
    <xf numFmtId="0" fontId="15" fillId="0" borderId="0"/>
    <xf numFmtId="165" fontId="5" fillId="0" borderId="0" applyFont="0" applyFill="0" applyBorder="0" applyAlignment="0" applyProtection="0"/>
    <xf numFmtId="0" fontId="4" fillId="0" borderId="0"/>
    <xf numFmtId="0" fontId="4" fillId="0" borderId="0"/>
    <xf numFmtId="164" fontId="4" fillId="0" borderId="0" applyFont="0" applyFill="0" applyBorder="0" applyAlignment="0" applyProtection="0"/>
    <xf numFmtId="164" fontId="4" fillId="0" borderId="0" applyFont="0" applyFill="0" applyBorder="0" applyAlignment="0" applyProtection="0"/>
    <xf numFmtId="0" fontId="4" fillId="0" borderId="0"/>
    <xf numFmtId="165" fontId="4" fillId="0" borderId="0" applyFont="0" applyFill="0" applyBorder="0" applyAlignment="0" applyProtection="0"/>
    <xf numFmtId="0" fontId="3" fillId="0" borderId="0"/>
    <xf numFmtId="43" fontId="15" fillId="0" borderId="0" applyFont="0" applyFill="0" applyBorder="0" applyAlignment="0" applyProtection="0"/>
    <xf numFmtId="0" fontId="3" fillId="0" borderId="0"/>
    <xf numFmtId="164" fontId="3" fillId="0" borderId="0" applyFont="0" applyFill="0" applyBorder="0" applyAlignment="0" applyProtection="0"/>
    <xf numFmtId="169" fontId="15" fillId="0" borderId="0" applyFont="0" applyFill="0" applyBorder="0" applyAlignment="0" applyProtection="0"/>
    <xf numFmtId="165" fontId="3" fillId="0" borderId="0" applyFont="0" applyFill="0" applyBorder="0" applyAlignment="0" applyProtection="0"/>
    <xf numFmtId="0" fontId="25" fillId="0" borderId="0"/>
    <xf numFmtId="0" fontId="25" fillId="0" borderId="0"/>
    <xf numFmtId="0" fontId="38" fillId="0" borderId="0">
      <alignment vertical="center"/>
    </xf>
    <xf numFmtId="0" fontId="48" fillId="0" borderId="0">
      <protection locked="0"/>
    </xf>
    <xf numFmtId="0" fontId="44" fillId="0" borderId="0">
      <protection locked="0"/>
    </xf>
    <xf numFmtId="0" fontId="44" fillId="0" borderId="0">
      <protection locked="0"/>
    </xf>
    <xf numFmtId="0" fontId="1" fillId="0" borderId="0"/>
    <xf numFmtId="0" fontId="42" fillId="5" borderId="0">
      <alignment horizontal="center" vertical="center"/>
    </xf>
    <xf numFmtId="0" fontId="49" fillId="4" borderId="0">
      <alignment horizontal="center" vertical="center"/>
    </xf>
    <xf numFmtId="0" fontId="49" fillId="4" borderId="0">
      <alignment horizontal="center" vertical="center"/>
    </xf>
    <xf numFmtId="0" fontId="49" fillId="4" borderId="0">
      <alignment horizontal="center" vertical="center"/>
    </xf>
    <xf numFmtId="0" fontId="49" fillId="4" borderId="0">
      <alignment horizontal="center" vertical="center"/>
    </xf>
    <xf numFmtId="0" fontId="49" fillId="4" borderId="0">
      <alignment horizontal="center" vertical="center"/>
    </xf>
    <xf numFmtId="0" fontId="49" fillId="4" borderId="0">
      <alignment horizontal="center" vertical="center"/>
    </xf>
    <xf numFmtId="0" fontId="49" fillId="4" borderId="0">
      <alignment horizontal="center" vertical="center"/>
    </xf>
    <xf numFmtId="0" fontId="49" fillId="4" borderId="0">
      <alignment horizontal="center" vertical="center"/>
    </xf>
    <xf numFmtId="0" fontId="49" fillId="4" borderId="0">
      <alignment horizontal="center" vertical="center"/>
    </xf>
    <xf numFmtId="0" fontId="49" fillId="4" borderId="0">
      <alignment horizontal="center" vertical="center"/>
    </xf>
    <xf numFmtId="0" fontId="49" fillId="4" borderId="0">
      <alignment horizontal="center" vertical="center"/>
    </xf>
    <xf numFmtId="0" fontId="49" fillId="4" borderId="0">
      <alignment horizontal="center" vertical="center"/>
    </xf>
    <xf numFmtId="0" fontId="49" fillId="4" borderId="0">
      <alignment horizontal="center" vertical="center"/>
    </xf>
    <xf numFmtId="0" fontId="49" fillId="4" borderId="0">
      <alignment horizontal="center" vertical="center"/>
    </xf>
    <xf numFmtId="0" fontId="49" fillId="4" borderId="0">
      <alignment horizontal="center" vertical="center"/>
    </xf>
    <xf numFmtId="0" fontId="49" fillId="4" borderId="0">
      <alignment horizontal="center" vertical="center"/>
    </xf>
    <xf numFmtId="0" fontId="49" fillId="4" borderId="0">
      <alignment horizontal="center" vertical="center"/>
    </xf>
    <xf numFmtId="0" fontId="49" fillId="4" borderId="0">
      <alignment horizontal="center" vertical="center"/>
    </xf>
    <xf numFmtId="0" fontId="49" fillId="4" borderId="0">
      <alignment horizontal="center" vertical="center"/>
    </xf>
    <xf numFmtId="0" fontId="49" fillId="4" borderId="0">
      <alignment horizontal="center" vertical="center"/>
    </xf>
    <xf numFmtId="0" fontId="49" fillId="4" borderId="0">
      <alignment horizontal="center" vertical="center"/>
    </xf>
    <xf numFmtId="0" fontId="49" fillId="4" borderId="0">
      <alignment horizontal="center" vertical="center"/>
    </xf>
    <xf numFmtId="0" fontId="49" fillId="4" borderId="0">
      <alignment horizontal="center" vertical="center"/>
    </xf>
    <xf numFmtId="0" fontId="49" fillId="4" borderId="0">
      <alignment horizontal="center" vertical="center"/>
    </xf>
    <xf numFmtId="0" fontId="49" fillId="4" borderId="0">
      <alignment horizontal="center" vertical="center"/>
    </xf>
    <xf numFmtId="0" fontId="49" fillId="4" borderId="0">
      <alignment horizontal="center" vertical="center"/>
    </xf>
    <xf numFmtId="0" fontId="49" fillId="4" borderId="0">
      <alignment horizontal="center" vertical="center"/>
    </xf>
    <xf numFmtId="0" fontId="49" fillId="4" borderId="0">
      <alignment horizontal="center" vertical="center"/>
    </xf>
    <xf numFmtId="0" fontId="49" fillId="4" borderId="0">
      <alignment horizontal="center" vertical="center"/>
    </xf>
    <xf numFmtId="0" fontId="49" fillId="4" borderId="0">
      <alignment horizontal="center" vertical="center"/>
    </xf>
    <xf numFmtId="0" fontId="49" fillId="4" borderId="0">
      <alignment horizontal="center" vertical="center"/>
    </xf>
    <xf numFmtId="0" fontId="49" fillId="4" borderId="0">
      <alignment horizontal="center" vertical="center"/>
    </xf>
    <xf numFmtId="0" fontId="49" fillId="4" borderId="0">
      <alignment horizontal="center" vertical="center"/>
    </xf>
    <xf numFmtId="0" fontId="49" fillId="4" borderId="0">
      <alignment horizontal="center" vertical="center"/>
    </xf>
    <xf numFmtId="0" fontId="49" fillId="4" borderId="0">
      <alignment horizontal="center" vertical="center"/>
    </xf>
    <xf numFmtId="0" fontId="49" fillId="4" borderId="0">
      <alignment horizontal="center" vertical="center"/>
    </xf>
    <xf numFmtId="0" fontId="49" fillId="4" borderId="0">
      <alignment horizontal="center" vertical="center"/>
    </xf>
    <xf numFmtId="0" fontId="49" fillId="4" borderId="0">
      <alignment horizontal="center" vertical="center"/>
    </xf>
    <xf numFmtId="0" fontId="49" fillId="4" borderId="0">
      <alignment horizontal="center" vertical="center"/>
    </xf>
    <xf numFmtId="0" fontId="49" fillId="4" borderId="0">
      <alignment horizontal="center" vertical="center"/>
    </xf>
    <xf numFmtId="0" fontId="49" fillId="4" borderId="0">
      <alignment horizontal="center" vertical="center"/>
    </xf>
    <xf numFmtId="0" fontId="49" fillId="4" borderId="0">
      <alignment horizontal="center" vertical="center"/>
    </xf>
    <xf numFmtId="0" fontId="49" fillId="4" borderId="0">
      <alignment horizontal="center" vertical="center"/>
    </xf>
    <xf numFmtId="0" fontId="49" fillId="4" borderId="0">
      <alignment horizontal="center" vertical="center"/>
    </xf>
    <xf numFmtId="0" fontId="49" fillId="4" borderId="0">
      <alignment horizontal="center" vertical="center"/>
    </xf>
    <xf numFmtId="0" fontId="49" fillId="4" borderId="0">
      <alignment horizontal="center" vertical="center"/>
    </xf>
    <xf numFmtId="0" fontId="49" fillId="4" borderId="0">
      <alignment horizontal="center" vertical="center"/>
    </xf>
    <xf numFmtId="0" fontId="49" fillId="4" borderId="0">
      <alignment horizontal="center" vertical="center"/>
    </xf>
    <xf numFmtId="0" fontId="49" fillId="4" borderId="0">
      <alignment horizontal="center" vertical="center"/>
    </xf>
    <xf numFmtId="0" fontId="49" fillId="4" borderId="0">
      <alignment horizontal="center" vertical="center"/>
    </xf>
    <xf numFmtId="0" fontId="49" fillId="4" borderId="0">
      <alignment horizontal="center" vertical="center"/>
    </xf>
    <xf numFmtId="0" fontId="49" fillId="4" borderId="0">
      <alignment horizontal="center" vertical="center"/>
    </xf>
    <xf numFmtId="0" fontId="49" fillId="4" borderId="0">
      <alignment horizontal="center" vertical="center"/>
    </xf>
    <xf numFmtId="0" fontId="49" fillId="4" borderId="0">
      <alignment horizontal="center" vertical="center"/>
    </xf>
    <xf numFmtId="0" fontId="49" fillId="4" borderId="0">
      <alignment horizontal="center" vertical="center"/>
    </xf>
    <xf numFmtId="0" fontId="49" fillId="4" borderId="0">
      <alignment horizontal="center" vertical="center"/>
    </xf>
    <xf numFmtId="0" fontId="49" fillId="4" borderId="0">
      <alignment horizontal="center" vertical="center"/>
    </xf>
    <xf numFmtId="0" fontId="49" fillId="4" borderId="0">
      <alignment horizontal="center" vertical="center"/>
    </xf>
    <xf numFmtId="0" fontId="49" fillId="4" borderId="0">
      <alignment horizontal="center" vertical="center"/>
    </xf>
    <xf numFmtId="0" fontId="49" fillId="4" borderId="0">
      <alignment horizontal="center" vertical="center"/>
    </xf>
    <xf numFmtId="0" fontId="49" fillId="4" borderId="0">
      <alignment horizontal="center" vertical="center"/>
    </xf>
    <xf numFmtId="0" fontId="49" fillId="4" borderId="0">
      <alignment horizontal="center" vertical="center"/>
    </xf>
    <xf numFmtId="0" fontId="49" fillId="4" borderId="0">
      <alignment horizontal="center" vertical="center"/>
    </xf>
    <xf numFmtId="0" fontId="49" fillId="4" borderId="0">
      <alignment horizontal="center" vertical="center"/>
    </xf>
    <xf numFmtId="0" fontId="49" fillId="4" borderId="0">
      <alignment horizontal="center" vertical="center"/>
    </xf>
    <xf numFmtId="0" fontId="49" fillId="4" borderId="0">
      <alignment horizontal="center" vertical="center"/>
    </xf>
    <xf numFmtId="0" fontId="49" fillId="4" borderId="0">
      <alignment horizontal="center" vertical="center"/>
    </xf>
    <xf numFmtId="0" fontId="49" fillId="4" borderId="0">
      <alignment horizontal="center" vertical="center"/>
    </xf>
    <xf numFmtId="0" fontId="49" fillId="4" borderId="0">
      <alignment horizontal="center" vertical="center"/>
    </xf>
    <xf numFmtId="0" fontId="49" fillId="4" borderId="0">
      <alignment horizontal="center" vertical="center"/>
    </xf>
    <xf numFmtId="0" fontId="49" fillId="4" borderId="0">
      <alignment horizontal="center" vertical="center"/>
    </xf>
    <xf numFmtId="0" fontId="49" fillId="4" borderId="0">
      <alignment horizontal="center" vertical="center"/>
    </xf>
    <xf numFmtId="0" fontId="49" fillId="4" borderId="0">
      <alignment horizontal="center" vertical="center"/>
    </xf>
    <xf numFmtId="0" fontId="49" fillId="4" borderId="0">
      <alignment horizontal="center" vertical="center"/>
    </xf>
    <xf numFmtId="0" fontId="49" fillId="4" borderId="0">
      <alignment horizontal="center" vertical="center"/>
    </xf>
    <xf numFmtId="0" fontId="49" fillId="4" borderId="0">
      <alignment horizontal="center" vertical="center"/>
    </xf>
    <xf numFmtId="0" fontId="49" fillId="4" borderId="0">
      <alignment horizontal="center" vertical="center"/>
    </xf>
    <xf numFmtId="0" fontId="49" fillId="4" borderId="0">
      <alignment horizontal="center" vertical="center"/>
    </xf>
    <xf numFmtId="0" fontId="49" fillId="4" borderId="0">
      <alignment horizontal="center" vertical="center"/>
    </xf>
    <xf numFmtId="0" fontId="49" fillId="4" borderId="0">
      <alignment horizontal="center" vertical="center"/>
    </xf>
    <xf numFmtId="0" fontId="49" fillId="4" borderId="0">
      <alignment horizontal="center" vertical="center"/>
    </xf>
    <xf numFmtId="0" fontId="49" fillId="4" borderId="0">
      <alignment horizontal="center" vertical="center"/>
    </xf>
    <xf numFmtId="0" fontId="49" fillId="4" borderId="0">
      <alignment horizontal="center" vertical="center"/>
    </xf>
    <xf numFmtId="0" fontId="49" fillId="4" borderId="0">
      <alignment horizontal="center" vertical="center"/>
    </xf>
    <xf numFmtId="0" fontId="49" fillId="4" borderId="0">
      <alignment horizontal="center" vertical="center"/>
    </xf>
    <xf numFmtId="0" fontId="49" fillId="4" borderId="0">
      <alignment horizontal="center" vertical="center"/>
    </xf>
    <xf numFmtId="0" fontId="49" fillId="4" borderId="0">
      <alignment horizontal="center" vertical="center"/>
    </xf>
    <xf numFmtId="0" fontId="49" fillId="4" borderId="0">
      <alignment horizontal="center" vertical="center"/>
    </xf>
    <xf numFmtId="0" fontId="49" fillId="4" borderId="0">
      <alignment horizontal="center" vertical="center"/>
    </xf>
    <xf numFmtId="0" fontId="49" fillId="4" borderId="0">
      <alignment horizontal="center" vertical="center"/>
    </xf>
    <xf numFmtId="0" fontId="49" fillId="4" borderId="0">
      <alignment horizontal="center" vertical="center"/>
    </xf>
    <xf numFmtId="0" fontId="49" fillId="4" borderId="0">
      <alignment horizontal="center" vertical="center"/>
    </xf>
    <xf numFmtId="0" fontId="49" fillId="4" borderId="0">
      <alignment horizontal="center" vertical="center"/>
    </xf>
    <xf numFmtId="0" fontId="49" fillId="4" borderId="0">
      <alignment horizontal="center" vertical="center"/>
    </xf>
    <xf numFmtId="0" fontId="49" fillId="4" borderId="0">
      <alignment horizontal="center" vertical="center"/>
    </xf>
    <xf numFmtId="0" fontId="49" fillId="4" borderId="0">
      <alignment horizontal="center" vertical="center"/>
    </xf>
    <xf numFmtId="0" fontId="49" fillId="4" borderId="0">
      <alignment horizontal="center" vertical="center"/>
    </xf>
    <xf numFmtId="0" fontId="49" fillId="4" borderId="0">
      <alignment horizontal="center" vertical="center"/>
    </xf>
    <xf numFmtId="0" fontId="49" fillId="4" borderId="0">
      <alignment horizontal="center" vertical="center"/>
    </xf>
    <xf numFmtId="0" fontId="49" fillId="4" borderId="0">
      <alignment horizontal="center" vertical="center"/>
    </xf>
    <xf numFmtId="0" fontId="49" fillId="4" borderId="0">
      <alignment horizontal="center" vertical="center"/>
    </xf>
    <xf numFmtId="0" fontId="49" fillId="4" borderId="0">
      <alignment horizontal="center" vertical="center"/>
    </xf>
    <xf numFmtId="0" fontId="49" fillId="4" borderId="0">
      <alignment horizontal="center" vertical="center"/>
    </xf>
    <xf numFmtId="0" fontId="49" fillId="4" borderId="0">
      <alignment horizontal="center" vertical="center"/>
    </xf>
    <xf numFmtId="0" fontId="49" fillId="4" borderId="0">
      <alignment horizontal="center" vertical="center"/>
    </xf>
    <xf numFmtId="0" fontId="49" fillId="4" borderId="0">
      <alignment horizontal="center" vertical="center"/>
    </xf>
    <xf numFmtId="0" fontId="49" fillId="4" borderId="0">
      <alignment horizontal="center" vertical="center"/>
    </xf>
    <xf numFmtId="0" fontId="49" fillId="4" borderId="0">
      <alignment horizontal="center" vertical="center"/>
    </xf>
    <xf numFmtId="0" fontId="49" fillId="4" borderId="0">
      <alignment horizontal="center" vertical="center"/>
    </xf>
    <xf numFmtId="0" fontId="49" fillId="4" borderId="0">
      <alignment horizontal="center" vertical="center"/>
    </xf>
    <xf numFmtId="0" fontId="49" fillId="4" borderId="0">
      <alignment horizontal="center" vertical="center"/>
    </xf>
    <xf numFmtId="0" fontId="49" fillId="4" borderId="0">
      <alignment horizontal="center" vertical="center"/>
    </xf>
    <xf numFmtId="0" fontId="49" fillId="4" borderId="0">
      <alignment horizontal="center" vertical="center"/>
    </xf>
    <xf numFmtId="0" fontId="49" fillId="4" borderId="0">
      <alignment horizontal="center" vertical="center"/>
    </xf>
    <xf numFmtId="0" fontId="49" fillId="4" borderId="0">
      <alignment horizontal="center" vertical="center"/>
    </xf>
    <xf numFmtId="0" fontId="49" fillId="4" borderId="0">
      <alignment horizontal="center" vertical="center"/>
    </xf>
    <xf numFmtId="0" fontId="49" fillId="4" borderId="0">
      <alignment horizontal="center" vertical="center"/>
    </xf>
    <xf numFmtId="0" fontId="49" fillId="4" borderId="0">
      <alignment horizontal="center" vertical="center"/>
    </xf>
    <xf numFmtId="0" fontId="49" fillId="4" borderId="0">
      <alignment horizontal="center" vertical="center"/>
    </xf>
    <xf numFmtId="0" fontId="49" fillId="4" borderId="0">
      <alignment horizontal="center" vertical="center"/>
    </xf>
    <xf numFmtId="0" fontId="49" fillId="4" borderId="0">
      <alignment horizontal="center" vertical="center"/>
    </xf>
    <xf numFmtId="0" fontId="49" fillId="4" borderId="0">
      <alignment horizontal="center" vertical="center"/>
    </xf>
    <xf numFmtId="0" fontId="49" fillId="4" borderId="0">
      <alignment horizontal="center" vertical="center"/>
    </xf>
    <xf numFmtId="0" fontId="49" fillId="4" borderId="0">
      <alignment horizontal="center" vertical="center"/>
    </xf>
    <xf numFmtId="0" fontId="49" fillId="4" borderId="0">
      <alignment horizontal="center" vertical="center"/>
    </xf>
    <xf numFmtId="0" fontId="49" fillId="4" borderId="0">
      <alignment horizontal="center" vertical="center"/>
    </xf>
    <xf numFmtId="0" fontId="49" fillId="4" borderId="0">
      <alignment horizontal="center" vertical="center"/>
    </xf>
    <xf numFmtId="0" fontId="49" fillId="4" borderId="0">
      <alignment horizontal="center" vertical="center"/>
    </xf>
    <xf numFmtId="0" fontId="49" fillId="4" borderId="0">
      <alignment horizontal="center" vertical="center"/>
    </xf>
    <xf numFmtId="0" fontId="49" fillId="4" borderId="0">
      <alignment horizontal="center" vertical="center"/>
    </xf>
    <xf numFmtId="0" fontId="49" fillId="4" borderId="0">
      <alignment horizontal="center" vertical="center"/>
    </xf>
    <xf numFmtId="0" fontId="49" fillId="4" borderId="0">
      <alignment horizontal="center" vertical="center"/>
    </xf>
    <xf numFmtId="0" fontId="49" fillId="4" borderId="0">
      <alignment horizontal="center" vertical="center"/>
    </xf>
    <xf numFmtId="0" fontId="49" fillId="4" borderId="0">
      <alignment horizontal="center" vertical="center"/>
    </xf>
    <xf numFmtId="0" fontId="49" fillId="4" borderId="0">
      <alignment horizontal="center" vertical="center"/>
    </xf>
    <xf numFmtId="0" fontId="49" fillId="4" borderId="0">
      <alignment horizontal="center" vertical="center"/>
    </xf>
    <xf numFmtId="0" fontId="49" fillId="4" borderId="0">
      <alignment horizontal="center" vertical="center"/>
    </xf>
    <xf numFmtId="0" fontId="49" fillId="4" borderId="0">
      <alignment horizontal="center" vertical="center"/>
    </xf>
    <xf numFmtId="0" fontId="49" fillId="4" borderId="0">
      <alignment horizontal="center" vertical="center"/>
    </xf>
    <xf numFmtId="0" fontId="49" fillId="4" borderId="0">
      <alignment horizontal="center" vertical="center"/>
    </xf>
    <xf numFmtId="0" fontId="49" fillId="4" borderId="0">
      <alignment horizontal="center" vertical="center"/>
    </xf>
    <xf numFmtId="0" fontId="49" fillId="4" borderId="0">
      <alignment horizontal="center" vertical="center"/>
    </xf>
    <xf numFmtId="0" fontId="49" fillId="4" borderId="0">
      <alignment horizontal="center" vertical="center"/>
    </xf>
    <xf numFmtId="0" fontId="49" fillId="4" borderId="0">
      <alignment horizontal="center" vertical="center"/>
    </xf>
    <xf numFmtId="0" fontId="49" fillId="4" borderId="0">
      <alignment horizontal="center" vertical="center"/>
    </xf>
    <xf numFmtId="0" fontId="49" fillId="4" borderId="0">
      <alignment horizontal="center" vertical="center"/>
    </xf>
    <xf numFmtId="0" fontId="49" fillId="4" borderId="0">
      <alignment horizontal="center" vertical="center"/>
    </xf>
    <xf numFmtId="0" fontId="49" fillId="4" borderId="0">
      <alignment horizontal="center" vertical="center"/>
    </xf>
    <xf numFmtId="0" fontId="49" fillId="4" borderId="0">
      <alignment horizontal="center" vertical="center"/>
    </xf>
    <xf numFmtId="0" fontId="49" fillId="4" borderId="0">
      <alignment horizontal="center" vertical="center"/>
    </xf>
    <xf numFmtId="0" fontId="49" fillId="4" borderId="0">
      <alignment horizontal="center" vertical="center"/>
    </xf>
    <xf numFmtId="0" fontId="49" fillId="4" borderId="0">
      <alignment horizontal="center" vertical="center"/>
    </xf>
    <xf numFmtId="0" fontId="49" fillId="4" borderId="0">
      <alignment horizontal="center" vertical="center"/>
    </xf>
    <xf numFmtId="0" fontId="49" fillId="4" borderId="0">
      <alignment horizontal="center" vertical="center"/>
    </xf>
    <xf numFmtId="0" fontId="49" fillId="4" borderId="0">
      <alignment horizontal="center" vertical="center"/>
    </xf>
    <xf numFmtId="0" fontId="49" fillId="4" borderId="0">
      <alignment horizontal="center" vertical="center"/>
    </xf>
    <xf numFmtId="0" fontId="49" fillId="4" borderId="0">
      <alignment horizontal="center" vertical="center"/>
    </xf>
    <xf numFmtId="0" fontId="49" fillId="4" borderId="0">
      <alignment horizontal="center" vertical="center"/>
    </xf>
    <xf numFmtId="0" fontId="49" fillId="4" borderId="0">
      <alignment horizontal="center" vertical="center"/>
    </xf>
    <xf numFmtId="0" fontId="49" fillId="4" borderId="0">
      <alignment horizontal="center" vertical="center"/>
    </xf>
    <xf numFmtId="0" fontId="49" fillId="4" borderId="0">
      <alignment horizontal="center" vertical="center"/>
    </xf>
    <xf numFmtId="0" fontId="50" fillId="5" borderId="0">
      <alignment horizontal="center" vertical="center"/>
    </xf>
    <xf numFmtId="0" fontId="51" fillId="4" borderId="0">
      <alignment horizontal="center" vertical="center"/>
    </xf>
    <xf numFmtId="0" fontId="51" fillId="4" borderId="0">
      <alignment horizontal="center" vertical="center"/>
    </xf>
    <xf numFmtId="0" fontId="51" fillId="4" borderId="0">
      <alignment horizontal="center" vertical="center"/>
    </xf>
    <xf numFmtId="0" fontId="51" fillId="4" borderId="0">
      <alignment horizontal="center" vertical="center"/>
    </xf>
    <xf numFmtId="0" fontId="51" fillId="4" borderId="0">
      <alignment horizontal="center" vertical="center"/>
    </xf>
    <xf numFmtId="0" fontId="51" fillId="4" borderId="0">
      <alignment horizontal="center" vertical="center"/>
    </xf>
    <xf numFmtId="0" fontId="51" fillId="4" borderId="0">
      <alignment horizontal="center" vertical="center"/>
    </xf>
    <xf numFmtId="0" fontId="51" fillId="4" borderId="0">
      <alignment horizontal="center" vertical="center"/>
    </xf>
    <xf numFmtId="0" fontId="51" fillId="4" borderId="0">
      <alignment horizontal="center" vertical="center"/>
    </xf>
    <xf numFmtId="0" fontId="51" fillId="4" borderId="0">
      <alignment horizontal="center" vertical="center"/>
    </xf>
    <xf numFmtId="0" fontId="51" fillId="4" borderId="0">
      <alignment horizontal="center" vertical="center"/>
    </xf>
    <xf numFmtId="0" fontId="51" fillId="4" borderId="0">
      <alignment horizontal="center" vertical="center"/>
    </xf>
    <xf numFmtId="0" fontId="51" fillId="4" borderId="0">
      <alignment horizontal="center" vertical="center"/>
    </xf>
    <xf numFmtId="0" fontId="51" fillId="4" borderId="0">
      <alignment horizontal="center" vertical="center"/>
    </xf>
    <xf numFmtId="0" fontId="51" fillId="4" borderId="0">
      <alignment horizontal="center" vertical="center"/>
    </xf>
    <xf numFmtId="0" fontId="51" fillId="4" borderId="0">
      <alignment horizontal="center" vertical="center"/>
    </xf>
    <xf numFmtId="0" fontId="51" fillId="4" borderId="0">
      <alignment horizontal="center" vertical="center"/>
    </xf>
    <xf numFmtId="0" fontId="51" fillId="4" borderId="0">
      <alignment horizontal="center" vertical="center"/>
    </xf>
    <xf numFmtId="0" fontId="51" fillId="4" borderId="0">
      <alignment horizontal="center" vertical="center"/>
    </xf>
    <xf numFmtId="0" fontId="51" fillId="4" borderId="0">
      <alignment horizontal="center" vertical="center"/>
    </xf>
    <xf numFmtId="0" fontId="51" fillId="4" borderId="0">
      <alignment horizontal="center" vertical="center"/>
    </xf>
    <xf numFmtId="0" fontId="51" fillId="4" borderId="0">
      <alignment horizontal="center" vertical="center"/>
    </xf>
    <xf numFmtId="0" fontId="51" fillId="4" borderId="0">
      <alignment horizontal="center" vertical="center"/>
    </xf>
    <xf numFmtId="0" fontId="51" fillId="4" borderId="0">
      <alignment horizontal="center" vertical="center"/>
    </xf>
    <xf numFmtId="0" fontId="51" fillId="4" borderId="0">
      <alignment horizontal="center" vertical="center"/>
    </xf>
    <xf numFmtId="0" fontId="51" fillId="4" borderId="0">
      <alignment horizontal="center" vertical="center"/>
    </xf>
    <xf numFmtId="0" fontId="51" fillId="4" borderId="0">
      <alignment horizontal="center" vertical="center"/>
    </xf>
    <xf numFmtId="0" fontId="51" fillId="4" borderId="0">
      <alignment horizontal="center" vertical="center"/>
    </xf>
    <xf numFmtId="0" fontId="51" fillId="4" borderId="0">
      <alignment horizontal="center" vertical="center"/>
    </xf>
    <xf numFmtId="0" fontId="51" fillId="4" borderId="0">
      <alignment horizontal="center" vertical="center"/>
    </xf>
    <xf numFmtId="0" fontId="51" fillId="4" borderId="0">
      <alignment horizontal="center" vertical="center"/>
    </xf>
    <xf numFmtId="0" fontId="51" fillId="4" borderId="0">
      <alignment horizontal="center" vertical="center"/>
    </xf>
    <xf numFmtId="0" fontId="51" fillId="4" borderId="0">
      <alignment horizontal="center" vertical="center"/>
    </xf>
    <xf numFmtId="0" fontId="51" fillId="4" borderId="0">
      <alignment horizontal="center" vertical="center"/>
    </xf>
    <xf numFmtId="0" fontId="51" fillId="4" borderId="0">
      <alignment horizontal="center" vertical="center"/>
    </xf>
    <xf numFmtId="0" fontId="51" fillId="4" borderId="0">
      <alignment horizontal="center" vertical="center"/>
    </xf>
    <xf numFmtId="0" fontId="51" fillId="4" borderId="0">
      <alignment horizontal="center" vertical="center"/>
    </xf>
    <xf numFmtId="0" fontId="51" fillId="4" borderId="0">
      <alignment horizontal="center" vertical="center"/>
    </xf>
    <xf numFmtId="0" fontId="51" fillId="4" borderId="0">
      <alignment horizontal="center" vertical="center"/>
    </xf>
    <xf numFmtId="0" fontId="51" fillId="4" borderId="0">
      <alignment horizontal="center" vertical="center"/>
    </xf>
    <xf numFmtId="0" fontId="51" fillId="4" borderId="0">
      <alignment horizontal="center" vertical="center"/>
    </xf>
    <xf numFmtId="0" fontId="51" fillId="4" borderId="0">
      <alignment horizontal="center" vertical="center"/>
    </xf>
    <xf numFmtId="0" fontId="51" fillId="4" borderId="0">
      <alignment horizontal="center" vertical="center"/>
    </xf>
    <xf numFmtId="0" fontId="51" fillId="4" borderId="0">
      <alignment horizontal="center" vertical="center"/>
    </xf>
    <xf numFmtId="0" fontId="51" fillId="4" borderId="0">
      <alignment horizontal="center" vertical="center"/>
    </xf>
    <xf numFmtId="0" fontId="51" fillId="4" borderId="0">
      <alignment horizontal="center" vertical="center"/>
    </xf>
    <xf numFmtId="0" fontId="51" fillId="4" borderId="0">
      <alignment horizontal="center" vertical="center"/>
    </xf>
    <xf numFmtId="0" fontId="51" fillId="4" borderId="0">
      <alignment horizontal="center" vertical="center"/>
    </xf>
    <xf numFmtId="0" fontId="51" fillId="4" borderId="0">
      <alignment horizontal="center" vertical="center"/>
    </xf>
    <xf numFmtId="0" fontId="51" fillId="4" borderId="0">
      <alignment horizontal="center" vertical="center"/>
    </xf>
    <xf numFmtId="0" fontId="51" fillId="4" borderId="0">
      <alignment horizontal="center" vertical="center"/>
    </xf>
    <xf numFmtId="0" fontId="51" fillId="4" borderId="0">
      <alignment horizontal="center" vertical="center"/>
    </xf>
    <xf numFmtId="0" fontId="51" fillId="4" borderId="0">
      <alignment horizontal="center" vertical="center"/>
    </xf>
    <xf numFmtId="0" fontId="51" fillId="4" borderId="0">
      <alignment horizontal="center" vertical="center"/>
    </xf>
    <xf numFmtId="0" fontId="51" fillId="4" borderId="0">
      <alignment horizontal="center" vertical="center"/>
    </xf>
    <xf numFmtId="0" fontId="51" fillId="4" borderId="0">
      <alignment horizontal="center" vertical="center"/>
    </xf>
    <xf numFmtId="0" fontId="51" fillId="4" borderId="0">
      <alignment horizontal="center" vertical="center"/>
    </xf>
    <xf numFmtId="0" fontId="51" fillId="4" borderId="0">
      <alignment horizontal="center" vertical="center"/>
    </xf>
    <xf numFmtId="0" fontId="51" fillId="4" borderId="0">
      <alignment horizontal="center" vertical="center"/>
    </xf>
    <xf numFmtId="0" fontId="51" fillId="4" borderId="0">
      <alignment horizontal="center" vertical="center"/>
    </xf>
    <xf numFmtId="0" fontId="51" fillId="4" borderId="0">
      <alignment horizontal="center" vertical="center"/>
    </xf>
    <xf numFmtId="0" fontId="51" fillId="4" borderId="0">
      <alignment horizontal="center" vertical="center"/>
    </xf>
    <xf numFmtId="0" fontId="51" fillId="4" borderId="0">
      <alignment horizontal="center" vertical="center"/>
    </xf>
    <xf numFmtId="0" fontId="51" fillId="4" borderId="0">
      <alignment horizontal="center" vertical="center"/>
    </xf>
    <xf numFmtId="0" fontId="51" fillId="4" borderId="0">
      <alignment horizontal="center" vertical="center"/>
    </xf>
    <xf numFmtId="0" fontId="51" fillId="4" borderId="0">
      <alignment horizontal="center" vertical="center"/>
    </xf>
    <xf numFmtId="0" fontId="51" fillId="4" borderId="0">
      <alignment horizontal="center" vertical="center"/>
    </xf>
    <xf numFmtId="0" fontId="51" fillId="4" borderId="0">
      <alignment horizontal="center" vertical="center"/>
    </xf>
    <xf numFmtId="0" fontId="51" fillId="4" borderId="0">
      <alignment horizontal="center" vertical="center"/>
    </xf>
    <xf numFmtId="0" fontId="51" fillId="4" borderId="0">
      <alignment horizontal="center" vertical="center"/>
    </xf>
    <xf numFmtId="0" fontId="51" fillId="4" borderId="0">
      <alignment horizontal="center" vertical="center"/>
    </xf>
    <xf numFmtId="0" fontId="51" fillId="4" borderId="0">
      <alignment horizontal="center" vertical="center"/>
    </xf>
    <xf numFmtId="0" fontId="51" fillId="4" borderId="0">
      <alignment horizontal="center" vertical="center"/>
    </xf>
    <xf numFmtId="0" fontId="51" fillId="4" borderId="0">
      <alignment horizontal="center" vertical="center"/>
    </xf>
    <xf numFmtId="0" fontId="51" fillId="4" borderId="0">
      <alignment horizontal="center" vertical="center"/>
    </xf>
    <xf numFmtId="0" fontId="51" fillId="4" borderId="0">
      <alignment horizontal="center" vertical="center"/>
    </xf>
    <xf numFmtId="0" fontId="51" fillId="4" borderId="0">
      <alignment horizontal="center" vertical="center"/>
    </xf>
    <xf numFmtId="0" fontId="51" fillId="4" borderId="0">
      <alignment horizontal="center" vertical="center"/>
    </xf>
    <xf numFmtId="0" fontId="51" fillId="4" borderId="0">
      <alignment horizontal="center" vertical="center"/>
    </xf>
    <xf numFmtId="0" fontId="51" fillId="4" borderId="0">
      <alignment horizontal="center" vertical="center"/>
    </xf>
    <xf numFmtId="0" fontId="51" fillId="4" borderId="0">
      <alignment horizontal="center" vertical="center"/>
    </xf>
    <xf numFmtId="0" fontId="51" fillId="4" borderId="0">
      <alignment horizontal="center" vertical="center"/>
    </xf>
    <xf numFmtId="0" fontId="51" fillId="4" borderId="0">
      <alignment horizontal="center" vertical="center"/>
    </xf>
    <xf numFmtId="0" fontId="51" fillId="4" borderId="0">
      <alignment horizontal="center" vertical="center"/>
    </xf>
    <xf numFmtId="0" fontId="51" fillId="4" borderId="0">
      <alignment horizontal="center" vertical="center"/>
    </xf>
    <xf numFmtId="0" fontId="51" fillId="4" borderId="0">
      <alignment horizontal="center" vertical="center"/>
    </xf>
    <xf numFmtId="0" fontId="51" fillId="4" borderId="0">
      <alignment horizontal="center" vertical="center"/>
    </xf>
    <xf numFmtId="0" fontId="51" fillId="4" borderId="0">
      <alignment horizontal="center" vertical="center"/>
    </xf>
    <xf numFmtId="0" fontId="51" fillId="4" borderId="0">
      <alignment horizontal="center" vertical="center"/>
    </xf>
    <xf numFmtId="0" fontId="51" fillId="4" borderId="0">
      <alignment horizontal="center" vertical="center"/>
    </xf>
    <xf numFmtId="0" fontId="51" fillId="4" borderId="0">
      <alignment horizontal="center" vertical="center"/>
    </xf>
    <xf numFmtId="0" fontId="51" fillId="4" borderId="0">
      <alignment horizontal="center" vertical="center"/>
    </xf>
    <xf numFmtId="0" fontId="51" fillId="4" borderId="0">
      <alignment horizontal="center" vertical="center"/>
    </xf>
    <xf numFmtId="0" fontId="51" fillId="4" borderId="0">
      <alignment horizontal="center" vertical="center"/>
    </xf>
    <xf numFmtId="0" fontId="51" fillId="4" borderId="0">
      <alignment horizontal="center" vertical="center"/>
    </xf>
    <xf numFmtId="0" fontId="51" fillId="4" borderId="0">
      <alignment horizontal="center" vertical="center"/>
    </xf>
    <xf numFmtId="0" fontId="51" fillId="4" borderId="0">
      <alignment horizontal="center" vertical="center"/>
    </xf>
    <xf numFmtId="0" fontId="51" fillId="4" borderId="0">
      <alignment horizontal="center" vertical="center"/>
    </xf>
    <xf numFmtId="0" fontId="51" fillId="4" borderId="0">
      <alignment horizontal="center" vertical="center"/>
    </xf>
    <xf numFmtId="0" fontId="51" fillId="4" borderId="0">
      <alignment horizontal="center" vertical="center"/>
    </xf>
    <xf numFmtId="0" fontId="51" fillId="4" borderId="0">
      <alignment horizontal="center" vertical="center"/>
    </xf>
    <xf numFmtId="0" fontId="51" fillId="4" borderId="0">
      <alignment horizontal="center" vertical="center"/>
    </xf>
    <xf numFmtId="0" fontId="51" fillId="4" borderId="0">
      <alignment horizontal="center" vertical="center"/>
    </xf>
    <xf numFmtId="0" fontId="51" fillId="4" borderId="0">
      <alignment horizontal="center" vertical="center"/>
    </xf>
    <xf numFmtId="0" fontId="51" fillId="4" borderId="0">
      <alignment horizontal="center" vertical="center"/>
    </xf>
    <xf numFmtId="0" fontId="51" fillId="4" borderId="0">
      <alignment horizontal="center" vertical="center"/>
    </xf>
    <xf numFmtId="0" fontId="51" fillId="4" borderId="0">
      <alignment horizontal="center" vertical="center"/>
    </xf>
    <xf numFmtId="0" fontId="51" fillId="4" borderId="0">
      <alignment horizontal="center" vertical="center"/>
    </xf>
    <xf numFmtId="0" fontId="51" fillId="4" borderId="0">
      <alignment horizontal="center" vertical="center"/>
    </xf>
    <xf numFmtId="0" fontId="51" fillId="4" borderId="0">
      <alignment horizontal="center" vertical="center"/>
    </xf>
    <xf numFmtId="0" fontId="51" fillId="4" borderId="0">
      <alignment horizontal="center" vertical="center"/>
    </xf>
    <xf numFmtId="0" fontId="51" fillId="4" borderId="0">
      <alignment horizontal="center" vertical="center"/>
    </xf>
    <xf numFmtId="0" fontId="51" fillId="4" borderId="0">
      <alignment horizontal="center" vertical="center"/>
    </xf>
    <xf numFmtId="0" fontId="51" fillId="4" borderId="0">
      <alignment horizontal="center" vertical="center"/>
    </xf>
    <xf numFmtId="0" fontId="51" fillId="4" borderId="0">
      <alignment horizontal="center" vertical="center"/>
    </xf>
    <xf numFmtId="0" fontId="51" fillId="4" borderId="0">
      <alignment horizontal="center" vertical="center"/>
    </xf>
    <xf numFmtId="0" fontId="51" fillId="4" borderId="0">
      <alignment horizontal="center" vertical="center"/>
    </xf>
    <xf numFmtId="0" fontId="51" fillId="4" borderId="0">
      <alignment horizontal="center" vertical="center"/>
    </xf>
    <xf numFmtId="0" fontId="51" fillId="4" borderId="0">
      <alignment horizontal="center" vertical="center"/>
    </xf>
    <xf numFmtId="0" fontId="51" fillId="4" borderId="0">
      <alignment horizontal="center" vertical="center"/>
    </xf>
    <xf numFmtId="0" fontId="51" fillId="4" borderId="0">
      <alignment horizontal="center" vertical="center"/>
    </xf>
    <xf numFmtId="0" fontId="51" fillId="4" borderId="0">
      <alignment horizontal="center" vertical="center"/>
    </xf>
    <xf numFmtId="0" fontId="51" fillId="4" borderId="0">
      <alignment horizontal="center" vertical="center"/>
    </xf>
    <xf numFmtId="0" fontId="51" fillId="4" borderId="0">
      <alignment horizontal="center" vertical="center"/>
    </xf>
    <xf numFmtId="0" fontId="51" fillId="4" borderId="0">
      <alignment horizontal="center" vertical="center"/>
    </xf>
    <xf numFmtId="0" fontId="51" fillId="4" borderId="0">
      <alignment horizontal="center" vertical="center"/>
    </xf>
    <xf numFmtId="0" fontId="51" fillId="4" borderId="0">
      <alignment horizontal="center" vertical="center"/>
    </xf>
    <xf numFmtId="0" fontId="51" fillId="4" borderId="0">
      <alignment horizontal="center" vertical="center"/>
    </xf>
    <xf numFmtId="0" fontId="51" fillId="4" borderId="0">
      <alignment horizontal="center" vertical="center"/>
    </xf>
    <xf numFmtId="0" fontId="51" fillId="4" borderId="0">
      <alignment horizontal="center" vertical="center"/>
    </xf>
    <xf numFmtId="0" fontId="51" fillId="4" borderId="0">
      <alignment horizontal="center" vertical="center"/>
    </xf>
    <xf numFmtId="0" fontId="51" fillId="4" borderId="0">
      <alignment horizontal="center" vertical="center"/>
    </xf>
    <xf numFmtId="0" fontId="51" fillId="4" borderId="0">
      <alignment horizontal="center" vertical="center"/>
    </xf>
    <xf numFmtId="0" fontId="51" fillId="4" borderId="0">
      <alignment horizontal="center" vertical="center"/>
    </xf>
    <xf numFmtId="0" fontId="51" fillId="4" borderId="0">
      <alignment horizontal="center" vertical="center"/>
    </xf>
    <xf numFmtId="0" fontId="51" fillId="4" borderId="0">
      <alignment horizontal="center" vertical="center"/>
    </xf>
    <xf numFmtId="0" fontId="51" fillId="4" borderId="0">
      <alignment horizontal="center" vertical="center"/>
    </xf>
    <xf numFmtId="0" fontId="51" fillId="4" borderId="0">
      <alignment horizontal="center" vertical="center"/>
    </xf>
    <xf numFmtId="0" fontId="51" fillId="4" borderId="0">
      <alignment horizontal="center" vertical="center"/>
    </xf>
    <xf numFmtId="0" fontId="51" fillId="4" borderId="0">
      <alignment horizontal="center" vertical="center"/>
    </xf>
    <xf numFmtId="0" fontId="51" fillId="4" borderId="0">
      <alignment horizontal="center" vertical="center"/>
    </xf>
    <xf numFmtId="0" fontId="51" fillId="4" borderId="0">
      <alignment horizontal="center" vertical="center"/>
    </xf>
    <xf numFmtId="0" fontId="51" fillId="4" borderId="0">
      <alignment horizontal="center" vertical="center"/>
    </xf>
    <xf numFmtId="0" fontId="51" fillId="4" borderId="0">
      <alignment horizontal="center" vertical="center"/>
    </xf>
    <xf numFmtId="0" fontId="51" fillId="4" borderId="0">
      <alignment horizontal="center" vertical="center"/>
    </xf>
    <xf numFmtId="0" fontId="51" fillId="4" borderId="0">
      <alignment horizontal="center" vertical="center"/>
    </xf>
    <xf numFmtId="0" fontId="51" fillId="4" borderId="0">
      <alignment horizontal="center" vertical="center"/>
    </xf>
    <xf numFmtId="0" fontId="51" fillId="4" borderId="0">
      <alignment horizontal="center" vertical="center"/>
    </xf>
    <xf numFmtId="0" fontId="51" fillId="4" borderId="0">
      <alignment horizontal="center" vertical="center"/>
    </xf>
    <xf numFmtId="0" fontId="51" fillId="4" borderId="0">
      <alignment horizontal="center" vertical="center"/>
    </xf>
    <xf numFmtId="0" fontId="51" fillId="4" borderId="0">
      <alignment horizontal="center" vertical="center"/>
    </xf>
    <xf numFmtId="0" fontId="51" fillId="4" borderId="0">
      <alignment horizontal="center" vertical="center"/>
    </xf>
    <xf numFmtId="0" fontId="51" fillId="4" borderId="0">
      <alignment horizontal="center" vertical="center"/>
    </xf>
    <xf numFmtId="0" fontId="51" fillId="4" borderId="0">
      <alignment horizontal="center" vertical="center"/>
    </xf>
    <xf numFmtId="0" fontId="51" fillId="4" borderId="0">
      <alignment horizontal="center" vertical="center"/>
    </xf>
    <xf numFmtId="0" fontId="51" fillId="4" borderId="0">
      <alignment horizontal="center" vertical="center"/>
    </xf>
    <xf numFmtId="0" fontId="51" fillId="4" borderId="0">
      <alignment horizontal="center" vertical="center"/>
    </xf>
    <xf numFmtId="0" fontId="51" fillId="4" borderId="0">
      <alignment horizontal="center" vertical="center"/>
    </xf>
    <xf numFmtId="0" fontId="51" fillId="4" borderId="0">
      <alignment horizontal="center" vertical="center"/>
    </xf>
    <xf numFmtId="0" fontId="51" fillId="4" borderId="0">
      <alignment horizontal="center" vertical="center"/>
    </xf>
    <xf numFmtId="0" fontId="51" fillId="4" borderId="0">
      <alignment horizontal="center" vertical="center"/>
    </xf>
    <xf numFmtId="0" fontId="41" fillId="5" borderId="0">
      <alignment horizontal="center" vertical="top"/>
    </xf>
    <xf numFmtId="0" fontId="40" fillId="4" borderId="0">
      <alignment horizontal="center" vertical="top"/>
    </xf>
    <xf numFmtId="0" fontId="40" fillId="4" borderId="0">
      <alignment horizontal="center" vertical="top"/>
    </xf>
    <xf numFmtId="0" fontId="40" fillId="4" borderId="0">
      <alignment horizontal="center" vertical="top"/>
    </xf>
    <xf numFmtId="0" fontId="40" fillId="4" borderId="0">
      <alignment horizontal="center" vertical="top"/>
    </xf>
    <xf numFmtId="0" fontId="40" fillId="4" borderId="0">
      <alignment horizontal="center" vertical="top"/>
    </xf>
    <xf numFmtId="0" fontId="40" fillId="4" borderId="0">
      <alignment horizontal="center" vertical="top"/>
    </xf>
    <xf numFmtId="0" fontId="40" fillId="4" borderId="0">
      <alignment horizontal="center" vertical="top"/>
    </xf>
    <xf numFmtId="0" fontId="40" fillId="4" borderId="0">
      <alignment horizontal="center" vertical="top"/>
    </xf>
    <xf numFmtId="0" fontId="40" fillId="4" borderId="0">
      <alignment horizontal="center" vertical="top"/>
    </xf>
    <xf numFmtId="0" fontId="40" fillId="4" borderId="0">
      <alignment horizontal="center" vertical="top"/>
    </xf>
    <xf numFmtId="0" fontId="40" fillId="4" borderId="0">
      <alignment horizontal="center" vertical="top"/>
    </xf>
    <xf numFmtId="0" fontId="40" fillId="4" borderId="0">
      <alignment horizontal="center" vertical="top"/>
    </xf>
    <xf numFmtId="0" fontId="40" fillId="4" borderId="0">
      <alignment horizontal="center" vertical="top"/>
    </xf>
    <xf numFmtId="0" fontId="40" fillId="4" borderId="0">
      <alignment horizontal="center" vertical="top"/>
    </xf>
    <xf numFmtId="0" fontId="40" fillId="4" borderId="0">
      <alignment horizontal="center" vertical="top"/>
    </xf>
    <xf numFmtId="0" fontId="40" fillId="4" borderId="0">
      <alignment horizontal="center" vertical="top"/>
    </xf>
    <xf numFmtId="0" fontId="40" fillId="4" borderId="0">
      <alignment horizontal="center" vertical="top"/>
    </xf>
    <xf numFmtId="0" fontId="40" fillId="4" borderId="0">
      <alignment horizontal="center" vertical="top"/>
    </xf>
    <xf numFmtId="0" fontId="40" fillId="4" borderId="0">
      <alignment horizontal="center" vertical="top"/>
    </xf>
    <xf numFmtId="0" fontId="40" fillId="4" borderId="0">
      <alignment horizontal="center" vertical="top"/>
    </xf>
    <xf numFmtId="0" fontId="40" fillId="4" borderId="0">
      <alignment horizontal="center" vertical="top"/>
    </xf>
    <xf numFmtId="0" fontId="40" fillId="4" borderId="0">
      <alignment horizontal="center" vertical="top"/>
    </xf>
    <xf numFmtId="0" fontId="40" fillId="4" borderId="0">
      <alignment horizontal="center" vertical="top"/>
    </xf>
    <xf numFmtId="0" fontId="40" fillId="4" borderId="0">
      <alignment horizontal="center" vertical="top"/>
    </xf>
    <xf numFmtId="0" fontId="40" fillId="4" borderId="0">
      <alignment horizontal="center" vertical="top"/>
    </xf>
    <xf numFmtId="0" fontId="40" fillId="4" borderId="0">
      <alignment horizontal="center" vertical="top"/>
    </xf>
    <xf numFmtId="0" fontId="40" fillId="4" borderId="0">
      <alignment horizontal="center" vertical="top"/>
    </xf>
    <xf numFmtId="0" fontId="40" fillId="4" borderId="0">
      <alignment horizontal="center" vertical="top"/>
    </xf>
    <xf numFmtId="0" fontId="40" fillId="4" borderId="0">
      <alignment horizontal="center" vertical="top"/>
    </xf>
    <xf numFmtId="0" fontId="40" fillId="4" borderId="0">
      <alignment horizontal="center" vertical="top"/>
    </xf>
    <xf numFmtId="0" fontId="40" fillId="4" borderId="0">
      <alignment horizontal="center" vertical="top"/>
    </xf>
    <xf numFmtId="0" fontId="40" fillId="4" borderId="0">
      <alignment horizontal="center" vertical="top"/>
    </xf>
    <xf numFmtId="0" fontId="40" fillId="4" borderId="0">
      <alignment horizontal="center" vertical="top"/>
    </xf>
    <xf numFmtId="0" fontId="40" fillId="4" borderId="0">
      <alignment horizontal="center" vertical="top"/>
    </xf>
    <xf numFmtId="0" fontId="40" fillId="4" borderId="0">
      <alignment horizontal="center" vertical="top"/>
    </xf>
    <xf numFmtId="0" fontId="40" fillId="4" borderId="0">
      <alignment horizontal="center" vertical="top"/>
    </xf>
    <xf numFmtId="0" fontId="40" fillId="4" borderId="0">
      <alignment horizontal="center" vertical="top"/>
    </xf>
    <xf numFmtId="0" fontId="40" fillId="4" borderId="0">
      <alignment horizontal="center" vertical="top"/>
    </xf>
    <xf numFmtId="0" fontId="40" fillId="4" borderId="0">
      <alignment horizontal="center" vertical="top"/>
    </xf>
    <xf numFmtId="0" fontId="40" fillId="4" borderId="0">
      <alignment horizontal="center" vertical="top"/>
    </xf>
    <xf numFmtId="0" fontId="40" fillId="4" borderId="0">
      <alignment horizontal="center" vertical="top"/>
    </xf>
    <xf numFmtId="0" fontId="40" fillId="4" borderId="0">
      <alignment horizontal="center" vertical="top"/>
    </xf>
    <xf numFmtId="0" fontId="40" fillId="4" borderId="0">
      <alignment horizontal="center" vertical="top"/>
    </xf>
    <xf numFmtId="0" fontId="40" fillId="4" borderId="0">
      <alignment horizontal="center" vertical="top"/>
    </xf>
    <xf numFmtId="0" fontId="40" fillId="4" borderId="0">
      <alignment horizontal="center" vertical="top"/>
    </xf>
    <xf numFmtId="0" fontId="40" fillId="4" borderId="0">
      <alignment horizontal="center" vertical="top"/>
    </xf>
    <xf numFmtId="0" fontId="40" fillId="4" borderId="0">
      <alignment horizontal="center" vertical="top"/>
    </xf>
    <xf numFmtId="0" fontId="40" fillId="4" borderId="0">
      <alignment horizontal="center" vertical="top"/>
    </xf>
    <xf numFmtId="0" fontId="40" fillId="4" borderId="0">
      <alignment horizontal="center" vertical="top"/>
    </xf>
    <xf numFmtId="0" fontId="40" fillId="4" borderId="0">
      <alignment horizontal="center" vertical="top"/>
    </xf>
    <xf numFmtId="0" fontId="40" fillId="4" borderId="0">
      <alignment horizontal="center" vertical="top"/>
    </xf>
    <xf numFmtId="0" fontId="40" fillId="4" borderId="0">
      <alignment horizontal="center" vertical="top"/>
    </xf>
    <xf numFmtId="0" fontId="40" fillId="4" borderId="0">
      <alignment horizontal="center" vertical="top"/>
    </xf>
    <xf numFmtId="0" fontId="40" fillId="4" borderId="0">
      <alignment horizontal="center" vertical="top"/>
    </xf>
    <xf numFmtId="0" fontId="40" fillId="4" borderId="0">
      <alignment horizontal="center" vertical="top"/>
    </xf>
    <xf numFmtId="0" fontId="40" fillId="4" borderId="0">
      <alignment horizontal="center" vertical="top"/>
    </xf>
    <xf numFmtId="0" fontId="40" fillId="4" borderId="0">
      <alignment horizontal="center" vertical="top"/>
    </xf>
    <xf numFmtId="0" fontId="40" fillId="4" borderId="0">
      <alignment horizontal="center" vertical="top"/>
    </xf>
    <xf numFmtId="0" fontId="40" fillId="4" borderId="0">
      <alignment horizontal="center" vertical="top"/>
    </xf>
    <xf numFmtId="0" fontId="40" fillId="4" borderId="0">
      <alignment horizontal="center" vertical="top"/>
    </xf>
    <xf numFmtId="0" fontId="40" fillId="4" borderId="0">
      <alignment horizontal="center" vertical="top"/>
    </xf>
    <xf numFmtId="0" fontId="40" fillId="4" borderId="0">
      <alignment horizontal="center" vertical="top"/>
    </xf>
    <xf numFmtId="0" fontId="40" fillId="4" borderId="0">
      <alignment horizontal="center" vertical="top"/>
    </xf>
    <xf numFmtId="0" fontId="40" fillId="4" borderId="0">
      <alignment horizontal="center" vertical="top"/>
    </xf>
    <xf numFmtId="0" fontId="40" fillId="4" borderId="0">
      <alignment horizontal="center" vertical="top"/>
    </xf>
    <xf numFmtId="0" fontId="40" fillId="4" borderId="0">
      <alignment horizontal="center" vertical="top"/>
    </xf>
    <xf numFmtId="0" fontId="40" fillId="4" borderId="0">
      <alignment horizontal="center" vertical="top"/>
    </xf>
    <xf numFmtId="0" fontId="40" fillId="4" borderId="0">
      <alignment horizontal="center" vertical="top"/>
    </xf>
    <xf numFmtId="0" fontId="40" fillId="4" borderId="0">
      <alignment horizontal="center" vertical="top"/>
    </xf>
    <xf numFmtId="0" fontId="40" fillId="4" borderId="0">
      <alignment horizontal="center" vertical="top"/>
    </xf>
    <xf numFmtId="0" fontId="40" fillId="4" borderId="0">
      <alignment horizontal="center" vertical="top"/>
    </xf>
    <xf numFmtId="0" fontId="40" fillId="4" borderId="0">
      <alignment horizontal="center" vertical="top"/>
    </xf>
    <xf numFmtId="0" fontId="40" fillId="4" borderId="0">
      <alignment horizontal="center" vertical="top"/>
    </xf>
    <xf numFmtId="0" fontId="40" fillId="4" borderId="0">
      <alignment horizontal="center" vertical="top"/>
    </xf>
    <xf numFmtId="0" fontId="40" fillId="4" borderId="0">
      <alignment horizontal="center" vertical="top"/>
    </xf>
    <xf numFmtId="0" fontId="40" fillId="4" borderId="0">
      <alignment horizontal="center" vertical="top"/>
    </xf>
    <xf numFmtId="0" fontId="40" fillId="4" borderId="0">
      <alignment horizontal="center" vertical="top"/>
    </xf>
    <xf numFmtId="0" fontId="40" fillId="4" borderId="0">
      <alignment horizontal="center" vertical="top"/>
    </xf>
    <xf numFmtId="0" fontId="40" fillId="4" borderId="0">
      <alignment horizontal="center" vertical="top"/>
    </xf>
    <xf numFmtId="0" fontId="40" fillId="4" borderId="0">
      <alignment horizontal="center" vertical="top"/>
    </xf>
    <xf numFmtId="0" fontId="40" fillId="4" borderId="0">
      <alignment horizontal="center" vertical="top"/>
    </xf>
    <xf numFmtId="0" fontId="40" fillId="4" borderId="0">
      <alignment horizontal="center" vertical="top"/>
    </xf>
    <xf numFmtId="0" fontId="40" fillId="4" borderId="0">
      <alignment horizontal="center" vertical="top"/>
    </xf>
    <xf numFmtId="0" fontId="40" fillId="4" borderId="0">
      <alignment horizontal="center" vertical="top"/>
    </xf>
    <xf numFmtId="0" fontId="40" fillId="4" borderId="0">
      <alignment horizontal="center" vertical="top"/>
    </xf>
    <xf numFmtId="0" fontId="40" fillId="4" borderId="0">
      <alignment horizontal="center" vertical="top"/>
    </xf>
    <xf numFmtId="0" fontId="40" fillId="4" borderId="0">
      <alignment horizontal="center" vertical="top"/>
    </xf>
    <xf numFmtId="0" fontId="40" fillId="4" borderId="0">
      <alignment horizontal="center" vertical="top"/>
    </xf>
    <xf numFmtId="0" fontId="40" fillId="4" borderId="0">
      <alignment horizontal="center" vertical="top"/>
    </xf>
    <xf numFmtId="0" fontId="40" fillId="4" borderId="0">
      <alignment horizontal="center" vertical="top"/>
    </xf>
    <xf numFmtId="0" fontId="40" fillId="4" borderId="0">
      <alignment horizontal="center" vertical="top"/>
    </xf>
    <xf numFmtId="0" fontId="40" fillId="4" borderId="0">
      <alignment horizontal="center" vertical="top"/>
    </xf>
    <xf numFmtId="0" fontId="40" fillId="4" borderId="0">
      <alignment horizontal="center" vertical="top"/>
    </xf>
    <xf numFmtId="0" fontId="40" fillId="4" borderId="0">
      <alignment horizontal="center" vertical="top"/>
    </xf>
    <xf numFmtId="0" fontId="40" fillId="4" borderId="0">
      <alignment horizontal="center" vertical="top"/>
    </xf>
    <xf numFmtId="0" fontId="40" fillId="4" borderId="0">
      <alignment horizontal="center" vertical="top"/>
    </xf>
    <xf numFmtId="0" fontId="40" fillId="4" borderId="0">
      <alignment horizontal="center" vertical="top"/>
    </xf>
    <xf numFmtId="0" fontId="40" fillId="4" borderId="0">
      <alignment horizontal="center" vertical="top"/>
    </xf>
    <xf numFmtId="0" fontId="40" fillId="4" borderId="0">
      <alignment horizontal="center" vertical="top"/>
    </xf>
    <xf numFmtId="0" fontId="40" fillId="4" borderId="0">
      <alignment horizontal="center" vertical="top"/>
    </xf>
    <xf numFmtId="0" fontId="40" fillId="4" borderId="0">
      <alignment horizontal="center" vertical="top"/>
    </xf>
    <xf numFmtId="0" fontId="40" fillId="4" borderId="0">
      <alignment horizontal="center" vertical="top"/>
    </xf>
    <xf numFmtId="0" fontId="40" fillId="4" borderId="0">
      <alignment horizontal="center" vertical="top"/>
    </xf>
    <xf numFmtId="0" fontId="40" fillId="4" borderId="0">
      <alignment horizontal="center" vertical="top"/>
    </xf>
    <xf numFmtId="0" fontId="40" fillId="4" borderId="0">
      <alignment horizontal="center" vertical="top"/>
    </xf>
    <xf numFmtId="0" fontId="40" fillId="4" borderId="0">
      <alignment horizontal="center" vertical="top"/>
    </xf>
    <xf numFmtId="0" fontId="40" fillId="4" borderId="0">
      <alignment horizontal="center" vertical="top"/>
    </xf>
    <xf numFmtId="0" fontId="40" fillId="4" borderId="0">
      <alignment horizontal="center" vertical="top"/>
    </xf>
    <xf numFmtId="0" fontId="40" fillId="4" borderId="0">
      <alignment horizontal="center" vertical="top"/>
    </xf>
    <xf numFmtId="0" fontId="40" fillId="4" borderId="0">
      <alignment horizontal="center" vertical="top"/>
    </xf>
    <xf numFmtId="0" fontId="40" fillId="4" borderId="0">
      <alignment horizontal="center" vertical="top"/>
    </xf>
    <xf numFmtId="0" fontId="40" fillId="4" borderId="0">
      <alignment horizontal="center" vertical="top"/>
    </xf>
    <xf numFmtId="0" fontId="40" fillId="4" borderId="0">
      <alignment horizontal="center" vertical="top"/>
    </xf>
    <xf numFmtId="0" fontId="40" fillId="4" borderId="0">
      <alignment horizontal="center" vertical="top"/>
    </xf>
    <xf numFmtId="0" fontId="40" fillId="4" borderId="0">
      <alignment horizontal="center" vertical="top"/>
    </xf>
    <xf numFmtId="0" fontId="40" fillId="4" borderId="0">
      <alignment horizontal="center" vertical="top"/>
    </xf>
    <xf numFmtId="0" fontId="40" fillId="4" borderId="0">
      <alignment horizontal="center" vertical="top"/>
    </xf>
    <xf numFmtId="0" fontId="40" fillId="4" borderId="0">
      <alignment horizontal="center" vertical="top"/>
    </xf>
    <xf numFmtId="0" fontId="40" fillId="4" borderId="0">
      <alignment horizontal="center" vertical="top"/>
    </xf>
    <xf numFmtId="0" fontId="40" fillId="4" borderId="0">
      <alignment horizontal="center" vertical="top"/>
    </xf>
    <xf numFmtId="0" fontId="40" fillId="4" borderId="0">
      <alignment horizontal="center" vertical="top"/>
    </xf>
    <xf numFmtId="0" fontId="40" fillId="4" borderId="0">
      <alignment horizontal="center" vertical="top"/>
    </xf>
    <xf numFmtId="0" fontId="40" fillId="4" borderId="0">
      <alignment horizontal="center" vertical="top"/>
    </xf>
    <xf numFmtId="0" fontId="40" fillId="4" borderId="0">
      <alignment horizontal="center" vertical="top"/>
    </xf>
    <xf numFmtId="0" fontId="40" fillId="4" borderId="0">
      <alignment horizontal="center" vertical="top"/>
    </xf>
    <xf numFmtId="0" fontId="40" fillId="4" borderId="0">
      <alignment horizontal="center" vertical="top"/>
    </xf>
    <xf numFmtId="0" fontId="40" fillId="4" borderId="0">
      <alignment horizontal="center" vertical="top"/>
    </xf>
    <xf numFmtId="0" fontId="40" fillId="4" borderId="0">
      <alignment horizontal="center" vertical="top"/>
    </xf>
    <xf numFmtId="0" fontId="40" fillId="4" borderId="0">
      <alignment horizontal="center" vertical="top"/>
    </xf>
    <xf numFmtId="0" fontId="40" fillId="4" borderId="0">
      <alignment horizontal="center" vertical="top"/>
    </xf>
    <xf numFmtId="0" fontId="40" fillId="4" borderId="0">
      <alignment horizontal="center" vertical="top"/>
    </xf>
    <xf numFmtId="0" fontId="40" fillId="4" borderId="0">
      <alignment horizontal="center" vertical="top"/>
    </xf>
    <xf numFmtId="0" fontId="40" fillId="4" borderId="0">
      <alignment horizontal="center" vertical="top"/>
    </xf>
    <xf numFmtId="0" fontId="40" fillId="4" borderId="0">
      <alignment horizontal="center" vertical="top"/>
    </xf>
    <xf numFmtId="0" fontId="40" fillId="4" borderId="0">
      <alignment horizontal="center" vertical="top"/>
    </xf>
    <xf numFmtId="0" fontId="40" fillId="4" borderId="0">
      <alignment horizontal="center" vertical="top"/>
    </xf>
    <xf numFmtId="0" fontId="40" fillId="4" borderId="0">
      <alignment horizontal="center" vertical="top"/>
    </xf>
    <xf numFmtId="0" fontId="40" fillId="4" borderId="0">
      <alignment horizontal="center" vertical="top"/>
    </xf>
    <xf numFmtId="0" fontId="40" fillId="4" borderId="0">
      <alignment horizontal="center" vertical="top"/>
    </xf>
    <xf numFmtId="0" fontId="40" fillId="4" borderId="0">
      <alignment horizontal="center" vertical="top"/>
    </xf>
    <xf numFmtId="0" fontId="40" fillId="4" borderId="0">
      <alignment horizontal="center" vertical="top"/>
    </xf>
    <xf numFmtId="0" fontId="40" fillId="4" borderId="0">
      <alignment horizontal="center" vertical="top"/>
    </xf>
    <xf numFmtId="0" fontId="40" fillId="4" borderId="0">
      <alignment horizontal="center" vertical="top"/>
    </xf>
    <xf numFmtId="0" fontId="40" fillId="4" borderId="0">
      <alignment horizontal="center" vertical="top"/>
    </xf>
    <xf numFmtId="0" fontId="40" fillId="4" borderId="0">
      <alignment horizontal="center" vertical="top"/>
    </xf>
    <xf numFmtId="0" fontId="40" fillId="4" borderId="0">
      <alignment horizontal="center" vertical="top"/>
    </xf>
    <xf numFmtId="0" fontId="40" fillId="4" borderId="0">
      <alignment horizontal="center" vertical="top"/>
    </xf>
    <xf numFmtId="0" fontId="40" fillId="4" borderId="0">
      <alignment horizontal="center" vertical="top"/>
    </xf>
    <xf numFmtId="0" fontId="40" fillId="4" borderId="0">
      <alignment horizontal="center" vertical="top"/>
    </xf>
    <xf numFmtId="0" fontId="40" fillId="4" borderId="0">
      <alignment horizontal="center" vertical="top"/>
    </xf>
    <xf numFmtId="0" fontId="40" fillId="4" borderId="0">
      <alignment horizontal="center" vertical="top"/>
    </xf>
    <xf numFmtId="0" fontId="40" fillId="4" borderId="0">
      <alignment horizontal="center" vertical="top"/>
    </xf>
    <xf numFmtId="0" fontId="40" fillId="4" borderId="0">
      <alignment horizontal="center" vertical="top"/>
    </xf>
    <xf numFmtId="0" fontId="40" fillId="4" borderId="0">
      <alignment horizontal="center" vertical="top"/>
    </xf>
    <xf numFmtId="0" fontId="40" fillId="4" borderId="0">
      <alignment horizontal="center" vertical="top"/>
    </xf>
    <xf numFmtId="0" fontId="40" fillId="4" borderId="0">
      <alignment horizontal="center" vertical="top"/>
    </xf>
    <xf numFmtId="0" fontId="40" fillId="4" borderId="0">
      <alignment horizontal="center" vertical="top"/>
    </xf>
    <xf numFmtId="0" fontId="40" fillId="4" borderId="0">
      <alignment horizontal="center" vertical="top"/>
    </xf>
    <xf numFmtId="0" fontId="40" fillId="4" borderId="0">
      <alignment horizontal="center" vertical="top"/>
    </xf>
    <xf numFmtId="0" fontId="40" fillId="4" borderId="0">
      <alignment horizontal="center" vertical="top"/>
    </xf>
    <xf numFmtId="0" fontId="40" fillId="4" borderId="0">
      <alignment horizontal="center" vertical="top"/>
    </xf>
    <xf numFmtId="0" fontId="45" fillId="5" borderId="0">
      <alignment horizontal="left"/>
    </xf>
    <xf numFmtId="0" fontId="52" fillId="4" borderId="0">
      <alignment horizontal="left"/>
    </xf>
    <xf numFmtId="0" fontId="52" fillId="4" borderId="0">
      <alignment horizontal="left"/>
    </xf>
    <xf numFmtId="0" fontId="52" fillId="4" borderId="0">
      <alignment horizontal="left"/>
    </xf>
    <xf numFmtId="0" fontId="52" fillId="4" borderId="0">
      <alignment horizontal="left"/>
    </xf>
    <xf numFmtId="0" fontId="52" fillId="4" borderId="0">
      <alignment horizontal="left"/>
    </xf>
    <xf numFmtId="0" fontId="52" fillId="4" borderId="0">
      <alignment horizontal="left"/>
    </xf>
    <xf numFmtId="0" fontId="52" fillId="4" borderId="0">
      <alignment horizontal="left"/>
    </xf>
    <xf numFmtId="0" fontId="52" fillId="4" borderId="0">
      <alignment horizontal="left"/>
    </xf>
    <xf numFmtId="0" fontId="52" fillId="4" borderId="0">
      <alignment horizontal="left"/>
    </xf>
    <xf numFmtId="0" fontId="52" fillId="4" borderId="0">
      <alignment horizontal="left"/>
    </xf>
    <xf numFmtId="0" fontId="52" fillId="4" borderId="0">
      <alignment horizontal="left"/>
    </xf>
    <xf numFmtId="0" fontId="52" fillId="4" borderId="0">
      <alignment horizontal="left"/>
    </xf>
    <xf numFmtId="0" fontId="52" fillId="4" borderId="0">
      <alignment horizontal="left"/>
    </xf>
    <xf numFmtId="0" fontId="52" fillId="4" borderId="0">
      <alignment horizontal="left"/>
    </xf>
    <xf numFmtId="0" fontId="52" fillId="4" borderId="0">
      <alignment horizontal="left"/>
    </xf>
    <xf numFmtId="0" fontId="52" fillId="4" borderId="0">
      <alignment horizontal="left"/>
    </xf>
    <xf numFmtId="0" fontId="52" fillId="4" borderId="0">
      <alignment horizontal="left"/>
    </xf>
    <xf numFmtId="0" fontId="52" fillId="4" borderId="0">
      <alignment horizontal="left"/>
    </xf>
    <xf numFmtId="0" fontId="52" fillId="4" borderId="0">
      <alignment horizontal="left"/>
    </xf>
    <xf numFmtId="0" fontId="52" fillId="4" borderId="0">
      <alignment horizontal="left"/>
    </xf>
    <xf numFmtId="0" fontId="52" fillId="4" borderId="0">
      <alignment horizontal="left"/>
    </xf>
    <xf numFmtId="0" fontId="52" fillId="4" borderId="0">
      <alignment horizontal="left"/>
    </xf>
    <xf numFmtId="0" fontId="52" fillId="4" borderId="0">
      <alignment horizontal="left"/>
    </xf>
    <xf numFmtId="0" fontId="52" fillId="4" borderId="0">
      <alignment horizontal="left"/>
    </xf>
    <xf numFmtId="0" fontId="52" fillId="4" borderId="0">
      <alignment horizontal="left"/>
    </xf>
    <xf numFmtId="0" fontId="52" fillId="4" borderId="0">
      <alignment horizontal="left"/>
    </xf>
    <xf numFmtId="0" fontId="52" fillId="4" borderId="0">
      <alignment horizontal="left"/>
    </xf>
    <xf numFmtId="0" fontId="52" fillId="4" borderId="0">
      <alignment horizontal="left"/>
    </xf>
    <xf numFmtId="0" fontId="52" fillId="4" borderId="0">
      <alignment horizontal="left"/>
    </xf>
    <xf numFmtId="0" fontId="52" fillId="4" borderId="0">
      <alignment horizontal="left"/>
    </xf>
    <xf numFmtId="0" fontId="52" fillId="4" borderId="0">
      <alignment horizontal="left"/>
    </xf>
    <xf numFmtId="0" fontId="52" fillId="4" borderId="0">
      <alignment horizontal="left"/>
    </xf>
    <xf numFmtId="0" fontId="52" fillId="4" borderId="0">
      <alignment horizontal="left"/>
    </xf>
    <xf numFmtId="0" fontId="52" fillId="4" borderId="0">
      <alignment horizontal="left"/>
    </xf>
    <xf numFmtId="0" fontId="52" fillId="4" borderId="0">
      <alignment horizontal="left"/>
    </xf>
    <xf numFmtId="0" fontId="52" fillId="4" borderId="0">
      <alignment horizontal="left"/>
    </xf>
    <xf numFmtId="0" fontId="52" fillId="4" borderId="0">
      <alignment horizontal="left"/>
    </xf>
    <xf numFmtId="0" fontId="52" fillId="4" borderId="0">
      <alignment horizontal="left"/>
    </xf>
    <xf numFmtId="0" fontId="52" fillId="4" borderId="0">
      <alignment horizontal="left"/>
    </xf>
    <xf numFmtId="0" fontId="52" fillId="4" borderId="0">
      <alignment horizontal="left"/>
    </xf>
    <xf numFmtId="0" fontId="52" fillId="4" borderId="0">
      <alignment horizontal="left"/>
    </xf>
    <xf numFmtId="0" fontId="52" fillId="4" borderId="0">
      <alignment horizontal="left"/>
    </xf>
    <xf numFmtId="0" fontId="52" fillId="4" borderId="0">
      <alignment horizontal="left"/>
    </xf>
    <xf numFmtId="0" fontId="52" fillId="4" borderId="0">
      <alignment horizontal="left"/>
    </xf>
    <xf numFmtId="0" fontId="52" fillId="4" borderId="0">
      <alignment horizontal="left"/>
    </xf>
    <xf numFmtId="0" fontId="52" fillId="4" borderId="0">
      <alignment horizontal="left"/>
    </xf>
    <xf numFmtId="0" fontId="52" fillId="4" borderId="0">
      <alignment horizontal="left"/>
    </xf>
    <xf numFmtId="0" fontId="52" fillId="4" borderId="0">
      <alignment horizontal="left"/>
    </xf>
    <xf numFmtId="0" fontId="52" fillId="4" borderId="0">
      <alignment horizontal="left"/>
    </xf>
    <xf numFmtId="0" fontId="52" fillId="4" borderId="0">
      <alignment horizontal="left"/>
    </xf>
    <xf numFmtId="0" fontId="52" fillId="4" borderId="0">
      <alignment horizontal="left"/>
    </xf>
    <xf numFmtId="0" fontId="52" fillId="4" borderId="0">
      <alignment horizontal="left"/>
    </xf>
    <xf numFmtId="0" fontId="52" fillId="4" borderId="0">
      <alignment horizontal="left"/>
    </xf>
    <xf numFmtId="0" fontId="52" fillId="4" borderId="0">
      <alignment horizontal="left"/>
    </xf>
    <xf numFmtId="0" fontId="52" fillId="4" borderId="0">
      <alignment horizontal="left"/>
    </xf>
    <xf numFmtId="0" fontId="52" fillId="4" borderId="0">
      <alignment horizontal="left"/>
    </xf>
    <xf numFmtId="0" fontId="52" fillId="4" borderId="0">
      <alignment horizontal="left"/>
    </xf>
    <xf numFmtId="0" fontId="52" fillId="4" borderId="0">
      <alignment horizontal="left"/>
    </xf>
    <xf numFmtId="0" fontId="52" fillId="4" borderId="0">
      <alignment horizontal="left"/>
    </xf>
    <xf numFmtId="0" fontId="52" fillId="4" borderId="0">
      <alignment horizontal="left"/>
    </xf>
    <xf numFmtId="0" fontId="52" fillId="4" borderId="0">
      <alignment horizontal="left"/>
    </xf>
    <xf numFmtId="0" fontId="52" fillId="4" borderId="0">
      <alignment horizontal="left"/>
    </xf>
    <xf numFmtId="0" fontId="52" fillId="4" borderId="0">
      <alignment horizontal="left"/>
    </xf>
    <xf numFmtId="0" fontId="52" fillId="4" borderId="0">
      <alignment horizontal="left"/>
    </xf>
    <xf numFmtId="0" fontId="52" fillId="4" borderId="0">
      <alignment horizontal="left"/>
    </xf>
    <xf numFmtId="0" fontId="52" fillId="4" borderId="0">
      <alignment horizontal="left"/>
    </xf>
    <xf numFmtId="0" fontId="52" fillId="4" borderId="0">
      <alignment horizontal="left"/>
    </xf>
    <xf numFmtId="0" fontId="52" fillId="4" borderId="0">
      <alignment horizontal="left"/>
    </xf>
    <xf numFmtId="0" fontId="52" fillId="4" borderId="0">
      <alignment horizontal="left"/>
    </xf>
    <xf numFmtId="0" fontId="52" fillId="4" borderId="0">
      <alignment horizontal="left"/>
    </xf>
    <xf numFmtId="0" fontId="52" fillId="4" borderId="0">
      <alignment horizontal="left"/>
    </xf>
    <xf numFmtId="0" fontId="52" fillId="4" borderId="0">
      <alignment horizontal="left"/>
    </xf>
    <xf numFmtId="0" fontId="52" fillId="4" borderId="0">
      <alignment horizontal="left"/>
    </xf>
    <xf numFmtId="0" fontId="52" fillId="4" borderId="0">
      <alignment horizontal="left"/>
    </xf>
    <xf numFmtId="0" fontId="52" fillId="4" borderId="0">
      <alignment horizontal="left"/>
    </xf>
    <xf numFmtId="0" fontId="52" fillId="4" borderId="0">
      <alignment horizontal="left"/>
    </xf>
    <xf numFmtId="0" fontId="52" fillId="4" borderId="0">
      <alignment horizontal="left"/>
    </xf>
    <xf numFmtId="0" fontId="52" fillId="4" borderId="0">
      <alignment horizontal="left"/>
    </xf>
    <xf numFmtId="0" fontId="52" fillId="4" borderId="0">
      <alignment horizontal="left"/>
    </xf>
    <xf numFmtId="0" fontId="52" fillId="4" borderId="0">
      <alignment horizontal="left"/>
    </xf>
    <xf numFmtId="0" fontId="52" fillId="4" borderId="0">
      <alignment horizontal="left"/>
    </xf>
    <xf numFmtId="0" fontId="52" fillId="4" borderId="0">
      <alignment horizontal="left"/>
    </xf>
    <xf numFmtId="0" fontId="52" fillId="4" borderId="0">
      <alignment horizontal="left"/>
    </xf>
    <xf numFmtId="0" fontId="52" fillId="4" borderId="0">
      <alignment horizontal="left"/>
    </xf>
    <xf numFmtId="0" fontId="52" fillId="4" borderId="0">
      <alignment horizontal="left"/>
    </xf>
    <xf numFmtId="0" fontId="52" fillId="4" borderId="0">
      <alignment horizontal="left"/>
    </xf>
    <xf numFmtId="0" fontId="52" fillId="4" borderId="0">
      <alignment horizontal="left"/>
    </xf>
    <xf numFmtId="0" fontId="52" fillId="4" borderId="0">
      <alignment horizontal="left"/>
    </xf>
    <xf numFmtId="0" fontId="52" fillId="4" borderId="0">
      <alignment horizontal="left"/>
    </xf>
    <xf numFmtId="0" fontId="52" fillId="4" borderId="0">
      <alignment horizontal="left"/>
    </xf>
    <xf numFmtId="0" fontId="52" fillId="4" borderId="0">
      <alignment horizontal="left"/>
    </xf>
    <xf numFmtId="0" fontId="52" fillId="4" borderId="0">
      <alignment horizontal="left"/>
    </xf>
    <xf numFmtId="0" fontId="52" fillId="4" borderId="0">
      <alignment horizontal="left"/>
    </xf>
    <xf numFmtId="0" fontId="52" fillId="4" borderId="0">
      <alignment horizontal="left"/>
    </xf>
    <xf numFmtId="0" fontId="52" fillId="4" borderId="0">
      <alignment horizontal="left"/>
    </xf>
    <xf numFmtId="0" fontId="52" fillId="4" borderId="0">
      <alignment horizontal="left"/>
    </xf>
    <xf numFmtId="0" fontId="52" fillId="4" borderId="0">
      <alignment horizontal="left"/>
    </xf>
    <xf numFmtId="0" fontId="52" fillId="4" borderId="0">
      <alignment horizontal="left"/>
    </xf>
    <xf numFmtId="0" fontId="52" fillId="4" borderId="0">
      <alignment horizontal="left"/>
    </xf>
    <xf numFmtId="0" fontId="52" fillId="4" borderId="0">
      <alignment horizontal="left"/>
    </xf>
    <xf numFmtId="0" fontId="52" fillId="4" borderId="0">
      <alignment horizontal="left"/>
    </xf>
    <xf numFmtId="0" fontId="52" fillId="4" borderId="0">
      <alignment horizontal="left"/>
    </xf>
    <xf numFmtId="0" fontId="52" fillId="4" borderId="0">
      <alignment horizontal="left"/>
    </xf>
    <xf numFmtId="0" fontId="52" fillId="4" borderId="0">
      <alignment horizontal="left"/>
    </xf>
    <xf numFmtId="0" fontId="52" fillId="4" borderId="0">
      <alignment horizontal="left"/>
    </xf>
    <xf numFmtId="0" fontId="52" fillId="4" borderId="0">
      <alignment horizontal="left"/>
    </xf>
    <xf numFmtId="0" fontId="52" fillId="4" borderId="0">
      <alignment horizontal="left"/>
    </xf>
    <xf numFmtId="0" fontId="52" fillId="4" borderId="0">
      <alignment horizontal="left"/>
    </xf>
    <xf numFmtId="0" fontId="52" fillId="4" borderId="0">
      <alignment horizontal="left"/>
    </xf>
    <xf numFmtId="0" fontId="52" fillId="4" borderId="0">
      <alignment horizontal="left"/>
    </xf>
    <xf numFmtId="0" fontId="52" fillId="4" borderId="0">
      <alignment horizontal="left"/>
    </xf>
    <xf numFmtId="0" fontId="52" fillId="4" borderId="0">
      <alignment horizontal="left"/>
    </xf>
    <xf numFmtId="0" fontId="52" fillId="4" borderId="0">
      <alignment horizontal="left"/>
    </xf>
    <xf numFmtId="0" fontId="52" fillId="4" borderId="0">
      <alignment horizontal="left"/>
    </xf>
    <xf numFmtId="0" fontId="52" fillId="4" borderId="0">
      <alignment horizontal="left"/>
    </xf>
    <xf numFmtId="0" fontId="52" fillId="4" borderId="0">
      <alignment horizontal="left"/>
    </xf>
    <xf numFmtId="0" fontId="52" fillId="4" borderId="0">
      <alignment horizontal="left"/>
    </xf>
    <xf numFmtId="0" fontId="52" fillId="4" borderId="0">
      <alignment horizontal="left"/>
    </xf>
    <xf numFmtId="0" fontId="52" fillId="4" borderId="0">
      <alignment horizontal="left"/>
    </xf>
    <xf numFmtId="0" fontId="52" fillId="4" borderId="0">
      <alignment horizontal="left"/>
    </xf>
    <xf numFmtId="0" fontId="52" fillId="4" borderId="0">
      <alignment horizontal="left"/>
    </xf>
    <xf numFmtId="0" fontId="52" fillId="4" borderId="0">
      <alignment horizontal="left"/>
    </xf>
    <xf numFmtId="0" fontId="52" fillId="4" borderId="0">
      <alignment horizontal="left"/>
    </xf>
    <xf numFmtId="0" fontId="52" fillId="4" borderId="0">
      <alignment horizontal="left"/>
    </xf>
    <xf numFmtId="0" fontId="52" fillId="4" borderId="0">
      <alignment horizontal="left"/>
    </xf>
    <xf numFmtId="0" fontId="52" fillId="4" borderId="0">
      <alignment horizontal="left"/>
    </xf>
    <xf numFmtId="0" fontId="52" fillId="4" borderId="0">
      <alignment horizontal="left"/>
    </xf>
    <xf numFmtId="0" fontId="52" fillId="4" borderId="0">
      <alignment horizontal="left"/>
    </xf>
    <xf numFmtId="0" fontId="52" fillId="4" borderId="0">
      <alignment horizontal="left"/>
    </xf>
    <xf numFmtId="0" fontId="52" fillId="4" borderId="0">
      <alignment horizontal="left"/>
    </xf>
    <xf numFmtId="0" fontId="52" fillId="4" borderId="0">
      <alignment horizontal="left"/>
    </xf>
    <xf numFmtId="0" fontId="52" fillId="4" borderId="0">
      <alignment horizontal="left"/>
    </xf>
    <xf numFmtId="0" fontId="52" fillId="4" borderId="0">
      <alignment horizontal="left"/>
    </xf>
    <xf numFmtId="0" fontId="52" fillId="4" borderId="0">
      <alignment horizontal="left"/>
    </xf>
    <xf numFmtId="0" fontId="52" fillId="4" borderId="0">
      <alignment horizontal="left"/>
    </xf>
    <xf numFmtId="0" fontId="52" fillId="4" borderId="0">
      <alignment horizontal="left"/>
    </xf>
    <xf numFmtId="0" fontId="52" fillId="4" borderId="0">
      <alignment horizontal="left"/>
    </xf>
    <xf numFmtId="0" fontId="52" fillId="4" borderId="0">
      <alignment horizontal="left"/>
    </xf>
    <xf numFmtId="0" fontId="52" fillId="4" borderId="0">
      <alignment horizontal="left"/>
    </xf>
    <xf numFmtId="0" fontId="52" fillId="4" borderId="0">
      <alignment horizontal="left"/>
    </xf>
    <xf numFmtId="0" fontId="52" fillId="4" borderId="0">
      <alignment horizontal="left"/>
    </xf>
    <xf numFmtId="0" fontId="52" fillId="4" borderId="0">
      <alignment horizontal="left"/>
    </xf>
    <xf numFmtId="0" fontId="52" fillId="4" borderId="0">
      <alignment horizontal="left"/>
    </xf>
    <xf numFmtId="0" fontId="52" fillId="4" borderId="0">
      <alignment horizontal="left"/>
    </xf>
    <xf numFmtId="0" fontId="52" fillId="4" borderId="0">
      <alignment horizontal="left"/>
    </xf>
    <xf numFmtId="0" fontId="52" fillId="4" borderId="0">
      <alignment horizontal="left"/>
    </xf>
    <xf numFmtId="0" fontId="52" fillId="4" borderId="0">
      <alignment horizontal="left"/>
    </xf>
    <xf numFmtId="0" fontId="52" fillId="4" borderId="0">
      <alignment horizontal="left"/>
    </xf>
    <xf numFmtId="0" fontId="52" fillId="4" borderId="0">
      <alignment horizontal="left"/>
    </xf>
    <xf numFmtId="0" fontId="52" fillId="4" borderId="0">
      <alignment horizontal="left"/>
    </xf>
    <xf numFmtId="0" fontId="52" fillId="4" borderId="0">
      <alignment horizontal="left"/>
    </xf>
    <xf numFmtId="0" fontId="52" fillId="4" borderId="0">
      <alignment horizontal="left"/>
    </xf>
    <xf numFmtId="0" fontId="52" fillId="4" borderId="0">
      <alignment horizontal="left"/>
    </xf>
    <xf numFmtId="0" fontId="52" fillId="4" borderId="0">
      <alignment horizontal="left"/>
    </xf>
    <xf numFmtId="0" fontId="52" fillId="4" borderId="0">
      <alignment horizontal="left"/>
    </xf>
    <xf numFmtId="0" fontId="52" fillId="4" borderId="0">
      <alignment horizontal="left"/>
    </xf>
    <xf numFmtId="0" fontId="52" fillId="4" borderId="0">
      <alignment horizontal="left"/>
    </xf>
    <xf numFmtId="0" fontId="52" fillId="4" borderId="0">
      <alignment horizontal="left"/>
    </xf>
    <xf numFmtId="0" fontId="52" fillId="4" borderId="0">
      <alignment horizontal="left"/>
    </xf>
    <xf numFmtId="0" fontId="52" fillId="4" borderId="0">
      <alignment horizontal="left"/>
    </xf>
    <xf numFmtId="0" fontId="52" fillId="4" borderId="0">
      <alignment horizontal="left"/>
    </xf>
    <xf numFmtId="0" fontId="47" fillId="5" borderId="0">
      <alignment horizontal="left"/>
    </xf>
    <xf numFmtId="0" fontId="26" fillId="4" borderId="0">
      <alignment horizontal="left"/>
    </xf>
    <xf numFmtId="0" fontId="26" fillId="4" borderId="0">
      <alignment horizontal="left"/>
    </xf>
    <xf numFmtId="0" fontId="26" fillId="4" borderId="0">
      <alignment horizontal="left"/>
    </xf>
    <xf numFmtId="0" fontId="26" fillId="4" borderId="0">
      <alignment horizontal="left"/>
    </xf>
    <xf numFmtId="0" fontId="26" fillId="4" borderId="0">
      <alignment horizontal="left"/>
    </xf>
    <xf numFmtId="0" fontId="26" fillId="4" borderId="0">
      <alignment horizontal="left"/>
    </xf>
    <xf numFmtId="0" fontId="26" fillId="4" borderId="0">
      <alignment horizontal="left"/>
    </xf>
    <xf numFmtId="0" fontId="26" fillId="4" borderId="0">
      <alignment horizontal="left"/>
    </xf>
    <xf numFmtId="0" fontId="26" fillId="4" borderId="0">
      <alignment horizontal="left"/>
    </xf>
    <xf numFmtId="0" fontId="26" fillId="4" borderId="0">
      <alignment horizontal="left"/>
    </xf>
    <xf numFmtId="0" fontId="26" fillId="4" borderId="0">
      <alignment horizontal="left"/>
    </xf>
    <xf numFmtId="0" fontId="26" fillId="4" borderId="0">
      <alignment horizontal="left"/>
    </xf>
    <xf numFmtId="0" fontId="26" fillId="4" borderId="0">
      <alignment horizontal="left"/>
    </xf>
    <xf numFmtId="0" fontId="26" fillId="4" borderId="0">
      <alignment horizontal="left"/>
    </xf>
    <xf numFmtId="0" fontId="26" fillId="4" borderId="0">
      <alignment horizontal="left"/>
    </xf>
    <xf numFmtId="0" fontId="26" fillId="4" borderId="0">
      <alignment horizontal="left"/>
    </xf>
    <xf numFmtId="0" fontId="26" fillId="4" borderId="0">
      <alignment horizontal="left"/>
    </xf>
    <xf numFmtId="0" fontId="26" fillId="4" borderId="0">
      <alignment horizontal="left"/>
    </xf>
    <xf numFmtId="0" fontId="26" fillId="4" borderId="0">
      <alignment horizontal="left"/>
    </xf>
    <xf numFmtId="0" fontId="26" fillId="4" borderId="0">
      <alignment horizontal="left"/>
    </xf>
    <xf numFmtId="0" fontId="26" fillId="4" borderId="0">
      <alignment horizontal="left"/>
    </xf>
    <xf numFmtId="0" fontId="26" fillId="4" borderId="0">
      <alignment horizontal="left"/>
    </xf>
    <xf numFmtId="0" fontId="26" fillId="4" borderId="0">
      <alignment horizontal="left"/>
    </xf>
    <xf numFmtId="0" fontId="26" fillId="4" borderId="0">
      <alignment horizontal="left"/>
    </xf>
    <xf numFmtId="0" fontId="26" fillId="4" borderId="0">
      <alignment horizontal="left"/>
    </xf>
    <xf numFmtId="0" fontId="26" fillId="4" borderId="0">
      <alignment horizontal="left"/>
    </xf>
    <xf numFmtId="0" fontId="26" fillId="4" borderId="0">
      <alignment horizontal="left"/>
    </xf>
    <xf numFmtId="0" fontId="26" fillId="4" borderId="0">
      <alignment horizontal="left"/>
    </xf>
    <xf numFmtId="0" fontId="26" fillId="4" borderId="0">
      <alignment horizontal="left"/>
    </xf>
    <xf numFmtId="0" fontId="26" fillId="4" borderId="0">
      <alignment horizontal="left"/>
    </xf>
    <xf numFmtId="0" fontId="26" fillId="4" borderId="0">
      <alignment horizontal="left"/>
    </xf>
    <xf numFmtId="0" fontId="26" fillId="4" borderId="0">
      <alignment horizontal="left"/>
    </xf>
    <xf numFmtId="0" fontId="26" fillId="4" borderId="0">
      <alignment horizontal="left"/>
    </xf>
    <xf numFmtId="0" fontId="26" fillId="4" borderId="0">
      <alignment horizontal="left"/>
    </xf>
    <xf numFmtId="0" fontId="26" fillId="4" borderId="0">
      <alignment horizontal="left"/>
    </xf>
    <xf numFmtId="0" fontId="26" fillId="4" borderId="0">
      <alignment horizontal="left"/>
    </xf>
    <xf numFmtId="0" fontId="26" fillId="4" borderId="0">
      <alignment horizontal="left"/>
    </xf>
    <xf numFmtId="0" fontId="26" fillId="4" borderId="0">
      <alignment horizontal="left"/>
    </xf>
    <xf numFmtId="0" fontId="26" fillId="4" borderId="0">
      <alignment horizontal="left"/>
    </xf>
    <xf numFmtId="0" fontId="26" fillId="4" borderId="0">
      <alignment horizontal="left"/>
    </xf>
    <xf numFmtId="0" fontId="26" fillId="4" borderId="0">
      <alignment horizontal="left"/>
    </xf>
    <xf numFmtId="0" fontId="26" fillId="4" borderId="0">
      <alignment horizontal="left"/>
    </xf>
    <xf numFmtId="0" fontId="26" fillId="4" borderId="0">
      <alignment horizontal="left"/>
    </xf>
    <xf numFmtId="0" fontId="26" fillId="4" borderId="0">
      <alignment horizontal="left"/>
    </xf>
    <xf numFmtId="0" fontId="26" fillId="4" borderId="0">
      <alignment horizontal="left"/>
    </xf>
    <xf numFmtId="0" fontId="26" fillId="4" borderId="0">
      <alignment horizontal="left"/>
    </xf>
    <xf numFmtId="0" fontId="26" fillId="4" borderId="0">
      <alignment horizontal="left"/>
    </xf>
    <xf numFmtId="0" fontId="26" fillId="4" borderId="0">
      <alignment horizontal="left"/>
    </xf>
    <xf numFmtId="0" fontId="26" fillId="4" borderId="0">
      <alignment horizontal="left"/>
    </xf>
    <xf numFmtId="0" fontId="26" fillId="4" borderId="0">
      <alignment horizontal="left"/>
    </xf>
    <xf numFmtId="0" fontId="26" fillId="4" borderId="0">
      <alignment horizontal="left"/>
    </xf>
    <xf numFmtId="0" fontId="26" fillId="4" borderId="0">
      <alignment horizontal="left"/>
    </xf>
    <xf numFmtId="0" fontId="26" fillId="4" borderId="0">
      <alignment horizontal="left"/>
    </xf>
    <xf numFmtId="0" fontId="26" fillId="4" borderId="0">
      <alignment horizontal="left"/>
    </xf>
    <xf numFmtId="0" fontId="26" fillId="4" borderId="0">
      <alignment horizontal="left"/>
    </xf>
    <xf numFmtId="0" fontId="26" fillId="4" borderId="0">
      <alignment horizontal="left"/>
    </xf>
    <xf numFmtId="0" fontId="26" fillId="4" borderId="0">
      <alignment horizontal="left"/>
    </xf>
    <xf numFmtId="0" fontId="26" fillId="4" borderId="0">
      <alignment horizontal="left"/>
    </xf>
    <xf numFmtId="0" fontId="26" fillId="4" borderId="0">
      <alignment horizontal="left"/>
    </xf>
    <xf numFmtId="0" fontId="26" fillId="4" borderId="0">
      <alignment horizontal="left"/>
    </xf>
    <xf numFmtId="0" fontId="26" fillId="4" borderId="0">
      <alignment horizontal="left"/>
    </xf>
    <xf numFmtId="0" fontId="26" fillId="4" borderId="0">
      <alignment horizontal="left"/>
    </xf>
    <xf numFmtId="0" fontId="26" fillId="4" borderId="0">
      <alignment horizontal="left"/>
    </xf>
    <xf numFmtId="0" fontId="26" fillId="4" borderId="0">
      <alignment horizontal="left"/>
    </xf>
    <xf numFmtId="0" fontId="26" fillId="4" borderId="0">
      <alignment horizontal="left"/>
    </xf>
    <xf numFmtId="0" fontId="26" fillId="4" borderId="0">
      <alignment horizontal="left"/>
    </xf>
    <xf numFmtId="0" fontId="26" fillId="4" borderId="0">
      <alignment horizontal="left"/>
    </xf>
    <xf numFmtId="0" fontId="26" fillId="4" borderId="0">
      <alignment horizontal="left"/>
    </xf>
    <xf numFmtId="0" fontId="26" fillId="4" borderId="0">
      <alignment horizontal="left"/>
    </xf>
    <xf numFmtId="0" fontId="26" fillId="4" borderId="0">
      <alignment horizontal="left"/>
    </xf>
    <xf numFmtId="0" fontId="26" fillId="4" borderId="0">
      <alignment horizontal="left"/>
    </xf>
    <xf numFmtId="0" fontId="26" fillId="4" borderId="0">
      <alignment horizontal="left"/>
    </xf>
    <xf numFmtId="0" fontId="26" fillId="4" borderId="0">
      <alignment horizontal="left"/>
    </xf>
    <xf numFmtId="0" fontId="26" fillId="4" borderId="0">
      <alignment horizontal="left"/>
    </xf>
    <xf numFmtId="0" fontId="26" fillId="4" borderId="0">
      <alignment horizontal="left"/>
    </xf>
    <xf numFmtId="0" fontId="26" fillId="4" borderId="0">
      <alignment horizontal="left"/>
    </xf>
    <xf numFmtId="0" fontId="26" fillId="4" borderId="0">
      <alignment horizontal="left"/>
    </xf>
    <xf numFmtId="0" fontId="26" fillId="4" borderId="0">
      <alignment horizontal="left"/>
    </xf>
    <xf numFmtId="0" fontId="26" fillId="4" borderId="0">
      <alignment horizontal="left"/>
    </xf>
    <xf numFmtId="0" fontId="26" fillId="4" borderId="0">
      <alignment horizontal="left"/>
    </xf>
    <xf numFmtId="0" fontId="26" fillId="4" borderId="0">
      <alignment horizontal="left"/>
    </xf>
    <xf numFmtId="0" fontId="26" fillId="4" borderId="0">
      <alignment horizontal="left"/>
    </xf>
    <xf numFmtId="0" fontId="26" fillId="4" borderId="0">
      <alignment horizontal="left"/>
    </xf>
    <xf numFmtId="0" fontId="26" fillId="4" borderId="0">
      <alignment horizontal="left"/>
    </xf>
    <xf numFmtId="0" fontId="26" fillId="4" borderId="0">
      <alignment horizontal="left"/>
    </xf>
    <xf numFmtId="0" fontId="26" fillId="4" borderId="0">
      <alignment horizontal="left"/>
    </xf>
    <xf numFmtId="0" fontId="26" fillId="4" borderId="0">
      <alignment horizontal="left"/>
    </xf>
    <xf numFmtId="0" fontId="26" fillId="4" borderId="0">
      <alignment horizontal="left"/>
    </xf>
    <xf numFmtId="0" fontId="26" fillId="4" borderId="0">
      <alignment horizontal="left"/>
    </xf>
    <xf numFmtId="0" fontId="26" fillId="4" borderId="0">
      <alignment horizontal="left"/>
    </xf>
    <xf numFmtId="0" fontId="26" fillId="4" borderId="0">
      <alignment horizontal="left"/>
    </xf>
    <xf numFmtId="0" fontId="26" fillId="4" borderId="0">
      <alignment horizontal="left"/>
    </xf>
    <xf numFmtId="0" fontId="26" fillId="4" borderId="0">
      <alignment horizontal="left"/>
    </xf>
    <xf numFmtId="0" fontId="26" fillId="4" borderId="0">
      <alignment horizontal="left"/>
    </xf>
    <xf numFmtId="0" fontId="26" fillId="4" borderId="0">
      <alignment horizontal="left"/>
    </xf>
    <xf numFmtId="0" fontId="26" fillId="4" borderId="0">
      <alignment horizontal="left"/>
    </xf>
    <xf numFmtId="0" fontId="26" fillId="4" borderId="0">
      <alignment horizontal="left"/>
    </xf>
    <xf numFmtId="0" fontId="26" fillId="4" borderId="0">
      <alignment horizontal="left"/>
    </xf>
    <xf numFmtId="0" fontId="26" fillId="4" borderId="0">
      <alignment horizontal="left"/>
    </xf>
    <xf numFmtId="0" fontId="26" fillId="4" borderId="0">
      <alignment horizontal="left"/>
    </xf>
    <xf numFmtId="0" fontId="26" fillId="4" borderId="0">
      <alignment horizontal="left"/>
    </xf>
    <xf numFmtId="0" fontId="26" fillId="4" borderId="0">
      <alignment horizontal="left"/>
    </xf>
    <xf numFmtId="0" fontId="26" fillId="4" borderId="0">
      <alignment horizontal="left"/>
    </xf>
    <xf numFmtId="0" fontId="26" fillId="4" borderId="0">
      <alignment horizontal="left"/>
    </xf>
    <xf numFmtId="0" fontId="26" fillId="4" borderId="0">
      <alignment horizontal="left"/>
    </xf>
    <xf numFmtId="0" fontId="26" fillId="4" borderId="0">
      <alignment horizontal="left"/>
    </xf>
    <xf numFmtId="0" fontId="26" fillId="4" borderId="0">
      <alignment horizontal="left"/>
    </xf>
    <xf numFmtId="0" fontId="26" fillId="4" borderId="0">
      <alignment horizontal="left"/>
    </xf>
    <xf numFmtId="0" fontId="26" fillId="4" borderId="0">
      <alignment horizontal="left"/>
    </xf>
    <xf numFmtId="0" fontId="26" fillId="4" borderId="0">
      <alignment horizontal="left"/>
    </xf>
    <xf numFmtId="0" fontId="26" fillId="4" borderId="0">
      <alignment horizontal="left"/>
    </xf>
    <xf numFmtId="0" fontId="26" fillId="4" borderId="0">
      <alignment horizontal="left"/>
    </xf>
    <xf numFmtId="0" fontId="26" fillId="4" borderId="0">
      <alignment horizontal="left"/>
    </xf>
    <xf numFmtId="0" fontId="26" fillId="4" borderId="0">
      <alignment horizontal="left"/>
    </xf>
    <xf numFmtId="0" fontId="26" fillId="4" borderId="0">
      <alignment horizontal="left"/>
    </xf>
    <xf numFmtId="0" fontId="26" fillId="4" borderId="0">
      <alignment horizontal="left"/>
    </xf>
    <xf numFmtId="0" fontId="26" fillId="4" borderId="0">
      <alignment horizontal="left"/>
    </xf>
    <xf numFmtId="0" fontId="26" fillId="4" borderId="0">
      <alignment horizontal="left"/>
    </xf>
    <xf numFmtId="0" fontId="26" fillId="4" borderId="0">
      <alignment horizontal="left"/>
    </xf>
    <xf numFmtId="0" fontId="26" fillId="4" borderId="0">
      <alignment horizontal="left"/>
    </xf>
    <xf numFmtId="0" fontId="26" fillId="4" borderId="0">
      <alignment horizontal="left"/>
    </xf>
    <xf numFmtId="0" fontId="26" fillId="4" borderId="0">
      <alignment horizontal="left"/>
    </xf>
    <xf numFmtId="0" fontId="26" fillId="4" borderId="0">
      <alignment horizontal="left"/>
    </xf>
    <xf numFmtId="0" fontId="26" fillId="4" borderId="0">
      <alignment horizontal="left"/>
    </xf>
    <xf numFmtId="0" fontId="26" fillId="4" borderId="0">
      <alignment horizontal="left"/>
    </xf>
    <xf numFmtId="0" fontId="26" fillId="4" borderId="0">
      <alignment horizontal="left"/>
    </xf>
    <xf numFmtId="0" fontId="26" fillId="4" borderId="0">
      <alignment horizontal="left"/>
    </xf>
    <xf numFmtId="0" fontId="26" fillId="4" borderId="0">
      <alignment horizontal="left"/>
    </xf>
    <xf numFmtId="0" fontId="26" fillId="4" borderId="0">
      <alignment horizontal="left"/>
    </xf>
    <xf numFmtId="0" fontId="26" fillId="4" borderId="0">
      <alignment horizontal="left"/>
    </xf>
    <xf numFmtId="0" fontId="26" fillId="4" borderId="0">
      <alignment horizontal="left"/>
    </xf>
    <xf numFmtId="0" fontId="26" fillId="4" borderId="0">
      <alignment horizontal="left"/>
    </xf>
    <xf numFmtId="0" fontId="26" fillId="4" borderId="0">
      <alignment horizontal="left"/>
    </xf>
    <xf numFmtId="0" fontId="26" fillId="4" borderId="0">
      <alignment horizontal="left"/>
    </xf>
    <xf numFmtId="0" fontId="26" fillId="4" borderId="0">
      <alignment horizontal="left"/>
    </xf>
    <xf numFmtId="0" fontId="26" fillId="4" borderId="0">
      <alignment horizontal="left"/>
    </xf>
    <xf numFmtId="0" fontId="26" fillId="4" borderId="0">
      <alignment horizontal="left"/>
    </xf>
    <xf numFmtId="0" fontId="26" fillId="4" borderId="0">
      <alignment horizontal="left"/>
    </xf>
    <xf numFmtId="0" fontId="26" fillId="4" borderId="0">
      <alignment horizontal="left"/>
    </xf>
    <xf numFmtId="0" fontId="26" fillId="4" borderId="0">
      <alignment horizontal="left"/>
    </xf>
    <xf numFmtId="0" fontId="26" fillId="4" borderId="0">
      <alignment horizontal="left"/>
    </xf>
    <xf numFmtId="0" fontId="26" fillId="4" borderId="0">
      <alignment horizontal="left"/>
    </xf>
    <xf numFmtId="0" fontId="26" fillId="4" borderId="0">
      <alignment horizontal="left"/>
    </xf>
    <xf numFmtId="0" fontId="26" fillId="4" borderId="0">
      <alignment horizontal="left"/>
    </xf>
    <xf numFmtId="0" fontId="26" fillId="4" borderId="0">
      <alignment horizontal="left"/>
    </xf>
    <xf numFmtId="0" fontId="26" fillId="4" borderId="0">
      <alignment horizontal="left"/>
    </xf>
    <xf numFmtId="0" fontId="26" fillId="4" borderId="0">
      <alignment horizontal="left"/>
    </xf>
    <xf numFmtId="0" fontId="26" fillId="4" borderId="0">
      <alignment horizontal="left"/>
    </xf>
    <xf numFmtId="0" fontId="26" fillId="4" borderId="0">
      <alignment horizontal="left"/>
    </xf>
    <xf numFmtId="0" fontId="26" fillId="4" borderId="0">
      <alignment horizontal="left"/>
    </xf>
    <xf numFmtId="0" fontId="26" fillId="4" borderId="0">
      <alignment horizontal="left"/>
    </xf>
    <xf numFmtId="0" fontId="26" fillId="4" borderId="0">
      <alignment horizontal="left"/>
    </xf>
    <xf numFmtId="0" fontId="26" fillId="4" borderId="0">
      <alignment horizontal="left"/>
    </xf>
    <xf numFmtId="0" fontId="26" fillId="4" borderId="0">
      <alignment horizontal="left"/>
    </xf>
    <xf numFmtId="0" fontId="26" fillId="4" borderId="0">
      <alignment horizontal="left"/>
    </xf>
    <xf numFmtId="0" fontId="26" fillId="4" borderId="0">
      <alignment horizontal="left"/>
    </xf>
    <xf numFmtId="0" fontId="26" fillId="4" borderId="0">
      <alignment horizontal="left"/>
    </xf>
    <xf numFmtId="0" fontId="26" fillId="4" borderId="0">
      <alignment horizontal="left"/>
    </xf>
    <xf numFmtId="0" fontId="26" fillId="4" borderId="0">
      <alignment horizontal="left"/>
    </xf>
    <xf numFmtId="0" fontId="26" fillId="4" borderId="0">
      <alignment horizontal="left"/>
    </xf>
    <xf numFmtId="0" fontId="26" fillId="4" borderId="0">
      <alignment horizontal="left"/>
    </xf>
    <xf numFmtId="0" fontId="42" fillId="5" borderId="0">
      <alignment horizontal="left" vertical="top"/>
    </xf>
    <xf numFmtId="0" fontId="49" fillId="4" borderId="0">
      <alignment horizontal="left" vertical="top"/>
    </xf>
    <xf numFmtId="0" fontId="49" fillId="4" borderId="0">
      <alignment horizontal="left" vertical="top"/>
    </xf>
    <xf numFmtId="0" fontId="49" fillId="4" borderId="0">
      <alignment horizontal="left" vertical="top"/>
    </xf>
    <xf numFmtId="0" fontId="49" fillId="4" borderId="0">
      <alignment horizontal="left" vertical="top"/>
    </xf>
    <xf numFmtId="0" fontId="49" fillId="4" borderId="0">
      <alignment horizontal="left" vertical="top"/>
    </xf>
    <xf numFmtId="0" fontId="49" fillId="4" borderId="0">
      <alignment horizontal="left" vertical="top"/>
    </xf>
    <xf numFmtId="0" fontId="49" fillId="4" borderId="0">
      <alignment horizontal="left" vertical="top"/>
    </xf>
    <xf numFmtId="0" fontId="49" fillId="4" borderId="0">
      <alignment horizontal="left" vertical="top"/>
    </xf>
    <xf numFmtId="0" fontId="49" fillId="4" borderId="0">
      <alignment horizontal="left" vertical="top"/>
    </xf>
    <xf numFmtId="0" fontId="49" fillId="4" borderId="0">
      <alignment horizontal="left" vertical="top"/>
    </xf>
    <xf numFmtId="0" fontId="49" fillId="4" borderId="0">
      <alignment horizontal="left" vertical="top"/>
    </xf>
    <xf numFmtId="0" fontId="49" fillId="4" borderId="0">
      <alignment horizontal="left" vertical="top"/>
    </xf>
    <xf numFmtId="0" fontId="49" fillId="4" borderId="0">
      <alignment horizontal="left" vertical="top"/>
    </xf>
    <xf numFmtId="0" fontId="49" fillId="4" borderId="0">
      <alignment horizontal="left" vertical="top"/>
    </xf>
    <xf numFmtId="0" fontId="49" fillId="4" borderId="0">
      <alignment horizontal="left" vertical="top"/>
    </xf>
    <xf numFmtId="0" fontId="49" fillId="4" borderId="0">
      <alignment horizontal="left" vertical="top"/>
    </xf>
    <xf numFmtId="0" fontId="49" fillId="4" borderId="0">
      <alignment horizontal="left" vertical="top"/>
    </xf>
    <xf numFmtId="0" fontId="49" fillId="4" borderId="0">
      <alignment horizontal="left" vertical="top"/>
    </xf>
    <xf numFmtId="0" fontId="49" fillId="4" borderId="0">
      <alignment horizontal="left" vertical="top"/>
    </xf>
    <xf numFmtId="0" fontId="49" fillId="4" borderId="0">
      <alignment horizontal="left" vertical="top"/>
    </xf>
    <xf numFmtId="0" fontId="49" fillId="4" borderId="0">
      <alignment horizontal="left" vertical="top"/>
    </xf>
    <xf numFmtId="0" fontId="49" fillId="4" borderId="0">
      <alignment horizontal="left" vertical="top"/>
    </xf>
    <xf numFmtId="0" fontId="49" fillId="4" borderId="0">
      <alignment horizontal="left" vertical="top"/>
    </xf>
    <xf numFmtId="0" fontId="49" fillId="4" borderId="0">
      <alignment horizontal="left" vertical="top"/>
    </xf>
    <xf numFmtId="0" fontId="49" fillId="4" borderId="0">
      <alignment horizontal="left" vertical="top"/>
    </xf>
    <xf numFmtId="0" fontId="49" fillId="4" borderId="0">
      <alignment horizontal="left" vertical="top"/>
    </xf>
    <xf numFmtId="0" fontId="49" fillId="4" borderId="0">
      <alignment horizontal="left" vertical="top"/>
    </xf>
    <xf numFmtId="0" fontId="49" fillId="4" borderId="0">
      <alignment horizontal="left" vertical="top"/>
    </xf>
    <xf numFmtId="0" fontId="49" fillId="4" borderId="0">
      <alignment horizontal="left" vertical="top"/>
    </xf>
    <xf numFmtId="0" fontId="49" fillId="4" borderId="0">
      <alignment horizontal="left" vertical="top"/>
    </xf>
    <xf numFmtId="0" fontId="49" fillId="4" borderId="0">
      <alignment horizontal="left" vertical="top"/>
    </xf>
    <xf numFmtId="0" fontId="49" fillId="4" borderId="0">
      <alignment horizontal="left" vertical="top"/>
    </xf>
    <xf numFmtId="0" fontId="49" fillId="4" borderId="0">
      <alignment horizontal="left" vertical="top"/>
    </xf>
    <xf numFmtId="0" fontId="49" fillId="4" borderId="0">
      <alignment horizontal="left" vertical="top"/>
    </xf>
    <xf numFmtId="0" fontId="49" fillId="4" borderId="0">
      <alignment horizontal="left" vertical="top"/>
    </xf>
    <xf numFmtId="0" fontId="49" fillId="4" borderId="0">
      <alignment horizontal="left" vertical="top"/>
    </xf>
    <xf numFmtId="0" fontId="49" fillId="4" borderId="0">
      <alignment horizontal="left" vertical="top"/>
    </xf>
    <xf numFmtId="0" fontId="49" fillId="4" borderId="0">
      <alignment horizontal="left" vertical="top"/>
    </xf>
    <xf numFmtId="0" fontId="49" fillId="4" borderId="0">
      <alignment horizontal="left" vertical="top"/>
    </xf>
    <xf numFmtId="0" fontId="49" fillId="4" borderId="0">
      <alignment horizontal="left" vertical="top"/>
    </xf>
    <xf numFmtId="0" fontId="49" fillId="4" borderId="0">
      <alignment horizontal="left" vertical="top"/>
    </xf>
    <xf numFmtId="0" fontId="49" fillId="4" borderId="0">
      <alignment horizontal="left" vertical="top"/>
    </xf>
    <xf numFmtId="0" fontId="49" fillId="4" borderId="0">
      <alignment horizontal="left" vertical="top"/>
    </xf>
    <xf numFmtId="0" fontId="49" fillId="4" borderId="0">
      <alignment horizontal="left" vertical="top"/>
    </xf>
    <xf numFmtId="0" fontId="49" fillId="4" borderId="0">
      <alignment horizontal="left" vertical="top"/>
    </xf>
    <xf numFmtId="0" fontId="49" fillId="4" borderId="0">
      <alignment horizontal="left" vertical="top"/>
    </xf>
    <xf numFmtId="0" fontId="49" fillId="4" borderId="0">
      <alignment horizontal="left" vertical="top"/>
    </xf>
    <xf numFmtId="0" fontId="49" fillId="4" borderId="0">
      <alignment horizontal="left" vertical="top"/>
    </xf>
    <xf numFmtId="0" fontId="49" fillId="4" borderId="0">
      <alignment horizontal="left" vertical="top"/>
    </xf>
    <xf numFmtId="0" fontId="49" fillId="4" borderId="0">
      <alignment horizontal="left" vertical="top"/>
    </xf>
    <xf numFmtId="0" fontId="49" fillId="4" borderId="0">
      <alignment horizontal="left" vertical="top"/>
    </xf>
    <xf numFmtId="0" fontId="49" fillId="4" borderId="0">
      <alignment horizontal="left" vertical="top"/>
    </xf>
    <xf numFmtId="0" fontId="49" fillId="4" borderId="0">
      <alignment horizontal="left" vertical="top"/>
    </xf>
    <xf numFmtId="0" fontId="49" fillId="4" borderId="0">
      <alignment horizontal="left" vertical="top"/>
    </xf>
    <xf numFmtId="0" fontId="49" fillId="4" borderId="0">
      <alignment horizontal="left" vertical="top"/>
    </xf>
    <xf numFmtId="0" fontId="49" fillId="4" borderId="0">
      <alignment horizontal="left" vertical="top"/>
    </xf>
    <xf numFmtId="0" fontId="49" fillId="4" borderId="0">
      <alignment horizontal="left" vertical="top"/>
    </xf>
    <xf numFmtId="0" fontId="49" fillId="4" borderId="0">
      <alignment horizontal="left" vertical="top"/>
    </xf>
    <xf numFmtId="0" fontId="49" fillId="4" borderId="0">
      <alignment horizontal="left" vertical="top"/>
    </xf>
    <xf numFmtId="0" fontId="49" fillId="4" borderId="0">
      <alignment horizontal="left" vertical="top"/>
    </xf>
    <xf numFmtId="0" fontId="49" fillId="4" borderId="0">
      <alignment horizontal="left" vertical="top"/>
    </xf>
    <xf numFmtId="0" fontId="49" fillId="4" borderId="0">
      <alignment horizontal="left" vertical="top"/>
    </xf>
    <xf numFmtId="0" fontId="49" fillId="4" borderId="0">
      <alignment horizontal="left" vertical="top"/>
    </xf>
    <xf numFmtId="0" fontId="49" fillId="4" borderId="0">
      <alignment horizontal="left" vertical="top"/>
    </xf>
    <xf numFmtId="0" fontId="49" fillId="4" borderId="0">
      <alignment horizontal="left" vertical="top"/>
    </xf>
    <xf numFmtId="0" fontId="49" fillId="4" borderId="0">
      <alignment horizontal="left" vertical="top"/>
    </xf>
    <xf numFmtId="0" fontId="49" fillId="4" borderId="0">
      <alignment horizontal="left" vertical="top"/>
    </xf>
    <xf numFmtId="0" fontId="49" fillId="4" borderId="0">
      <alignment horizontal="left" vertical="top"/>
    </xf>
    <xf numFmtId="0" fontId="49" fillId="4" borderId="0">
      <alignment horizontal="left" vertical="top"/>
    </xf>
    <xf numFmtId="0" fontId="49" fillId="4" borderId="0">
      <alignment horizontal="left" vertical="top"/>
    </xf>
    <xf numFmtId="0" fontId="49" fillId="4" borderId="0">
      <alignment horizontal="left" vertical="top"/>
    </xf>
    <xf numFmtId="0" fontId="49" fillId="4" borderId="0">
      <alignment horizontal="left" vertical="top"/>
    </xf>
    <xf numFmtId="0" fontId="49" fillId="4" borderId="0">
      <alignment horizontal="left" vertical="top"/>
    </xf>
    <xf numFmtId="0" fontId="49" fillId="4" borderId="0">
      <alignment horizontal="left" vertical="top"/>
    </xf>
    <xf numFmtId="0" fontId="49" fillId="4" borderId="0">
      <alignment horizontal="left" vertical="top"/>
    </xf>
    <xf numFmtId="0" fontId="49" fillId="4" borderId="0">
      <alignment horizontal="left" vertical="top"/>
    </xf>
    <xf numFmtId="0" fontId="49" fillId="4" borderId="0">
      <alignment horizontal="left" vertical="top"/>
    </xf>
    <xf numFmtId="0" fontId="49" fillId="4" borderId="0">
      <alignment horizontal="left" vertical="top"/>
    </xf>
    <xf numFmtId="0" fontId="49" fillId="4" borderId="0">
      <alignment horizontal="left" vertical="top"/>
    </xf>
    <xf numFmtId="0" fontId="49" fillId="4" borderId="0">
      <alignment horizontal="left" vertical="top"/>
    </xf>
    <xf numFmtId="0" fontId="49" fillId="4" borderId="0">
      <alignment horizontal="left" vertical="top"/>
    </xf>
    <xf numFmtId="0" fontId="49" fillId="4" borderId="0">
      <alignment horizontal="left" vertical="top"/>
    </xf>
    <xf numFmtId="0" fontId="49" fillId="4" borderId="0">
      <alignment horizontal="left" vertical="top"/>
    </xf>
    <xf numFmtId="0" fontId="49" fillId="4" borderId="0">
      <alignment horizontal="left" vertical="top"/>
    </xf>
    <xf numFmtId="0" fontId="49" fillId="4" borderId="0">
      <alignment horizontal="left" vertical="top"/>
    </xf>
    <xf numFmtId="0" fontId="49" fillId="4" borderId="0">
      <alignment horizontal="left" vertical="top"/>
    </xf>
    <xf numFmtId="0" fontId="49" fillId="4" borderId="0">
      <alignment horizontal="left" vertical="top"/>
    </xf>
    <xf numFmtId="0" fontId="49" fillId="4" borderId="0">
      <alignment horizontal="left" vertical="top"/>
    </xf>
    <xf numFmtId="0" fontId="49" fillId="4" borderId="0">
      <alignment horizontal="left" vertical="top"/>
    </xf>
    <xf numFmtId="0" fontId="49" fillId="4" borderId="0">
      <alignment horizontal="left" vertical="top"/>
    </xf>
    <xf numFmtId="0" fontId="49" fillId="4" borderId="0">
      <alignment horizontal="left" vertical="top"/>
    </xf>
    <xf numFmtId="0" fontId="49" fillId="4" borderId="0">
      <alignment horizontal="left" vertical="top"/>
    </xf>
    <xf numFmtId="0" fontId="49" fillId="4" borderId="0">
      <alignment horizontal="left" vertical="top"/>
    </xf>
    <xf numFmtId="0" fontId="49" fillId="4" borderId="0">
      <alignment horizontal="left" vertical="top"/>
    </xf>
    <xf numFmtId="0" fontId="49" fillId="4" borderId="0">
      <alignment horizontal="left" vertical="top"/>
    </xf>
    <xf numFmtId="0" fontId="49" fillId="4" borderId="0">
      <alignment horizontal="left" vertical="top"/>
    </xf>
    <xf numFmtId="0" fontId="49" fillId="4" borderId="0">
      <alignment horizontal="left" vertical="top"/>
    </xf>
    <xf numFmtId="0" fontId="49" fillId="4" borderId="0">
      <alignment horizontal="left" vertical="top"/>
    </xf>
    <xf numFmtId="0" fontId="49" fillId="4" borderId="0">
      <alignment horizontal="left" vertical="top"/>
    </xf>
    <xf numFmtId="0" fontId="49" fillId="4" borderId="0">
      <alignment horizontal="left" vertical="top"/>
    </xf>
    <xf numFmtId="0" fontId="49" fillId="4" borderId="0">
      <alignment horizontal="left" vertical="top"/>
    </xf>
    <xf numFmtId="0" fontId="49" fillId="4" borderId="0">
      <alignment horizontal="left" vertical="top"/>
    </xf>
    <xf numFmtId="0" fontId="49" fillId="4" borderId="0">
      <alignment horizontal="left" vertical="top"/>
    </xf>
    <xf numFmtId="0" fontId="49" fillId="4" borderId="0">
      <alignment horizontal="left" vertical="top"/>
    </xf>
    <xf numFmtId="0" fontId="49" fillId="4" borderId="0">
      <alignment horizontal="left" vertical="top"/>
    </xf>
    <xf numFmtId="0" fontId="49" fillId="4" borderId="0">
      <alignment horizontal="left" vertical="top"/>
    </xf>
    <xf numFmtId="0" fontId="49" fillId="4" borderId="0">
      <alignment horizontal="left" vertical="top"/>
    </xf>
    <xf numFmtId="0" fontId="49" fillId="4" borderId="0">
      <alignment horizontal="left" vertical="top"/>
    </xf>
    <xf numFmtId="0" fontId="49" fillId="4" borderId="0">
      <alignment horizontal="left" vertical="top"/>
    </xf>
    <xf numFmtId="0" fontId="49" fillId="4" borderId="0">
      <alignment horizontal="left" vertical="top"/>
    </xf>
    <xf numFmtId="0" fontId="49" fillId="4" borderId="0">
      <alignment horizontal="left" vertical="top"/>
    </xf>
    <xf numFmtId="0" fontId="49" fillId="4" borderId="0">
      <alignment horizontal="left" vertical="top"/>
    </xf>
    <xf numFmtId="0" fontId="49" fillId="4" borderId="0">
      <alignment horizontal="left" vertical="top"/>
    </xf>
    <xf numFmtId="0" fontId="49" fillId="4" borderId="0">
      <alignment horizontal="left" vertical="top"/>
    </xf>
    <xf numFmtId="0" fontId="49" fillId="4" borderId="0">
      <alignment horizontal="left" vertical="top"/>
    </xf>
    <xf numFmtId="0" fontId="49" fillId="4" borderId="0">
      <alignment horizontal="left" vertical="top"/>
    </xf>
    <xf numFmtId="0" fontId="49" fillId="4" borderId="0">
      <alignment horizontal="left" vertical="top"/>
    </xf>
    <xf numFmtId="0" fontId="49" fillId="4" borderId="0">
      <alignment horizontal="left" vertical="top"/>
    </xf>
    <xf numFmtId="0" fontId="49" fillId="4" borderId="0">
      <alignment horizontal="left" vertical="top"/>
    </xf>
    <xf numFmtId="0" fontId="49" fillId="4" borderId="0">
      <alignment horizontal="left" vertical="top"/>
    </xf>
    <xf numFmtId="0" fontId="49" fillId="4" borderId="0">
      <alignment horizontal="left" vertical="top"/>
    </xf>
    <xf numFmtId="0" fontId="49" fillId="4" borderId="0">
      <alignment horizontal="left" vertical="top"/>
    </xf>
    <xf numFmtId="0" fontId="49" fillId="4" borderId="0">
      <alignment horizontal="left" vertical="top"/>
    </xf>
    <xf numFmtId="0" fontId="49" fillId="4" borderId="0">
      <alignment horizontal="left" vertical="top"/>
    </xf>
    <xf numFmtId="0" fontId="49" fillId="4" borderId="0">
      <alignment horizontal="left" vertical="top"/>
    </xf>
    <xf numFmtId="0" fontId="49" fillId="4" borderId="0">
      <alignment horizontal="left" vertical="top"/>
    </xf>
    <xf numFmtId="0" fontId="49" fillId="4" borderId="0">
      <alignment horizontal="left" vertical="top"/>
    </xf>
    <xf numFmtId="0" fontId="49" fillId="4" borderId="0">
      <alignment horizontal="left" vertical="top"/>
    </xf>
    <xf numFmtId="0" fontId="49" fillId="4" borderId="0">
      <alignment horizontal="left" vertical="top"/>
    </xf>
    <xf numFmtId="0" fontId="49" fillId="4" borderId="0">
      <alignment horizontal="left" vertical="top"/>
    </xf>
    <xf numFmtId="0" fontId="49" fillId="4" borderId="0">
      <alignment horizontal="left" vertical="top"/>
    </xf>
    <xf numFmtId="0" fontId="49" fillId="4" borderId="0">
      <alignment horizontal="left" vertical="top"/>
    </xf>
    <xf numFmtId="0" fontId="49" fillId="4" borderId="0">
      <alignment horizontal="left" vertical="top"/>
    </xf>
    <xf numFmtId="0" fontId="49" fillId="4" borderId="0">
      <alignment horizontal="left" vertical="top"/>
    </xf>
    <xf numFmtId="0" fontId="49" fillId="4" borderId="0">
      <alignment horizontal="left" vertical="top"/>
    </xf>
    <xf numFmtId="0" fontId="49" fillId="4" borderId="0">
      <alignment horizontal="left" vertical="top"/>
    </xf>
    <xf numFmtId="0" fontId="49" fillId="4" borderId="0">
      <alignment horizontal="left" vertical="top"/>
    </xf>
    <xf numFmtId="0" fontId="49" fillId="4" borderId="0">
      <alignment horizontal="left" vertical="top"/>
    </xf>
    <xf numFmtId="0" fontId="49" fillId="4" borderId="0">
      <alignment horizontal="left" vertical="top"/>
    </xf>
    <xf numFmtId="0" fontId="49" fillId="4" borderId="0">
      <alignment horizontal="left" vertical="top"/>
    </xf>
    <xf numFmtId="0" fontId="49" fillId="4" borderId="0">
      <alignment horizontal="left" vertical="top"/>
    </xf>
    <xf numFmtId="0" fontId="49" fillId="4" borderId="0">
      <alignment horizontal="left" vertical="top"/>
    </xf>
    <xf numFmtId="0" fontId="49" fillId="4" borderId="0">
      <alignment horizontal="left" vertical="top"/>
    </xf>
    <xf numFmtId="0" fontId="49" fillId="4" borderId="0">
      <alignment horizontal="left" vertical="top"/>
    </xf>
    <xf numFmtId="0" fontId="49" fillId="4" borderId="0">
      <alignment horizontal="left" vertical="top"/>
    </xf>
    <xf numFmtId="0" fontId="49" fillId="4" borderId="0">
      <alignment horizontal="left" vertical="top"/>
    </xf>
    <xf numFmtId="0" fontId="49" fillId="4" borderId="0">
      <alignment horizontal="left" vertical="top"/>
    </xf>
    <xf numFmtId="0" fontId="49" fillId="4" borderId="0">
      <alignment horizontal="left" vertical="top"/>
    </xf>
    <xf numFmtId="0" fontId="49" fillId="4" borderId="0">
      <alignment horizontal="left" vertical="top"/>
    </xf>
    <xf numFmtId="0" fontId="49" fillId="4" borderId="0">
      <alignment horizontal="left" vertical="top"/>
    </xf>
    <xf numFmtId="0" fontId="49" fillId="4" borderId="0">
      <alignment horizontal="left" vertical="top"/>
    </xf>
    <xf numFmtId="0" fontId="49" fillId="4" borderId="0">
      <alignment horizontal="left" vertical="top"/>
    </xf>
    <xf numFmtId="0" fontId="49" fillId="4" borderId="0">
      <alignment horizontal="left" vertical="top"/>
    </xf>
    <xf numFmtId="0" fontId="49" fillId="4" borderId="0">
      <alignment horizontal="left" vertical="top"/>
    </xf>
    <xf numFmtId="0" fontId="49" fillId="4" borderId="0">
      <alignment horizontal="left" vertical="top"/>
    </xf>
    <xf numFmtId="0" fontId="49" fillId="4" borderId="0">
      <alignment horizontal="left" vertical="top"/>
    </xf>
    <xf numFmtId="0" fontId="49" fillId="4" borderId="0">
      <alignment horizontal="left" vertical="top"/>
    </xf>
    <xf numFmtId="0" fontId="49" fillId="4" borderId="0">
      <alignment horizontal="left" vertical="top"/>
    </xf>
    <xf numFmtId="0" fontId="49" fillId="4" borderId="0">
      <alignment horizontal="left" vertical="top"/>
    </xf>
    <xf numFmtId="0" fontId="49" fillId="4" borderId="0">
      <alignment horizontal="left" vertical="top"/>
    </xf>
    <xf numFmtId="0" fontId="49" fillId="4" borderId="0">
      <alignment horizontal="left" vertical="top"/>
    </xf>
    <xf numFmtId="0" fontId="53" fillId="5" borderId="0">
      <alignment horizontal="right" vertical="top"/>
    </xf>
    <xf numFmtId="0" fontId="54" fillId="4" borderId="0">
      <alignment horizontal="right" vertical="top"/>
    </xf>
    <xf numFmtId="0" fontId="54" fillId="4" borderId="0">
      <alignment horizontal="right" vertical="top"/>
    </xf>
    <xf numFmtId="0" fontId="54" fillId="4" borderId="0">
      <alignment horizontal="right" vertical="top"/>
    </xf>
    <xf numFmtId="0" fontId="54" fillId="4" borderId="0">
      <alignment horizontal="right" vertical="top"/>
    </xf>
    <xf numFmtId="0" fontId="54" fillId="4" borderId="0">
      <alignment horizontal="right" vertical="top"/>
    </xf>
    <xf numFmtId="0" fontId="54" fillId="4" borderId="0">
      <alignment horizontal="right" vertical="top"/>
    </xf>
    <xf numFmtId="0" fontId="54" fillId="4" borderId="0">
      <alignment horizontal="right" vertical="top"/>
    </xf>
    <xf numFmtId="0" fontId="54" fillId="4" borderId="0">
      <alignment horizontal="right" vertical="top"/>
    </xf>
    <xf numFmtId="0" fontId="54" fillId="4" borderId="0">
      <alignment horizontal="right" vertical="top"/>
    </xf>
    <xf numFmtId="0" fontId="54" fillId="4" borderId="0">
      <alignment horizontal="right" vertical="top"/>
    </xf>
    <xf numFmtId="0" fontId="54" fillId="4" borderId="0">
      <alignment horizontal="right" vertical="top"/>
    </xf>
    <xf numFmtId="0" fontId="54" fillId="4" borderId="0">
      <alignment horizontal="right" vertical="top"/>
    </xf>
    <xf numFmtId="0" fontId="54" fillId="4" borderId="0">
      <alignment horizontal="right" vertical="top"/>
    </xf>
    <xf numFmtId="0" fontId="54" fillId="4" borderId="0">
      <alignment horizontal="right" vertical="top"/>
    </xf>
    <xf numFmtId="0" fontId="54" fillId="4" borderId="0">
      <alignment horizontal="right" vertical="top"/>
    </xf>
    <xf numFmtId="0" fontId="54" fillId="4" borderId="0">
      <alignment horizontal="right" vertical="top"/>
    </xf>
    <xf numFmtId="0" fontId="54" fillId="4" borderId="0">
      <alignment horizontal="right" vertical="top"/>
    </xf>
    <xf numFmtId="0" fontId="54" fillId="4" borderId="0">
      <alignment horizontal="right" vertical="top"/>
    </xf>
    <xf numFmtId="0" fontId="54" fillId="4" borderId="0">
      <alignment horizontal="right" vertical="top"/>
    </xf>
    <xf numFmtId="0" fontId="54" fillId="4" borderId="0">
      <alignment horizontal="right" vertical="top"/>
    </xf>
    <xf numFmtId="0" fontId="54" fillId="4" borderId="0">
      <alignment horizontal="right" vertical="top"/>
    </xf>
    <xf numFmtId="0" fontId="54" fillId="4" borderId="0">
      <alignment horizontal="right" vertical="top"/>
    </xf>
    <xf numFmtId="0" fontId="54" fillId="4" borderId="0">
      <alignment horizontal="right" vertical="top"/>
    </xf>
    <xf numFmtId="0" fontId="54" fillId="4" borderId="0">
      <alignment horizontal="right" vertical="top"/>
    </xf>
    <xf numFmtId="0" fontId="54" fillId="4" borderId="0">
      <alignment horizontal="right" vertical="top"/>
    </xf>
    <xf numFmtId="0" fontId="54" fillId="4" borderId="0">
      <alignment horizontal="right" vertical="top"/>
    </xf>
    <xf numFmtId="0" fontId="54" fillId="4" borderId="0">
      <alignment horizontal="right" vertical="top"/>
    </xf>
    <xf numFmtId="0" fontId="54" fillId="4" borderId="0">
      <alignment horizontal="right" vertical="top"/>
    </xf>
    <xf numFmtId="0" fontId="54" fillId="4" borderId="0">
      <alignment horizontal="right" vertical="top"/>
    </xf>
    <xf numFmtId="0" fontId="54" fillId="4" borderId="0">
      <alignment horizontal="right" vertical="top"/>
    </xf>
    <xf numFmtId="0" fontId="54" fillId="4" borderId="0">
      <alignment horizontal="right" vertical="top"/>
    </xf>
    <xf numFmtId="0" fontId="54" fillId="4" borderId="0">
      <alignment horizontal="right" vertical="top"/>
    </xf>
    <xf numFmtId="0" fontId="54" fillId="4" borderId="0">
      <alignment horizontal="right" vertical="top"/>
    </xf>
    <xf numFmtId="0" fontId="54" fillId="4" borderId="0">
      <alignment horizontal="right" vertical="top"/>
    </xf>
    <xf numFmtId="0" fontId="54" fillId="4" borderId="0">
      <alignment horizontal="right" vertical="top"/>
    </xf>
    <xf numFmtId="0" fontId="54" fillId="4" borderId="0">
      <alignment horizontal="right" vertical="top"/>
    </xf>
    <xf numFmtId="0" fontId="54" fillId="4" borderId="0">
      <alignment horizontal="right" vertical="top"/>
    </xf>
    <xf numFmtId="0" fontId="54" fillId="4" borderId="0">
      <alignment horizontal="right" vertical="top"/>
    </xf>
    <xf numFmtId="0" fontId="54" fillId="4" borderId="0">
      <alignment horizontal="right" vertical="top"/>
    </xf>
    <xf numFmtId="0" fontId="54" fillId="4" borderId="0">
      <alignment horizontal="right" vertical="top"/>
    </xf>
    <xf numFmtId="0" fontId="54" fillId="4" borderId="0">
      <alignment horizontal="right" vertical="top"/>
    </xf>
    <xf numFmtId="0" fontId="54" fillId="4" borderId="0">
      <alignment horizontal="right" vertical="top"/>
    </xf>
    <xf numFmtId="0" fontId="54" fillId="4" borderId="0">
      <alignment horizontal="right" vertical="top"/>
    </xf>
    <xf numFmtId="0" fontId="54" fillId="4" borderId="0">
      <alignment horizontal="right" vertical="top"/>
    </xf>
    <xf numFmtId="0" fontId="54" fillId="4" borderId="0">
      <alignment horizontal="right" vertical="top"/>
    </xf>
    <xf numFmtId="0" fontId="54" fillId="4" borderId="0">
      <alignment horizontal="right" vertical="top"/>
    </xf>
    <xf numFmtId="0" fontId="54" fillId="4" borderId="0">
      <alignment horizontal="right" vertical="top"/>
    </xf>
    <xf numFmtId="0" fontId="54" fillId="4" borderId="0">
      <alignment horizontal="right" vertical="top"/>
    </xf>
    <xf numFmtId="0" fontId="54" fillId="4" borderId="0">
      <alignment horizontal="right" vertical="top"/>
    </xf>
    <xf numFmtId="0" fontId="54" fillId="4" borderId="0">
      <alignment horizontal="right" vertical="top"/>
    </xf>
    <xf numFmtId="0" fontId="54" fillId="4" borderId="0">
      <alignment horizontal="right" vertical="top"/>
    </xf>
    <xf numFmtId="0" fontId="54" fillId="4" borderId="0">
      <alignment horizontal="right" vertical="top"/>
    </xf>
    <xf numFmtId="0" fontId="54" fillId="4" borderId="0">
      <alignment horizontal="right" vertical="top"/>
    </xf>
    <xf numFmtId="0" fontId="54" fillId="4" borderId="0">
      <alignment horizontal="right" vertical="top"/>
    </xf>
    <xf numFmtId="0" fontId="54" fillId="4" borderId="0">
      <alignment horizontal="right" vertical="top"/>
    </xf>
    <xf numFmtId="0" fontId="54" fillId="4" borderId="0">
      <alignment horizontal="right" vertical="top"/>
    </xf>
    <xf numFmtId="0" fontId="54" fillId="4" borderId="0">
      <alignment horizontal="right" vertical="top"/>
    </xf>
    <xf numFmtId="0" fontId="54" fillId="4" borderId="0">
      <alignment horizontal="right" vertical="top"/>
    </xf>
    <xf numFmtId="0" fontId="54" fillId="4" borderId="0">
      <alignment horizontal="right" vertical="top"/>
    </xf>
    <xf numFmtId="0" fontId="54" fillId="4" borderId="0">
      <alignment horizontal="right" vertical="top"/>
    </xf>
    <xf numFmtId="0" fontId="54" fillId="4" borderId="0">
      <alignment horizontal="right" vertical="top"/>
    </xf>
    <xf numFmtId="0" fontId="54" fillId="4" borderId="0">
      <alignment horizontal="right" vertical="top"/>
    </xf>
    <xf numFmtId="0" fontId="54" fillId="4" borderId="0">
      <alignment horizontal="right" vertical="top"/>
    </xf>
    <xf numFmtId="0" fontId="54" fillId="4" borderId="0">
      <alignment horizontal="right" vertical="top"/>
    </xf>
    <xf numFmtId="0" fontId="54" fillId="4" borderId="0">
      <alignment horizontal="right" vertical="top"/>
    </xf>
    <xf numFmtId="0" fontId="54" fillId="4" borderId="0">
      <alignment horizontal="right" vertical="top"/>
    </xf>
    <xf numFmtId="0" fontId="54" fillId="4" borderId="0">
      <alignment horizontal="right" vertical="top"/>
    </xf>
    <xf numFmtId="0" fontId="54" fillId="4" borderId="0">
      <alignment horizontal="right" vertical="top"/>
    </xf>
    <xf numFmtId="0" fontId="54" fillId="4" borderId="0">
      <alignment horizontal="right" vertical="top"/>
    </xf>
    <xf numFmtId="0" fontId="54" fillId="4" borderId="0">
      <alignment horizontal="right" vertical="top"/>
    </xf>
    <xf numFmtId="0" fontId="54" fillId="4" borderId="0">
      <alignment horizontal="right" vertical="top"/>
    </xf>
    <xf numFmtId="0" fontId="54" fillId="4" borderId="0">
      <alignment horizontal="right" vertical="top"/>
    </xf>
    <xf numFmtId="0" fontId="54" fillId="4" borderId="0">
      <alignment horizontal="right" vertical="top"/>
    </xf>
    <xf numFmtId="0" fontId="54" fillId="4" borderId="0">
      <alignment horizontal="right" vertical="top"/>
    </xf>
    <xf numFmtId="0" fontId="54" fillId="4" borderId="0">
      <alignment horizontal="right" vertical="top"/>
    </xf>
    <xf numFmtId="0" fontId="54" fillId="4" borderId="0">
      <alignment horizontal="right" vertical="top"/>
    </xf>
    <xf numFmtId="0" fontId="54" fillId="4" borderId="0">
      <alignment horizontal="right" vertical="top"/>
    </xf>
    <xf numFmtId="0" fontId="54" fillId="4" borderId="0">
      <alignment horizontal="right" vertical="top"/>
    </xf>
    <xf numFmtId="0" fontId="54" fillId="4" borderId="0">
      <alignment horizontal="right" vertical="top"/>
    </xf>
    <xf numFmtId="0" fontId="54" fillId="4" borderId="0">
      <alignment horizontal="right" vertical="top"/>
    </xf>
    <xf numFmtId="0" fontId="54" fillId="4" borderId="0">
      <alignment horizontal="right" vertical="top"/>
    </xf>
    <xf numFmtId="0" fontId="54" fillId="4" borderId="0">
      <alignment horizontal="right" vertical="top"/>
    </xf>
    <xf numFmtId="0" fontId="54" fillId="4" borderId="0">
      <alignment horizontal="right" vertical="top"/>
    </xf>
    <xf numFmtId="0" fontId="54" fillId="4" borderId="0">
      <alignment horizontal="right" vertical="top"/>
    </xf>
    <xf numFmtId="0" fontId="54" fillId="4" borderId="0">
      <alignment horizontal="right" vertical="top"/>
    </xf>
    <xf numFmtId="0" fontId="54" fillId="4" borderId="0">
      <alignment horizontal="right" vertical="top"/>
    </xf>
    <xf numFmtId="0" fontId="54" fillId="4" borderId="0">
      <alignment horizontal="right" vertical="top"/>
    </xf>
    <xf numFmtId="0" fontId="54" fillId="4" borderId="0">
      <alignment horizontal="right" vertical="top"/>
    </xf>
    <xf numFmtId="0" fontId="54" fillId="4" borderId="0">
      <alignment horizontal="right" vertical="top"/>
    </xf>
    <xf numFmtId="0" fontId="54" fillId="4" borderId="0">
      <alignment horizontal="right" vertical="top"/>
    </xf>
    <xf numFmtId="0" fontId="54" fillId="4" borderId="0">
      <alignment horizontal="right" vertical="top"/>
    </xf>
    <xf numFmtId="0" fontId="54" fillId="4" borderId="0">
      <alignment horizontal="right" vertical="top"/>
    </xf>
    <xf numFmtId="0" fontId="54" fillId="4" borderId="0">
      <alignment horizontal="right" vertical="top"/>
    </xf>
    <xf numFmtId="0" fontId="54" fillId="4" borderId="0">
      <alignment horizontal="right" vertical="top"/>
    </xf>
    <xf numFmtId="0" fontId="54" fillId="4" borderId="0">
      <alignment horizontal="right" vertical="top"/>
    </xf>
    <xf numFmtId="0" fontId="54" fillId="4" borderId="0">
      <alignment horizontal="right" vertical="top"/>
    </xf>
    <xf numFmtId="0" fontId="54" fillId="4" borderId="0">
      <alignment horizontal="right" vertical="top"/>
    </xf>
    <xf numFmtId="0" fontId="54" fillId="4" borderId="0">
      <alignment horizontal="right" vertical="top"/>
    </xf>
    <xf numFmtId="0" fontId="54" fillId="4" borderId="0">
      <alignment horizontal="right" vertical="top"/>
    </xf>
    <xf numFmtId="0" fontId="54" fillId="4" borderId="0">
      <alignment horizontal="right" vertical="top"/>
    </xf>
    <xf numFmtId="0" fontId="54" fillId="4" borderId="0">
      <alignment horizontal="right" vertical="top"/>
    </xf>
    <xf numFmtId="0" fontId="54" fillId="4" borderId="0">
      <alignment horizontal="right" vertical="top"/>
    </xf>
    <xf numFmtId="0" fontId="54" fillId="4" borderId="0">
      <alignment horizontal="right" vertical="top"/>
    </xf>
    <xf numFmtId="0" fontId="54" fillId="4" borderId="0">
      <alignment horizontal="right" vertical="top"/>
    </xf>
    <xf numFmtId="0" fontId="54" fillId="4" borderId="0">
      <alignment horizontal="right" vertical="top"/>
    </xf>
    <xf numFmtId="0" fontId="54" fillId="4" borderId="0">
      <alignment horizontal="right" vertical="top"/>
    </xf>
    <xf numFmtId="0" fontId="54" fillId="4" borderId="0">
      <alignment horizontal="right" vertical="top"/>
    </xf>
    <xf numFmtId="0" fontId="54" fillId="4" borderId="0">
      <alignment horizontal="right" vertical="top"/>
    </xf>
    <xf numFmtId="0" fontId="54" fillId="4" borderId="0">
      <alignment horizontal="right" vertical="top"/>
    </xf>
    <xf numFmtId="0" fontId="54" fillId="4" borderId="0">
      <alignment horizontal="right" vertical="top"/>
    </xf>
    <xf numFmtId="0" fontId="54" fillId="4" borderId="0">
      <alignment horizontal="right" vertical="top"/>
    </xf>
    <xf numFmtId="0" fontId="54" fillId="4" borderId="0">
      <alignment horizontal="right" vertical="top"/>
    </xf>
    <xf numFmtId="0" fontId="54" fillId="4" borderId="0">
      <alignment horizontal="right" vertical="top"/>
    </xf>
    <xf numFmtId="0" fontId="54" fillId="4" borderId="0">
      <alignment horizontal="right" vertical="top"/>
    </xf>
    <xf numFmtId="0" fontId="54" fillId="4" borderId="0">
      <alignment horizontal="right" vertical="top"/>
    </xf>
    <xf numFmtId="0" fontId="54" fillId="4" borderId="0">
      <alignment horizontal="right" vertical="top"/>
    </xf>
    <xf numFmtId="0" fontId="54" fillId="4" borderId="0">
      <alignment horizontal="right" vertical="top"/>
    </xf>
    <xf numFmtId="0" fontId="54" fillId="4" borderId="0">
      <alignment horizontal="right" vertical="top"/>
    </xf>
    <xf numFmtId="0" fontId="54" fillId="4" borderId="0">
      <alignment horizontal="right" vertical="top"/>
    </xf>
    <xf numFmtId="0" fontId="54" fillId="4" borderId="0">
      <alignment horizontal="right" vertical="top"/>
    </xf>
    <xf numFmtId="0" fontId="54" fillId="4" borderId="0">
      <alignment horizontal="right" vertical="top"/>
    </xf>
    <xf numFmtId="0" fontId="54" fillId="4" borderId="0">
      <alignment horizontal="right" vertical="top"/>
    </xf>
    <xf numFmtId="0" fontId="54" fillId="4" borderId="0">
      <alignment horizontal="right" vertical="top"/>
    </xf>
    <xf numFmtId="0" fontId="54" fillId="4" borderId="0">
      <alignment horizontal="right" vertical="top"/>
    </xf>
    <xf numFmtId="0" fontId="54" fillId="4" borderId="0">
      <alignment horizontal="right" vertical="top"/>
    </xf>
    <xf numFmtId="0" fontId="54" fillId="4" borderId="0">
      <alignment horizontal="right" vertical="top"/>
    </xf>
    <xf numFmtId="0" fontId="54" fillId="4" borderId="0">
      <alignment horizontal="right" vertical="top"/>
    </xf>
    <xf numFmtId="0" fontId="54" fillId="4" borderId="0">
      <alignment horizontal="right" vertical="top"/>
    </xf>
    <xf numFmtId="0" fontId="54" fillId="4" borderId="0">
      <alignment horizontal="right" vertical="top"/>
    </xf>
    <xf numFmtId="0" fontId="54" fillId="4" borderId="0">
      <alignment horizontal="right" vertical="top"/>
    </xf>
    <xf numFmtId="0" fontId="54" fillId="4" borderId="0">
      <alignment horizontal="right" vertical="top"/>
    </xf>
    <xf numFmtId="0" fontId="54" fillId="4" borderId="0">
      <alignment horizontal="right" vertical="top"/>
    </xf>
    <xf numFmtId="0" fontId="54" fillId="4" borderId="0">
      <alignment horizontal="right" vertical="top"/>
    </xf>
    <xf numFmtId="0" fontId="54" fillId="4" borderId="0">
      <alignment horizontal="right" vertical="top"/>
    </xf>
    <xf numFmtId="0" fontId="54" fillId="4" borderId="0">
      <alignment horizontal="right" vertical="top"/>
    </xf>
    <xf numFmtId="0" fontId="54" fillId="4" borderId="0">
      <alignment horizontal="right" vertical="top"/>
    </xf>
    <xf numFmtId="0" fontId="54" fillId="4" borderId="0">
      <alignment horizontal="right" vertical="top"/>
    </xf>
    <xf numFmtId="0" fontId="54" fillId="4" borderId="0">
      <alignment horizontal="right" vertical="top"/>
    </xf>
    <xf numFmtId="0" fontId="54" fillId="4" borderId="0">
      <alignment horizontal="right" vertical="top"/>
    </xf>
    <xf numFmtId="0" fontId="54" fillId="4" borderId="0">
      <alignment horizontal="right" vertical="top"/>
    </xf>
    <xf numFmtId="0" fontId="54" fillId="4" borderId="0">
      <alignment horizontal="right" vertical="top"/>
    </xf>
    <xf numFmtId="0" fontId="54" fillId="4" borderId="0">
      <alignment horizontal="right" vertical="top"/>
    </xf>
    <xf numFmtId="0" fontId="54" fillId="4" borderId="0">
      <alignment horizontal="right" vertical="top"/>
    </xf>
    <xf numFmtId="0" fontId="54" fillId="4" borderId="0">
      <alignment horizontal="right" vertical="top"/>
    </xf>
    <xf numFmtId="0" fontId="54" fillId="4" borderId="0">
      <alignment horizontal="right" vertical="top"/>
    </xf>
    <xf numFmtId="0" fontId="54" fillId="4" borderId="0">
      <alignment horizontal="right" vertical="top"/>
    </xf>
    <xf numFmtId="0" fontId="54" fillId="4" borderId="0">
      <alignment horizontal="right" vertical="top"/>
    </xf>
    <xf numFmtId="0" fontId="54" fillId="4" borderId="0">
      <alignment horizontal="right" vertical="top"/>
    </xf>
    <xf numFmtId="0" fontId="54" fillId="4" borderId="0">
      <alignment horizontal="right" vertical="top"/>
    </xf>
    <xf numFmtId="0" fontId="54" fillId="4" borderId="0">
      <alignment horizontal="right" vertical="top"/>
    </xf>
    <xf numFmtId="0" fontId="54" fillId="4" borderId="0">
      <alignment horizontal="right" vertical="top"/>
    </xf>
    <xf numFmtId="0" fontId="54" fillId="4" borderId="0">
      <alignment horizontal="right" vertical="top"/>
    </xf>
    <xf numFmtId="0" fontId="54" fillId="4" borderId="0">
      <alignment horizontal="right" vertical="top"/>
    </xf>
    <xf numFmtId="0" fontId="54" fillId="4" borderId="0">
      <alignment horizontal="right" vertical="top"/>
    </xf>
    <xf numFmtId="0" fontId="54" fillId="4" borderId="0">
      <alignment horizontal="right" vertical="top"/>
    </xf>
    <xf numFmtId="0" fontId="54" fillId="4" borderId="0">
      <alignment horizontal="right" vertical="top"/>
    </xf>
    <xf numFmtId="0" fontId="54" fillId="4" borderId="0">
      <alignment horizontal="right" vertical="top"/>
    </xf>
    <xf numFmtId="0" fontId="54" fillId="4" borderId="0">
      <alignment horizontal="right" vertical="top"/>
    </xf>
    <xf numFmtId="0" fontId="54" fillId="4" borderId="0">
      <alignment horizontal="right" vertical="top"/>
    </xf>
    <xf numFmtId="0" fontId="54" fillId="4" borderId="0">
      <alignment horizontal="right" vertical="top"/>
    </xf>
    <xf numFmtId="0" fontId="54" fillId="4" borderId="0">
      <alignment horizontal="right" vertical="top"/>
    </xf>
    <xf numFmtId="0" fontId="53" fillId="5" borderId="0">
      <alignment horizontal="right" vertical="top"/>
    </xf>
    <xf numFmtId="0" fontId="54" fillId="4" borderId="0">
      <alignment horizontal="right" vertical="top"/>
    </xf>
    <xf numFmtId="0" fontId="54" fillId="4" borderId="0">
      <alignment horizontal="right" vertical="top"/>
    </xf>
    <xf numFmtId="0" fontId="54" fillId="4" borderId="0">
      <alignment horizontal="right" vertical="top"/>
    </xf>
    <xf numFmtId="0" fontId="54" fillId="4" borderId="0">
      <alignment horizontal="right" vertical="top"/>
    </xf>
    <xf numFmtId="0" fontId="54" fillId="4" borderId="0">
      <alignment horizontal="right" vertical="top"/>
    </xf>
    <xf numFmtId="0" fontId="54" fillId="4" borderId="0">
      <alignment horizontal="right" vertical="top"/>
    </xf>
    <xf numFmtId="0" fontId="54" fillId="4" borderId="0">
      <alignment horizontal="right" vertical="top"/>
    </xf>
    <xf numFmtId="0" fontId="54" fillId="4" borderId="0">
      <alignment horizontal="right" vertical="top"/>
    </xf>
    <xf numFmtId="0" fontId="54" fillId="4" borderId="0">
      <alignment horizontal="right" vertical="top"/>
    </xf>
    <xf numFmtId="0" fontId="54" fillId="4" borderId="0">
      <alignment horizontal="right" vertical="top"/>
    </xf>
    <xf numFmtId="0" fontId="54" fillId="4" borderId="0">
      <alignment horizontal="right" vertical="top"/>
    </xf>
    <xf numFmtId="0" fontId="54" fillId="4" borderId="0">
      <alignment horizontal="right" vertical="top"/>
    </xf>
    <xf numFmtId="0" fontId="54" fillId="4" borderId="0">
      <alignment horizontal="right" vertical="top"/>
    </xf>
    <xf numFmtId="0" fontId="54" fillId="4" borderId="0">
      <alignment horizontal="right" vertical="top"/>
    </xf>
    <xf numFmtId="0" fontId="54" fillId="4" borderId="0">
      <alignment horizontal="right" vertical="top"/>
    </xf>
    <xf numFmtId="0" fontId="54" fillId="4" borderId="0">
      <alignment horizontal="right" vertical="top"/>
    </xf>
    <xf numFmtId="0" fontId="54" fillId="4" borderId="0">
      <alignment horizontal="right" vertical="top"/>
    </xf>
    <xf numFmtId="0" fontId="54" fillId="4" borderId="0">
      <alignment horizontal="right" vertical="top"/>
    </xf>
    <xf numFmtId="0" fontId="54" fillId="4" borderId="0">
      <alignment horizontal="right" vertical="top"/>
    </xf>
    <xf numFmtId="0" fontId="54" fillId="4" borderId="0">
      <alignment horizontal="right" vertical="top"/>
    </xf>
    <xf numFmtId="0" fontId="54" fillId="4" borderId="0">
      <alignment horizontal="right" vertical="top"/>
    </xf>
    <xf numFmtId="0" fontId="54" fillId="4" borderId="0">
      <alignment horizontal="right" vertical="top"/>
    </xf>
    <xf numFmtId="0" fontId="54" fillId="4" borderId="0">
      <alignment horizontal="right" vertical="top"/>
    </xf>
    <xf numFmtId="0" fontId="54" fillId="4" borderId="0">
      <alignment horizontal="right" vertical="top"/>
    </xf>
    <xf numFmtId="0" fontId="54" fillId="4" borderId="0">
      <alignment horizontal="right" vertical="top"/>
    </xf>
    <xf numFmtId="0" fontId="54" fillId="4" borderId="0">
      <alignment horizontal="right" vertical="top"/>
    </xf>
    <xf numFmtId="0" fontId="54" fillId="4" borderId="0">
      <alignment horizontal="right" vertical="top"/>
    </xf>
    <xf numFmtId="0" fontId="54" fillId="4" borderId="0">
      <alignment horizontal="right" vertical="top"/>
    </xf>
    <xf numFmtId="0" fontId="54" fillId="4" borderId="0">
      <alignment horizontal="right" vertical="top"/>
    </xf>
    <xf numFmtId="0" fontId="54" fillId="4" borderId="0">
      <alignment horizontal="right" vertical="top"/>
    </xf>
    <xf numFmtId="0" fontId="54" fillId="4" borderId="0">
      <alignment horizontal="right" vertical="top"/>
    </xf>
    <xf numFmtId="0" fontId="54" fillId="4" borderId="0">
      <alignment horizontal="right" vertical="top"/>
    </xf>
    <xf numFmtId="0" fontId="54" fillId="4" borderId="0">
      <alignment horizontal="right" vertical="top"/>
    </xf>
    <xf numFmtId="0" fontId="54" fillId="4" borderId="0">
      <alignment horizontal="right" vertical="top"/>
    </xf>
    <xf numFmtId="0" fontId="54" fillId="4" borderId="0">
      <alignment horizontal="right" vertical="top"/>
    </xf>
    <xf numFmtId="0" fontId="54" fillId="4" borderId="0">
      <alignment horizontal="right" vertical="top"/>
    </xf>
    <xf numFmtId="0" fontId="54" fillId="4" borderId="0">
      <alignment horizontal="right" vertical="top"/>
    </xf>
    <xf numFmtId="0" fontId="54" fillId="4" borderId="0">
      <alignment horizontal="right" vertical="top"/>
    </xf>
    <xf numFmtId="0" fontId="54" fillId="4" borderId="0">
      <alignment horizontal="right" vertical="top"/>
    </xf>
    <xf numFmtId="0" fontId="54" fillId="4" borderId="0">
      <alignment horizontal="right" vertical="top"/>
    </xf>
    <xf numFmtId="0" fontId="54" fillId="4" borderId="0">
      <alignment horizontal="right" vertical="top"/>
    </xf>
    <xf numFmtId="0" fontId="54" fillId="4" borderId="0">
      <alignment horizontal="right" vertical="top"/>
    </xf>
    <xf numFmtId="0" fontId="54" fillId="4" borderId="0">
      <alignment horizontal="right" vertical="top"/>
    </xf>
    <xf numFmtId="0" fontId="54" fillId="4" borderId="0">
      <alignment horizontal="right" vertical="top"/>
    </xf>
    <xf numFmtId="0" fontId="54" fillId="4" borderId="0">
      <alignment horizontal="right" vertical="top"/>
    </xf>
    <xf numFmtId="0" fontId="54" fillId="4" borderId="0">
      <alignment horizontal="right" vertical="top"/>
    </xf>
    <xf numFmtId="0" fontId="54" fillId="4" borderId="0">
      <alignment horizontal="right" vertical="top"/>
    </xf>
    <xf numFmtId="0" fontId="54" fillId="4" borderId="0">
      <alignment horizontal="right" vertical="top"/>
    </xf>
    <xf numFmtId="0" fontId="54" fillId="4" borderId="0">
      <alignment horizontal="right" vertical="top"/>
    </xf>
    <xf numFmtId="0" fontId="54" fillId="4" borderId="0">
      <alignment horizontal="right" vertical="top"/>
    </xf>
    <xf numFmtId="0" fontId="54" fillId="4" borderId="0">
      <alignment horizontal="right" vertical="top"/>
    </xf>
    <xf numFmtId="0" fontId="54" fillId="4" borderId="0">
      <alignment horizontal="right" vertical="top"/>
    </xf>
    <xf numFmtId="0" fontId="54" fillId="4" borderId="0">
      <alignment horizontal="right" vertical="top"/>
    </xf>
    <xf numFmtId="0" fontId="54" fillId="4" borderId="0">
      <alignment horizontal="right" vertical="top"/>
    </xf>
    <xf numFmtId="0" fontId="54" fillId="4" borderId="0">
      <alignment horizontal="right" vertical="top"/>
    </xf>
    <xf numFmtId="0" fontId="54" fillId="4" borderId="0">
      <alignment horizontal="right" vertical="top"/>
    </xf>
    <xf numFmtId="0" fontId="54" fillId="4" borderId="0">
      <alignment horizontal="right" vertical="top"/>
    </xf>
    <xf numFmtId="0" fontId="54" fillId="4" borderId="0">
      <alignment horizontal="right" vertical="top"/>
    </xf>
    <xf numFmtId="0" fontId="54" fillId="4" borderId="0">
      <alignment horizontal="right" vertical="top"/>
    </xf>
    <xf numFmtId="0" fontId="54" fillId="4" borderId="0">
      <alignment horizontal="right" vertical="top"/>
    </xf>
    <xf numFmtId="0" fontId="54" fillId="4" borderId="0">
      <alignment horizontal="right" vertical="top"/>
    </xf>
    <xf numFmtId="0" fontId="54" fillId="4" borderId="0">
      <alignment horizontal="right" vertical="top"/>
    </xf>
    <xf numFmtId="0" fontId="54" fillId="4" borderId="0">
      <alignment horizontal="right" vertical="top"/>
    </xf>
    <xf numFmtId="0" fontId="54" fillId="4" borderId="0">
      <alignment horizontal="right" vertical="top"/>
    </xf>
    <xf numFmtId="0" fontId="54" fillId="4" borderId="0">
      <alignment horizontal="right" vertical="top"/>
    </xf>
    <xf numFmtId="0" fontId="54" fillId="4" borderId="0">
      <alignment horizontal="right" vertical="top"/>
    </xf>
    <xf numFmtId="0" fontId="54" fillId="4" borderId="0">
      <alignment horizontal="right" vertical="top"/>
    </xf>
    <xf numFmtId="0" fontId="54" fillId="4" borderId="0">
      <alignment horizontal="right" vertical="top"/>
    </xf>
    <xf numFmtId="0" fontId="54" fillId="4" borderId="0">
      <alignment horizontal="right" vertical="top"/>
    </xf>
    <xf numFmtId="0" fontId="54" fillId="4" borderId="0">
      <alignment horizontal="right" vertical="top"/>
    </xf>
    <xf numFmtId="0" fontId="54" fillId="4" borderId="0">
      <alignment horizontal="right" vertical="top"/>
    </xf>
    <xf numFmtId="0" fontId="54" fillId="4" borderId="0">
      <alignment horizontal="right" vertical="top"/>
    </xf>
    <xf numFmtId="0" fontId="54" fillId="4" borderId="0">
      <alignment horizontal="right" vertical="top"/>
    </xf>
    <xf numFmtId="0" fontId="54" fillId="4" borderId="0">
      <alignment horizontal="right" vertical="top"/>
    </xf>
    <xf numFmtId="0" fontId="54" fillId="4" borderId="0">
      <alignment horizontal="right" vertical="top"/>
    </xf>
    <xf numFmtId="0" fontId="54" fillId="4" borderId="0">
      <alignment horizontal="right" vertical="top"/>
    </xf>
    <xf numFmtId="0" fontId="54" fillId="4" borderId="0">
      <alignment horizontal="right" vertical="top"/>
    </xf>
    <xf numFmtId="0" fontId="54" fillId="4" borderId="0">
      <alignment horizontal="right" vertical="top"/>
    </xf>
    <xf numFmtId="0" fontId="54" fillId="4" borderId="0">
      <alignment horizontal="right" vertical="top"/>
    </xf>
    <xf numFmtId="0" fontId="54" fillId="4" borderId="0">
      <alignment horizontal="right" vertical="top"/>
    </xf>
    <xf numFmtId="0" fontId="54" fillId="4" borderId="0">
      <alignment horizontal="right" vertical="top"/>
    </xf>
    <xf numFmtId="0" fontId="54" fillId="4" borderId="0">
      <alignment horizontal="right" vertical="top"/>
    </xf>
    <xf numFmtId="0" fontId="54" fillId="4" borderId="0">
      <alignment horizontal="right" vertical="top"/>
    </xf>
    <xf numFmtId="0" fontId="54" fillId="4" borderId="0">
      <alignment horizontal="right" vertical="top"/>
    </xf>
    <xf numFmtId="0" fontId="54" fillId="4" borderId="0">
      <alignment horizontal="right" vertical="top"/>
    </xf>
    <xf numFmtId="0" fontId="54" fillId="4" borderId="0">
      <alignment horizontal="right" vertical="top"/>
    </xf>
    <xf numFmtId="0" fontId="54" fillId="4" borderId="0">
      <alignment horizontal="right" vertical="top"/>
    </xf>
    <xf numFmtId="0" fontId="54" fillId="4" borderId="0">
      <alignment horizontal="right" vertical="top"/>
    </xf>
    <xf numFmtId="0" fontId="54" fillId="4" borderId="0">
      <alignment horizontal="right" vertical="top"/>
    </xf>
    <xf numFmtId="0" fontId="54" fillId="4" borderId="0">
      <alignment horizontal="right" vertical="top"/>
    </xf>
    <xf numFmtId="0" fontId="54" fillId="4" borderId="0">
      <alignment horizontal="right" vertical="top"/>
    </xf>
    <xf numFmtId="0" fontId="54" fillId="4" borderId="0">
      <alignment horizontal="right" vertical="top"/>
    </xf>
    <xf numFmtId="0" fontId="54" fillId="4" borderId="0">
      <alignment horizontal="right" vertical="top"/>
    </xf>
    <xf numFmtId="0" fontId="54" fillId="4" borderId="0">
      <alignment horizontal="right" vertical="top"/>
    </xf>
    <xf numFmtId="0" fontId="54" fillId="4" borderId="0">
      <alignment horizontal="right" vertical="top"/>
    </xf>
    <xf numFmtId="0" fontId="54" fillId="4" borderId="0">
      <alignment horizontal="right" vertical="top"/>
    </xf>
    <xf numFmtId="0" fontId="54" fillId="4" borderId="0">
      <alignment horizontal="right" vertical="top"/>
    </xf>
    <xf numFmtId="0" fontId="54" fillId="4" borderId="0">
      <alignment horizontal="right" vertical="top"/>
    </xf>
    <xf numFmtId="0" fontId="54" fillId="4" borderId="0">
      <alignment horizontal="right" vertical="top"/>
    </xf>
    <xf numFmtId="0" fontId="54" fillId="4" borderId="0">
      <alignment horizontal="right" vertical="top"/>
    </xf>
    <xf numFmtId="0" fontId="54" fillId="4" borderId="0">
      <alignment horizontal="right" vertical="top"/>
    </xf>
    <xf numFmtId="0" fontId="54" fillId="4" borderId="0">
      <alignment horizontal="right" vertical="top"/>
    </xf>
    <xf numFmtId="0" fontId="54" fillId="4" borderId="0">
      <alignment horizontal="right" vertical="top"/>
    </xf>
    <xf numFmtId="0" fontId="54" fillId="4" borderId="0">
      <alignment horizontal="right" vertical="top"/>
    </xf>
    <xf numFmtId="0" fontId="54" fillId="4" borderId="0">
      <alignment horizontal="right" vertical="top"/>
    </xf>
    <xf numFmtId="0" fontId="54" fillId="4" borderId="0">
      <alignment horizontal="right" vertical="top"/>
    </xf>
    <xf numFmtId="0" fontId="54" fillId="4" borderId="0">
      <alignment horizontal="right" vertical="top"/>
    </xf>
    <xf numFmtId="0" fontId="54" fillId="4" borderId="0">
      <alignment horizontal="right" vertical="top"/>
    </xf>
    <xf numFmtId="0" fontId="54" fillId="4" borderId="0">
      <alignment horizontal="right" vertical="top"/>
    </xf>
    <xf numFmtId="0" fontId="54" fillId="4" borderId="0">
      <alignment horizontal="right" vertical="top"/>
    </xf>
    <xf numFmtId="0" fontId="54" fillId="4" borderId="0">
      <alignment horizontal="right" vertical="top"/>
    </xf>
    <xf numFmtId="0" fontId="54" fillId="4" borderId="0">
      <alignment horizontal="right" vertical="top"/>
    </xf>
    <xf numFmtId="0" fontId="54" fillId="4" borderId="0">
      <alignment horizontal="right" vertical="top"/>
    </xf>
    <xf numFmtId="0" fontId="54" fillId="4" borderId="0">
      <alignment horizontal="right" vertical="top"/>
    </xf>
    <xf numFmtId="0" fontId="54" fillId="4" borderId="0">
      <alignment horizontal="right" vertical="top"/>
    </xf>
    <xf numFmtId="0" fontId="54" fillId="4" borderId="0">
      <alignment horizontal="right" vertical="top"/>
    </xf>
    <xf numFmtId="0" fontId="54" fillId="4" borderId="0">
      <alignment horizontal="right" vertical="top"/>
    </xf>
    <xf numFmtId="0" fontId="54" fillId="4" borderId="0">
      <alignment horizontal="right" vertical="top"/>
    </xf>
    <xf numFmtId="0" fontId="54" fillId="4" borderId="0">
      <alignment horizontal="right" vertical="top"/>
    </xf>
    <xf numFmtId="0" fontId="54" fillId="4" borderId="0">
      <alignment horizontal="right" vertical="top"/>
    </xf>
    <xf numFmtId="0" fontId="54" fillId="4" borderId="0">
      <alignment horizontal="right" vertical="top"/>
    </xf>
    <xf numFmtId="0" fontId="54" fillId="4" borderId="0">
      <alignment horizontal="right" vertical="top"/>
    </xf>
    <xf numFmtId="0" fontId="54" fillId="4" borderId="0">
      <alignment horizontal="right" vertical="top"/>
    </xf>
    <xf numFmtId="0" fontId="54" fillId="4" borderId="0">
      <alignment horizontal="right" vertical="top"/>
    </xf>
    <xf numFmtId="0" fontId="54" fillId="4" borderId="0">
      <alignment horizontal="right" vertical="top"/>
    </xf>
    <xf numFmtId="0" fontId="54" fillId="4" borderId="0">
      <alignment horizontal="right" vertical="top"/>
    </xf>
    <xf numFmtId="0" fontId="54" fillId="4" borderId="0">
      <alignment horizontal="right" vertical="top"/>
    </xf>
    <xf numFmtId="0" fontId="54" fillId="4" borderId="0">
      <alignment horizontal="right" vertical="top"/>
    </xf>
    <xf numFmtId="0" fontId="54" fillId="4" borderId="0">
      <alignment horizontal="right" vertical="top"/>
    </xf>
    <xf numFmtId="0" fontId="54" fillId="4" borderId="0">
      <alignment horizontal="right" vertical="top"/>
    </xf>
    <xf numFmtId="0" fontId="54" fillId="4" borderId="0">
      <alignment horizontal="right" vertical="top"/>
    </xf>
    <xf numFmtId="0" fontId="54" fillId="4" borderId="0">
      <alignment horizontal="right" vertical="top"/>
    </xf>
    <xf numFmtId="0" fontId="54" fillId="4" borderId="0">
      <alignment horizontal="right" vertical="top"/>
    </xf>
    <xf numFmtId="0" fontId="54" fillId="4" borderId="0">
      <alignment horizontal="right" vertical="top"/>
    </xf>
    <xf numFmtId="0" fontId="54" fillId="4" borderId="0">
      <alignment horizontal="right" vertical="top"/>
    </xf>
    <xf numFmtId="0" fontId="54" fillId="4" borderId="0">
      <alignment horizontal="right" vertical="top"/>
    </xf>
    <xf numFmtId="0" fontId="54" fillId="4" borderId="0">
      <alignment horizontal="right" vertical="top"/>
    </xf>
    <xf numFmtId="0" fontId="54" fillId="4" borderId="0">
      <alignment horizontal="right" vertical="top"/>
    </xf>
    <xf numFmtId="0" fontId="54" fillId="4" borderId="0">
      <alignment horizontal="right" vertical="top"/>
    </xf>
    <xf numFmtId="0" fontId="54" fillId="4" borderId="0">
      <alignment horizontal="right" vertical="top"/>
    </xf>
    <xf numFmtId="0" fontId="54" fillId="4" borderId="0">
      <alignment horizontal="right" vertical="top"/>
    </xf>
    <xf numFmtId="0" fontId="54" fillId="4" borderId="0">
      <alignment horizontal="right" vertical="top"/>
    </xf>
    <xf numFmtId="0" fontId="54" fillId="4" borderId="0">
      <alignment horizontal="right" vertical="top"/>
    </xf>
    <xf numFmtId="0" fontId="54" fillId="4" borderId="0">
      <alignment horizontal="right" vertical="top"/>
    </xf>
    <xf numFmtId="0" fontId="54" fillId="4" borderId="0">
      <alignment horizontal="right" vertical="top"/>
    </xf>
    <xf numFmtId="0" fontId="54" fillId="4" borderId="0">
      <alignment horizontal="right" vertical="top"/>
    </xf>
    <xf numFmtId="0" fontId="54" fillId="4" borderId="0">
      <alignment horizontal="right" vertical="top"/>
    </xf>
    <xf numFmtId="0" fontId="54" fillId="4" borderId="0">
      <alignment horizontal="right" vertical="top"/>
    </xf>
    <xf numFmtId="0" fontId="54" fillId="4" borderId="0">
      <alignment horizontal="right" vertical="top"/>
    </xf>
    <xf numFmtId="0" fontId="54" fillId="4" borderId="0">
      <alignment horizontal="right" vertical="top"/>
    </xf>
    <xf numFmtId="0" fontId="54" fillId="4" borderId="0">
      <alignment horizontal="right" vertical="top"/>
    </xf>
    <xf numFmtId="0" fontId="54" fillId="4" borderId="0">
      <alignment horizontal="right" vertical="top"/>
    </xf>
    <xf numFmtId="0" fontId="54" fillId="4" borderId="0">
      <alignment horizontal="right" vertical="top"/>
    </xf>
    <xf numFmtId="0" fontId="54" fillId="4" borderId="0">
      <alignment horizontal="right" vertical="top"/>
    </xf>
    <xf numFmtId="0" fontId="54" fillId="4" borderId="0">
      <alignment horizontal="right" vertical="top"/>
    </xf>
    <xf numFmtId="0" fontId="54" fillId="4" borderId="0">
      <alignment horizontal="right" vertical="top"/>
    </xf>
    <xf numFmtId="0" fontId="54" fillId="4" borderId="0">
      <alignment horizontal="right" vertical="top"/>
    </xf>
    <xf numFmtId="0" fontId="54" fillId="4" borderId="0">
      <alignment horizontal="right" vertical="top"/>
    </xf>
    <xf numFmtId="0" fontId="54" fillId="4" borderId="0">
      <alignment horizontal="right" vertical="top"/>
    </xf>
    <xf numFmtId="0" fontId="54" fillId="4" borderId="0">
      <alignment horizontal="right" vertical="top"/>
    </xf>
    <xf numFmtId="0" fontId="54" fillId="4" borderId="0">
      <alignment horizontal="right" vertical="top"/>
    </xf>
    <xf numFmtId="0" fontId="53" fillId="5" borderId="0">
      <alignment horizontal="center" vertical="top"/>
    </xf>
    <xf numFmtId="0" fontId="54" fillId="4" borderId="0">
      <alignment horizontal="center" vertical="top"/>
    </xf>
    <xf numFmtId="0" fontId="54" fillId="4" borderId="0">
      <alignment horizontal="center" vertical="top"/>
    </xf>
    <xf numFmtId="0" fontId="54" fillId="4" borderId="0">
      <alignment horizontal="center" vertical="top"/>
    </xf>
    <xf numFmtId="0" fontId="54" fillId="4" borderId="0">
      <alignment horizontal="center" vertical="top"/>
    </xf>
    <xf numFmtId="0" fontId="54" fillId="4" borderId="0">
      <alignment horizontal="center" vertical="top"/>
    </xf>
    <xf numFmtId="0" fontId="54" fillId="4" borderId="0">
      <alignment horizontal="center" vertical="top"/>
    </xf>
    <xf numFmtId="0" fontId="54" fillId="4" borderId="0">
      <alignment horizontal="center" vertical="top"/>
    </xf>
    <xf numFmtId="0" fontId="54" fillId="4" borderId="0">
      <alignment horizontal="center" vertical="top"/>
    </xf>
    <xf numFmtId="0" fontId="54" fillId="4" borderId="0">
      <alignment horizontal="center" vertical="top"/>
    </xf>
    <xf numFmtId="0" fontId="54" fillId="4" borderId="0">
      <alignment horizontal="center" vertical="top"/>
    </xf>
    <xf numFmtId="0" fontId="54" fillId="4" borderId="0">
      <alignment horizontal="center" vertical="top"/>
    </xf>
    <xf numFmtId="0" fontId="54" fillId="4" borderId="0">
      <alignment horizontal="center" vertical="top"/>
    </xf>
    <xf numFmtId="0" fontId="54" fillId="4" borderId="0">
      <alignment horizontal="center" vertical="top"/>
    </xf>
    <xf numFmtId="0" fontId="54" fillId="4" borderId="0">
      <alignment horizontal="center" vertical="top"/>
    </xf>
    <xf numFmtId="0" fontId="54" fillId="4" borderId="0">
      <alignment horizontal="center" vertical="top"/>
    </xf>
    <xf numFmtId="0" fontId="54" fillId="4" borderId="0">
      <alignment horizontal="center" vertical="top"/>
    </xf>
    <xf numFmtId="0" fontId="54" fillId="4" borderId="0">
      <alignment horizontal="center" vertical="top"/>
    </xf>
    <xf numFmtId="0" fontId="54" fillId="4" borderId="0">
      <alignment horizontal="center" vertical="top"/>
    </xf>
    <xf numFmtId="0" fontId="54" fillId="4" borderId="0">
      <alignment horizontal="center" vertical="top"/>
    </xf>
    <xf numFmtId="0" fontId="54" fillId="4" borderId="0">
      <alignment horizontal="center" vertical="top"/>
    </xf>
    <xf numFmtId="0" fontId="54" fillId="4" borderId="0">
      <alignment horizontal="center" vertical="top"/>
    </xf>
    <xf numFmtId="0" fontId="54" fillId="4" borderId="0">
      <alignment horizontal="center" vertical="top"/>
    </xf>
    <xf numFmtId="0" fontId="54" fillId="4" borderId="0">
      <alignment horizontal="center" vertical="top"/>
    </xf>
    <xf numFmtId="0" fontId="54" fillId="4" borderId="0">
      <alignment horizontal="center" vertical="top"/>
    </xf>
    <xf numFmtId="0" fontId="54" fillId="4" borderId="0">
      <alignment horizontal="center" vertical="top"/>
    </xf>
    <xf numFmtId="0" fontId="54" fillId="4" borderId="0">
      <alignment horizontal="center" vertical="top"/>
    </xf>
    <xf numFmtId="0" fontId="54" fillId="4" borderId="0">
      <alignment horizontal="center" vertical="top"/>
    </xf>
    <xf numFmtId="0" fontId="54" fillId="4" borderId="0">
      <alignment horizontal="center" vertical="top"/>
    </xf>
    <xf numFmtId="0" fontId="54" fillId="4" borderId="0">
      <alignment horizontal="center" vertical="top"/>
    </xf>
    <xf numFmtId="0" fontId="54" fillId="4" borderId="0">
      <alignment horizontal="center" vertical="top"/>
    </xf>
    <xf numFmtId="0" fontId="54" fillId="4" borderId="0">
      <alignment horizontal="center" vertical="top"/>
    </xf>
    <xf numFmtId="0" fontId="54" fillId="4" borderId="0">
      <alignment horizontal="center" vertical="top"/>
    </xf>
    <xf numFmtId="0" fontId="54" fillId="4" borderId="0">
      <alignment horizontal="center" vertical="top"/>
    </xf>
    <xf numFmtId="0" fontId="54" fillId="4" borderId="0">
      <alignment horizontal="center" vertical="top"/>
    </xf>
    <xf numFmtId="0" fontId="54" fillId="4" borderId="0">
      <alignment horizontal="center" vertical="top"/>
    </xf>
    <xf numFmtId="0" fontId="54" fillId="4" borderId="0">
      <alignment horizontal="center" vertical="top"/>
    </xf>
    <xf numFmtId="0" fontId="54" fillId="4" borderId="0">
      <alignment horizontal="center" vertical="top"/>
    </xf>
    <xf numFmtId="0" fontId="54" fillId="4" borderId="0">
      <alignment horizontal="center" vertical="top"/>
    </xf>
    <xf numFmtId="0" fontId="54" fillId="4" borderId="0">
      <alignment horizontal="center" vertical="top"/>
    </xf>
    <xf numFmtId="0" fontId="54" fillId="4" borderId="0">
      <alignment horizontal="center" vertical="top"/>
    </xf>
    <xf numFmtId="0" fontId="54" fillId="4" borderId="0">
      <alignment horizontal="center" vertical="top"/>
    </xf>
    <xf numFmtId="0" fontId="54" fillId="4" borderId="0">
      <alignment horizontal="center" vertical="top"/>
    </xf>
    <xf numFmtId="0" fontId="54" fillId="4" borderId="0">
      <alignment horizontal="center" vertical="top"/>
    </xf>
    <xf numFmtId="0" fontId="54" fillId="4" borderId="0">
      <alignment horizontal="center" vertical="top"/>
    </xf>
    <xf numFmtId="0" fontId="54" fillId="4" borderId="0">
      <alignment horizontal="center" vertical="top"/>
    </xf>
    <xf numFmtId="0" fontId="54" fillId="4" borderId="0">
      <alignment horizontal="center" vertical="top"/>
    </xf>
    <xf numFmtId="0" fontId="54" fillId="4" borderId="0">
      <alignment horizontal="center" vertical="top"/>
    </xf>
    <xf numFmtId="0" fontId="54" fillId="4" borderId="0">
      <alignment horizontal="center" vertical="top"/>
    </xf>
    <xf numFmtId="0" fontId="54" fillId="4" borderId="0">
      <alignment horizontal="center" vertical="top"/>
    </xf>
    <xf numFmtId="0" fontId="54" fillId="4" borderId="0">
      <alignment horizontal="center" vertical="top"/>
    </xf>
    <xf numFmtId="0" fontId="54" fillId="4" borderId="0">
      <alignment horizontal="center" vertical="top"/>
    </xf>
    <xf numFmtId="0" fontId="54" fillId="4" borderId="0">
      <alignment horizontal="center" vertical="top"/>
    </xf>
    <xf numFmtId="0" fontId="54" fillId="4" borderId="0">
      <alignment horizontal="center" vertical="top"/>
    </xf>
    <xf numFmtId="0" fontId="54" fillId="4" borderId="0">
      <alignment horizontal="center" vertical="top"/>
    </xf>
    <xf numFmtId="0" fontId="54" fillId="4" borderId="0">
      <alignment horizontal="center" vertical="top"/>
    </xf>
    <xf numFmtId="0" fontId="54" fillId="4" borderId="0">
      <alignment horizontal="center" vertical="top"/>
    </xf>
    <xf numFmtId="0" fontId="54" fillId="4" borderId="0">
      <alignment horizontal="center" vertical="top"/>
    </xf>
    <xf numFmtId="0" fontId="54" fillId="4" borderId="0">
      <alignment horizontal="center" vertical="top"/>
    </xf>
    <xf numFmtId="0" fontId="54" fillId="4" borderId="0">
      <alignment horizontal="center" vertical="top"/>
    </xf>
    <xf numFmtId="0" fontId="54" fillId="4" borderId="0">
      <alignment horizontal="center" vertical="top"/>
    </xf>
    <xf numFmtId="0" fontId="54" fillId="4" borderId="0">
      <alignment horizontal="center" vertical="top"/>
    </xf>
    <xf numFmtId="0" fontId="54" fillId="4" borderId="0">
      <alignment horizontal="center" vertical="top"/>
    </xf>
    <xf numFmtId="0" fontId="54" fillId="4" borderId="0">
      <alignment horizontal="center" vertical="top"/>
    </xf>
    <xf numFmtId="0" fontId="54" fillId="4" borderId="0">
      <alignment horizontal="center" vertical="top"/>
    </xf>
    <xf numFmtId="0" fontId="54" fillId="4" borderId="0">
      <alignment horizontal="center" vertical="top"/>
    </xf>
    <xf numFmtId="0" fontId="54" fillId="4" borderId="0">
      <alignment horizontal="center" vertical="top"/>
    </xf>
    <xf numFmtId="0" fontId="54" fillId="4" borderId="0">
      <alignment horizontal="center" vertical="top"/>
    </xf>
    <xf numFmtId="0" fontId="54" fillId="4" borderId="0">
      <alignment horizontal="center" vertical="top"/>
    </xf>
    <xf numFmtId="0" fontId="54" fillId="4" borderId="0">
      <alignment horizontal="center" vertical="top"/>
    </xf>
    <xf numFmtId="0" fontId="54" fillId="4" borderId="0">
      <alignment horizontal="center" vertical="top"/>
    </xf>
    <xf numFmtId="0" fontId="54" fillId="4" borderId="0">
      <alignment horizontal="center" vertical="top"/>
    </xf>
    <xf numFmtId="0" fontId="54" fillId="4" borderId="0">
      <alignment horizontal="center" vertical="top"/>
    </xf>
    <xf numFmtId="0" fontId="54" fillId="4" borderId="0">
      <alignment horizontal="center" vertical="top"/>
    </xf>
    <xf numFmtId="0" fontId="54" fillId="4" borderId="0">
      <alignment horizontal="center" vertical="top"/>
    </xf>
    <xf numFmtId="0" fontId="54" fillId="4" borderId="0">
      <alignment horizontal="center" vertical="top"/>
    </xf>
    <xf numFmtId="0" fontId="54" fillId="4" borderId="0">
      <alignment horizontal="center" vertical="top"/>
    </xf>
    <xf numFmtId="0" fontId="54" fillId="4" borderId="0">
      <alignment horizontal="center" vertical="top"/>
    </xf>
    <xf numFmtId="0" fontId="54" fillId="4" borderId="0">
      <alignment horizontal="center" vertical="top"/>
    </xf>
    <xf numFmtId="0" fontId="54" fillId="4" borderId="0">
      <alignment horizontal="center" vertical="top"/>
    </xf>
    <xf numFmtId="0" fontId="54" fillId="4" borderId="0">
      <alignment horizontal="center" vertical="top"/>
    </xf>
    <xf numFmtId="0" fontId="54" fillId="4" borderId="0">
      <alignment horizontal="center" vertical="top"/>
    </xf>
    <xf numFmtId="0" fontId="54" fillId="4" borderId="0">
      <alignment horizontal="center" vertical="top"/>
    </xf>
    <xf numFmtId="0" fontId="54" fillId="4" borderId="0">
      <alignment horizontal="center" vertical="top"/>
    </xf>
    <xf numFmtId="0" fontId="54" fillId="4" borderId="0">
      <alignment horizontal="center" vertical="top"/>
    </xf>
    <xf numFmtId="0" fontId="54" fillId="4" borderId="0">
      <alignment horizontal="center" vertical="top"/>
    </xf>
    <xf numFmtId="0" fontId="54" fillId="4" borderId="0">
      <alignment horizontal="center" vertical="top"/>
    </xf>
    <xf numFmtId="0" fontId="54" fillId="4" borderId="0">
      <alignment horizontal="center" vertical="top"/>
    </xf>
    <xf numFmtId="0" fontId="54" fillId="4" borderId="0">
      <alignment horizontal="center" vertical="top"/>
    </xf>
    <xf numFmtId="0" fontId="54" fillId="4" borderId="0">
      <alignment horizontal="center" vertical="top"/>
    </xf>
    <xf numFmtId="0" fontId="54" fillId="4" borderId="0">
      <alignment horizontal="center" vertical="top"/>
    </xf>
    <xf numFmtId="0" fontId="54" fillId="4" borderId="0">
      <alignment horizontal="center" vertical="top"/>
    </xf>
    <xf numFmtId="0" fontId="54" fillId="4" borderId="0">
      <alignment horizontal="center" vertical="top"/>
    </xf>
    <xf numFmtId="0" fontId="54" fillId="4" borderId="0">
      <alignment horizontal="center" vertical="top"/>
    </xf>
    <xf numFmtId="0" fontId="54" fillId="4" borderId="0">
      <alignment horizontal="center" vertical="top"/>
    </xf>
    <xf numFmtId="0" fontId="54" fillId="4" borderId="0">
      <alignment horizontal="center" vertical="top"/>
    </xf>
    <xf numFmtId="0" fontId="54" fillId="4" borderId="0">
      <alignment horizontal="center" vertical="top"/>
    </xf>
    <xf numFmtId="0" fontId="54" fillId="4" borderId="0">
      <alignment horizontal="center" vertical="top"/>
    </xf>
    <xf numFmtId="0" fontId="54" fillId="4" borderId="0">
      <alignment horizontal="center" vertical="top"/>
    </xf>
    <xf numFmtId="0" fontId="54" fillId="4" borderId="0">
      <alignment horizontal="center" vertical="top"/>
    </xf>
    <xf numFmtId="0" fontId="54" fillId="4" borderId="0">
      <alignment horizontal="center" vertical="top"/>
    </xf>
    <xf numFmtId="0" fontId="54" fillId="4" borderId="0">
      <alignment horizontal="center" vertical="top"/>
    </xf>
    <xf numFmtId="0" fontId="54" fillId="4" borderId="0">
      <alignment horizontal="center" vertical="top"/>
    </xf>
    <xf numFmtId="0" fontId="54" fillId="4" borderId="0">
      <alignment horizontal="center" vertical="top"/>
    </xf>
    <xf numFmtId="0" fontId="54" fillId="4" borderId="0">
      <alignment horizontal="center" vertical="top"/>
    </xf>
    <xf numFmtId="0" fontId="54" fillId="4" borderId="0">
      <alignment horizontal="center" vertical="top"/>
    </xf>
    <xf numFmtId="0" fontId="54" fillId="4" borderId="0">
      <alignment horizontal="center" vertical="top"/>
    </xf>
    <xf numFmtId="0" fontId="54" fillId="4" borderId="0">
      <alignment horizontal="center" vertical="top"/>
    </xf>
    <xf numFmtId="0" fontId="54" fillId="4" borderId="0">
      <alignment horizontal="center" vertical="top"/>
    </xf>
    <xf numFmtId="0" fontId="54" fillId="4" borderId="0">
      <alignment horizontal="center" vertical="top"/>
    </xf>
    <xf numFmtId="0" fontId="54" fillId="4" borderId="0">
      <alignment horizontal="center" vertical="top"/>
    </xf>
    <xf numFmtId="0" fontId="54" fillId="4" borderId="0">
      <alignment horizontal="center" vertical="top"/>
    </xf>
    <xf numFmtId="0" fontId="54" fillId="4" borderId="0">
      <alignment horizontal="center" vertical="top"/>
    </xf>
    <xf numFmtId="0" fontId="54" fillId="4" borderId="0">
      <alignment horizontal="center" vertical="top"/>
    </xf>
    <xf numFmtId="0" fontId="54" fillId="4" borderId="0">
      <alignment horizontal="center" vertical="top"/>
    </xf>
    <xf numFmtId="0" fontId="54" fillId="4" borderId="0">
      <alignment horizontal="center" vertical="top"/>
    </xf>
    <xf numFmtId="0" fontId="54" fillId="4" borderId="0">
      <alignment horizontal="center" vertical="top"/>
    </xf>
    <xf numFmtId="0" fontId="54" fillId="4" borderId="0">
      <alignment horizontal="center" vertical="top"/>
    </xf>
    <xf numFmtId="0" fontId="54" fillId="4" borderId="0">
      <alignment horizontal="center" vertical="top"/>
    </xf>
    <xf numFmtId="0" fontId="54" fillId="4" borderId="0">
      <alignment horizontal="center" vertical="top"/>
    </xf>
    <xf numFmtId="0" fontId="54" fillId="4" borderId="0">
      <alignment horizontal="center" vertical="top"/>
    </xf>
    <xf numFmtId="0" fontId="54" fillId="4" borderId="0">
      <alignment horizontal="center" vertical="top"/>
    </xf>
    <xf numFmtId="0" fontId="54" fillId="4" borderId="0">
      <alignment horizontal="center" vertical="top"/>
    </xf>
    <xf numFmtId="0" fontId="54" fillId="4" borderId="0">
      <alignment horizontal="center" vertical="top"/>
    </xf>
    <xf numFmtId="0" fontId="54" fillId="4" borderId="0">
      <alignment horizontal="center" vertical="top"/>
    </xf>
    <xf numFmtId="0" fontId="54" fillId="4" borderId="0">
      <alignment horizontal="center" vertical="top"/>
    </xf>
    <xf numFmtId="0" fontId="54" fillId="4" borderId="0">
      <alignment horizontal="center" vertical="top"/>
    </xf>
    <xf numFmtId="0" fontId="54" fillId="4" borderId="0">
      <alignment horizontal="center" vertical="top"/>
    </xf>
    <xf numFmtId="0" fontId="54" fillId="4" borderId="0">
      <alignment horizontal="center" vertical="top"/>
    </xf>
    <xf numFmtId="0" fontId="54" fillId="4" borderId="0">
      <alignment horizontal="center" vertical="top"/>
    </xf>
    <xf numFmtId="0" fontId="54" fillId="4" borderId="0">
      <alignment horizontal="center" vertical="top"/>
    </xf>
    <xf numFmtId="0" fontId="54" fillId="4" borderId="0">
      <alignment horizontal="center" vertical="top"/>
    </xf>
    <xf numFmtId="0" fontId="54" fillId="4" borderId="0">
      <alignment horizontal="center" vertical="top"/>
    </xf>
    <xf numFmtId="0" fontId="54" fillId="4" borderId="0">
      <alignment horizontal="center" vertical="top"/>
    </xf>
    <xf numFmtId="0" fontId="54" fillId="4" borderId="0">
      <alignment horizontal="center" vertical="top"/>
    </xf>
    <xf numFmtId="0" fontId="54" fillId="4" borderId="0">
      <alignment horizontal="center" vertical="top"/>
    </xf>
    <xf numFmtId="0" fontId="54" fillId="4" borderId="0">
      <alignment horizontal="center" vertical="top"/>
    </xf>
    <xf numFmtId="0" fontId="54" fillId="4" borderId="0">
      <alignment horizontal="center" vertical="top"/>
    </xf>
    <xf numFmtId="0" fontId="54" fillId="4" borderId="0">
      <alignment horizontal="center" vertical="top"/>
    </xf>
    <xf numFmtId="0" fontId="54" fillId="4" borderId="0">
      <alignment horizontal="center" vertical="top"/>
    </xf>
    <xf numFmtId="0" fontId="54" fillId="4" borderId="0">
      <alignment horizontal="center" vertical="top"/>
    </xf>
    <xf numFmtId="0" fontId="54" fillId="4" borderId="0">
      <alignment horizontal="center" vertical="top"/>
    </xf>
    <xf numFmtId="0" fontId="54" fillId="4" borderId="0">
      <alignment horizontal="center" vertical="top"/>
    </xf>
    <xf numFmtId="0" fontId="54" fillId="4" borderId="0">
      <alignment horizontal="center" vertical="top"/>
    </xf>
    <xf numFmtId="0" fontId="54" fillId="4" borderId="0">
      <alignment horizontal="center" vertical="top"/>
    </xf>
    <xf numFmtId="0" fontId="54" fillId="4" borderId="0">
      <alignment horizontal="center" vertical="top"/>
    </xf>
    <xf numFmtId="0" fontId="54" fillId="4" borderId="0">
      <alignment horizontal="center" vertical="top"/>
    </xf>
    <xf numFmtId="0" fontId="54" fillId="4" borderId="0">
      <alignment horizontal="center" vertical="top"/>
    </xf>
    <xf numFmtId="0" fontId="54" fillId="4" borderId="0">
      <alignment horizontal="center" vertical="top"/>
    </xf>
    <xf numFmtId="0" fontId="54" fillId="4" borderId="0">
      <alignment horizontal="center" vertical="top"/>
    </xf>
    <xf numFmtId="0" fontId="54" fillId="4" borderId="0">
      <alignment horizontal="center" vertical="top"/>
    </xf>
    <xf numFmtId="0" fontId="54" fillId="4" borderId="0">
      <alignment horizontal="center" vertical="top"/>
    </xf>
    <xf numFmtId="0" fontId="54" fillId="4" borderId="0">
      <alignment horizontal="center" vertical="top"/>
    </xf>
    <xf numFmtId="0" fontId="54" fillId="4" borderId="0">
      <alignment horizontal="center" vertical="top"/>
    </xf>
    <xf numFmtId="0" fontId="54" fillId="4" borderId="0">
      <alignment horizontal="center" vertical="top"/>
    </xf>
    <xf numFmtId="0" fontId="54" fillId="4" borderId="0">
      <alignment horizontal="center" vertical="top"/>
    </xf>
    <xf numFmtId="0" fontId="54" fillId="4" borderId="0">
      <alignment horizontal="center" vertical="top"/>
    </xf>
    <xf numFmtId="0" fontId="54" fillId="4" borderId="0">
      <alignment horizontal="center" vertical="top"/>
    </xf>
    <xf numFmtId="0" fontId="54" fillId="4" borderId="0">
      <alignment horizontal="center" vertical="top"/>
    </xf>
    <xf numFmtId="0" fontId="54" fillId="4" borderId="0">
      <alignment horizontal="center" vertical="top"/>
    </xf>
    <xf numFmtId="0" fontId="54" fillId="4" borderId="0">
      <alignment horizontal="center" vertical="top"/>
    </xf>
    <xf numFmtId="0" fontId="54" fillId="4" borderId="0">
      <alignment horizontal="center" vertical="top"/>
    </xf>
    <xf numFmtId="0" fontId="53" fillId="5" borderId="0">
      <alignment horizontal="right" vertical="top"/>
    </xf>
    <xf numFmtId="0" fontId="54" fillId="4" borderId="0">
      <alignment horizontal="right" vertical="top"/>
    </xf>
    <xf numFmtId="0" fontId="54" fillId="4" borderId="0">
      <alignment horizontal="right" vertical="top"/>
    </xf>
    <xf numFmtId="0" fontId="54" fillId="4" borderId="0">
      <alignment horizontal="right" vertical="top"/>
    </xf>
    <xf numFmtId="0" fontId="54" fillId="4" borderId="0">
      <alignment horizontal="right" vertical="top"/>
    </xf>
    <xf numFmtId="0" fontId="54" fillId="4" borderId="0">
      <alignment horizontal="right" vertical="top"/>
    </xf>
    <xf numFmtId="0" fontId="54" fillId="4" borderId="0">
      <alignment horizontal="right" vertical="top"/>
    </xf>
    <xf numFmtId="0" fontId="54" fillId="4" borderId="0">
      <alignment horizontal="right" vertical="top"/>
    </xf>
    <xf numFmtId="0" fontId="54" fillId="4" borderId="0">
      <alignment horizontal="right" vertical="top"/>
    </xf>
    <xf numFmtId="0" fontId="54" fillId="4" borderId="0">
      <alignment horizontal="right" vertical="top"/>
    </xf>
    <xf numFmtId="0" fontId="54" fillId="4" borderId="0">
      <alignment horizontal="right" vertical="top"/>
    </xf>
    <xf numFmtId="0" fontId="54" fillId="4" borderId="0">
      <alignment horizontal="right" vertical="top"/>
    </xf>
    <xf numFmtId="0" fontId="54" fillId="4" borderId="0">
      <alignment horizontal="right" vertical="top"/>
    </xf>
    <xf numFmtId="0" fontId="54" fillId="4" borderId="0">
      <alignment horizontal="right" vertical="top"/>
    </xf>
    <xf numFmtId="0" fontId="54" fillId="4" borderId="0">
      <alignment horizontal="right" vertical="top"/>
    </xf>
    <xf numFmtId="0" fontId="54" fillId="4" borderId="0">
      <alignment horizontal="right" vertical="top"/>
    </xf>
    <xf numFmtId="0" fontId="54" fillId="4" borderId="0">
      <alignment horizontal="right" vertical="top"/>
    </xf>
    <xf numFmtId="0" fontId="54" fillId="4" borderId="0">
      <alignment horizontal="right" vertical="top"/>
    </xf>
    <xf numFmtId="0" fontId="54" fillId="4" borderId="0">
      <alignment horizontal="right" vertical="top"/>
    </xf>
    <xf numFmtId="0" fontId="54" fillId="4" borderId="0">
      <alignment horizontal="right" vertical="top"/>
    </xf>
    <xf numFmtId="0" fontId="54" fillId="4" borderId="0">
      <alignment horizontal="right" vertical="top"/>
    </xf>
    <xf numFmtId="0" fontId="54" fillId="4" borderId="0">
      <alignment horizontal="right" vertical="top"/>
    </xf>
    <xf numFmtId="0" fontId="54" fillId="4" borderId="0">
      <alignment horizontal="right" vertical="top"/>
    </xf>
    <xf numFmtId="0" fontId="54" fillId="4" borderId="0">
      <alignment horizontal="right" vertical="top"/>
    </xf>
    <xf numFmtId="0" fontId="54" fillId="4" borderId="0">
      <alignment horizontal="right" vertical="top"/>
    </xf>
    <xf numFmtId="0" fontId="54" fillId="4" borderId="0">
      <alignment horizontal="right" vertical="top"/>
    </xf>
    <xf numFmtId="0" fontId="54" fillId="4" borderId="0">
      <alignment horizontal="right" vertical="top"/>
    </xf>
    <xf numFmtId="0" fontId="54" fillId="4" borderId="0">
      <alignment horizontal="right" vertical="top"/>
    </xf>
    <xf numFmtId="0" fontId="54" fillId="4" borderId="0">
      <alignment horizontal="right" vertical="top"/>
    </xf>
    <xf numFmtId="0" fontId="54" fillId="4" borderId="0">
      <alignment horizontal="right" vertical="top"/>
    </xf>
    <xf numFmtId="0" fontId="54" fillId="4" borderId="0">
      <alignment horizontal="right" vertical="top"/>
    </xf>
    <xf numFmtId="0" fontId="54" fillId="4" borderId="0">
      <alignment horizontal="right" vertical="top"/>
    </xf>
    <xf numFmtId="0" fontId="54" fillId="4" borderId="0">
      <alignment horizontal="right" vertical="top"/>
    </xf>
    <xf numFmtId="0" fontId="54" fillId="4" borderId="0">
      <alignment horizontal="right" vertical="top"/>
    </xf>
    <xf numFmtId="0" fontId="54" fillId="4" borderId="0">
      <alignment horizontal="right" vertical="top"/>
    </xf>
    <xf numFmtId="0" fontId="54" fillId="4" borderId="0">
      <alignment horizontal="right" vertical="top"/>
    </xf>
    <xf numFmtId="0" fontId="54" fillId="4" borderId="0">
      <alignment horizontal="right" vertical="top"/>
    </xf>
    <xf numFmtId="0" fontId="54" fillId="4" borderId="0">
      <alignment horizontal="right" vertical="top"/>
    </xf>
    <xf numFmtId="0" fontId="54" fillId="4" borderId="0">
      <alignment horizontal="right" vertical="top"/>
    </xf>
    <xf numFmtId="0" fontId="54" fillId="4" borderId="0">
      <alignment horizontal="right" vertical="top"/>
    </xf>
    <xf numFmtId="0" fontId="54" fillId="4" borderId="0">
      <alignment horizontal="right" vertical="top"/>
    </xf>
    <xf numFmtId="0" fontId="54" fillId="4" borderId="0">
      <alignment horizontal="right" vertical="top"/>
    </xf>
    <xf numFmtId="0" fontId="54" fillId="4" borderId="0">
      <alignment horizontal="right" vertical="top"/>
    </xf>
    <xf numFmtId="0" fontId="54" fillId="4" borderId="0">
      <alignment horizontal="right" vertical="top"/>
    </xf>
    <xf numFmtId="0" fontId="54" fillId="4" borderId="0">
      <alignment horizontal="right" vertical="top"/>
    </xf>
    <xf numFmtId="0" fontId="54" fillId="4" borderId="0">
      <alignment horizontal="right" vertical="top"/>
    </xf>
    <xf numFmtId="0" fontId="54" fillId="4" borderId="0">
      <alignment horizontal="right" vertical="top"/>
    </xf>
    <xf numFmtId="0" fontId="54" fillId="4" borderId="0">
      <alignment horizontal="right" vertical="top"/>
    </xf>
    <xf numFmtId="0" fontId="54" fillId="4" borderId="0">
      <alignment horizontal="right" vertical="top"/>
    </xf>
    <xf numFmtId="0" fontId="54" fillId="4" borderId="0">
      <alignment horizontal="right" vertical="top"/>
    </xf>
    <xf numFmtId="0" fontId="54" fillId="4" borderId="0">
      <alignment horizontal="right" vertical="top"/>
    </xf>
    <xf numFmtId="0" fontId="54" fillId="4" borderId="0">
      <alignment horizontal="right" vertical="top"/>
    </xf>
    <xf numFmtId="0" fontId="54" fillId="4" borderId="0">
      <alignment horizontal="right" vertical="top"/>
    </xf>
    <xf numFmtId="0" fontId="54" fillId="4" borderId="0">
      <alignment horizontal="right" vertical="top"/>
    </xf>
    <xf numFmtId="0" fontId="54" fillId="4" borderId="0">
      <alignment horizontal="right" vertical="top"/>
    </xf>
    <xf numFmtId="0" fontId="54" fillId="4" borderId="0">
      <alignment horizontal="right" vertical="top"/>
    </xf>
    <xf numFmtId="0" fontId="54" fillId="4" borderId="0">
      <alignment horizontal="right" vertical="top"/>
    </xf>
    <xf numFmtId="0" fontId="54" fillId="4" borderId="0">
      <alignment horizontal="right" vertical="top"/>
    </xf>
    <xf numFmtId="0" fontId="54" fillId="4" borderId="0">
      <alignment horizontal="right" vertical="top"/>
    </xf>
    <xf numFmtId="0" fontId="54" fillId="4" borderId="0">
      <alignment horizontal="right" vertical="top"/>
    </xf>
    <xf numFmtId="0" fontId="54" fillId="4" borderId="0">
      <alignment horizontal="right" vertical="top"/>
    </xf>
    <xf numFmtId="0" fontId="54" fillId="4" borderId="0">
      <alignment horizontal="right" vertical="top"/>
    </xf>
    <xf numFmtId="0" fontId="54" fillId="4" borderId="0">
      <alignment horizontal="right" vertical="top"/>
    </xf>
    <xf numFmtId="0" fontId="54" fillId="4" borderId="0">
      <alignment horizontal="right" vertical="top"/>
    </xf>
    <xf numFmtId="0" fontId="54" fillId="4" borderId="0">
      <alignment horizontal="right" vertical="top"/>
    </xf>
    <xf numFmtId="0" fontId="54" fillId="4" borderId="0">
      <alignment horizontal="right" vertical="top"/>
    </xf>
    <xf numFmtId="0" fontId="54" fillId="4" borderId="0">
      <alignment horizontal="right" vertical="top"/>
    </xf>
    <xf numFmtId="0" fontId="54" fillId="4" borderId="0">
      <alignment horizontal="right" vertical="top"/>
    </xf>
    <xf numFmtId="0" fontId="54" fillId="4" borderId="0">
      <alignment horizontal="right" vertical="top"/>
    </xf>
    <xf numFmtId="0" fontId="54" fillId="4" borderId="0">
      <alignment horizontal="right" vertical="top"/>
    </xf>
    <xf numFmtId="0" fontId="54" fillId="4" borderId="0">
      <alignment horizontal="right" vertical="top"/>
    </xf>
    <xf numFmtId="0" fontId="54" fillId="4" borderId="0">
      <alignment horizontal="right" vertical="top"/>
    </xf>
    <xf numFmtId="0" fontId="54" fillId="4" borderId="0">
      <alignment horizontal="right" vertical="top"/>
    </xf>
    <xf numFmtId="0" fontId="54" fillId="4" borderId="0">
      <alignment horizontal="right" vertical="top"/>
    </xf>
    <xf numFmtId="0" fontId="54" fillId="4" borderId="0">
      <alignment horizontal="right" vertical="top"/>
    </xf>
    <xf numFmtId="0" fontId="54" fillId="4" borderId="0">
      <alignment horizontal="right" vertical="top"/>
    </xf>
    <xf numFmtId="0" fontId="54" fillId="4" borderId="0">
      <alignment horizontal="right" vertical="top"/>
    </xf>
    <xf numFmtId="0" fontId="54" fillId="4" borderId="0">
      <alignment horizontal="right" vertical="top"/>
    </xf>
    <xf numFmtId="0" fontId="54" fillId="4" borderId="0">
      <alignment horizontal="right" vertical="top"/>
    </xf>
    <xf numFmtId="0" fontId="54" fillId="4" borderId="0">
      <alignment horizontal="right" vertical="top"/>
    </xf>
    <xf numFmtId="0" fontId="54" fillId="4" borderId="0">
      <alignment horizontal="right" vertical="top"/>
    </xf>
    <xf numFmtId="0" fontId="54" fillId="4" borderId="0">
      <alignment horizontal="right" vertical="top"/>
    </xf>
    <xf numFmtId="0" fontId="54" fillId="4" borderId="0">
      <alignment horizontal="right" vertical="top"/>
    </xf>
    <xf numFmtId="0" fontId="54" fillId="4" borderId="0">
      <alignment horizontal="right" vertical="top"/>
    </xf>
    <xf numFmtId="0" fontId="54" fillId="4" borderId="0">
      <alignment horizontal="right" vertical="top"/>
    </xf>
    <xf numFmtId="0" fontId="54" fillId="4" borderId="0">
      <alignment horizontal="right" vertical="top"/>
    </xf>
    <xf numFmtId="0" fontId="54" fillId="4" borderId="0">
      <alignment horizontal="right" vertical="top"/>
    </xf>
    <xf numFmtId="0" fontId="54" fillId="4" borderId="0">
      <alignment horizontal="right" vertical="top"/>
    </xf>
    <xf numFmtId="0" fontId="54" fillId="4" borderId="0">
      <alignment horizontal="right" vertical="top"/>
    </xf>
    <xf numFmtId="0" fontId="54" fillId="4" borderId="0">
      <alignment horizontal="right" vertical="top"/>
    </xf>
    <xf numFmtId="0" fontId="54" fillId="4" borderId="0">
      <alignment horizontal="right" vertical="top"/>
    </xf>
    <xf numFmtId="0" fontId="54" fillId="4" borderId="0">
      <alignment horizontal="right" vertical="top"/>
    </xf>
    <xf numFmtId="0" fontId="54" fillId="4" borderId="0">
      <alignment horizontal="right" vertical="top"/>
    </xf>
    <xf numFmtId="0" fontId="54" fillId="4" borderId="0">
      <alignment horizontal="right" vertical="top"/>
    </xf>
    <xf numFmtId="0" fontId="54" fillId="4" borderId="0">
      <alignment horizontal="right" vertical="top"/>
    </xf>
    <xf numFmtId="0" fontId="54" fillId="4" borderId="0">
      <alignment horizontal="right" vertical="top"/>
    </xf>
    <xf numFmtId="0" fontId="54" fillId="4" borderId="0">
      <alignment horizontal="right" vertical="top"/>
    </xf>
    <xf numFmtId="0" fontId="54" fillId="4" borderId="0">
      <alignment horizontal="right" vertical="top"/>
    </xf>
    <xf numFmtId="0" fontId="54" fillId="4" borderId="0">
      <alignment horizontal="right" vertical="top"/>
    </xf>
    <xf numFmtId="0" fontId="54" fillId="4" borderId="0">
      <alignment horizontal="right" vertical="top"/>
    </xf>
    <xf numFmtId="0" fontId="54" fillId="4" borderId="0">
      <alignment horizontal="right" vertical="top"/>
    </xf>
    <xf numFmtId="0" fontId="54" fillId="4" borderId="0">
      <alignment horizontal="right" vertical="top"/>
    </xf>
    <xf numFmtId="0" fontId="54" fillId="4" borderId="0">
      <alignment horizontal="right" vertical="top"/>
    </xf>
    <xf numFmtId="0" fontId="54" fillId="4" borderId="0">
      <alignment horizontal="right" vertical="top"/>
    </xf>
    <xf numFmtId="0" fontId="54" fillId="4" borderId="0">
      <alignment horizontal="right" vertical="top"/>
    </xf>
    <xf numFmtId="0" fontId="54" fillId="4" borderId="0">
      <alignment horizontal="right" vertical="top"/>
    </xf>
    <xf numFmtId="0" fontId="54" fillId="4" borderId="0">
      <alignment horizontal="right" vertical="top"/>
    </xf>
    <xf numFmtId="0" fontId="54" fillId="4" borderId="0">
      <alignment horizontal="right" vertical="top"/>
    </xf>
    <xf numFmtId="0" fontId="54" fillId="4" borderId="0">
      <alignment horizontal="right" vertical="top"/>
    </xf>
    <xf numFmtId="0" fontId="54" fillId="4" borderId="0">
      <alignment horizontal="right" vertical="top"/>
    </xf>
    <xf numFmtId="0" fontId="54" fillId="4" borderId="0">
      <alignment horizontal="right" vertical="top"/>
    </xf>
    <xf numFmtId="0" fontId="54" fillId="4" borderId="0">
      <alignment horizontal="right" vertical="top"/>
    </xf>
    <xf numFmtId="0" fontId="54" fillId="4" borderId="0">
      <alignment horizontal="right" vertical="top"/>
    </xf>
    <xf numFmtId="0" fontId="54" fillId="4" borderId="0">
      <alignment horizontal="right" vertical="top"/>
    </xf>
    <xf numFmtId="0" fontId="54" fillId="4" borderId="0">
      <alignment horizontal="right" vertical="top"/>
    </xf>
    <xf numFmtId="0" fontId="54" fillId="4" borderId="0">
      <alignment horizontal="right" vertical="top"/>
    </xf>
    <xf numFmtId="0" fontId="54" fillId="4" borderId="0">
      <alignment horizontal="right" vertical="top"/>
    </xf>
    <xf numFmtId="0" fontId="54" fillId="4" borderId="0">
      <alignment horizontal="right" vertical="top"/>
    </xf>
    <xf numFmtId="0" fontId="54" fillId="4" borderId="0">
      <alignment horizontal="right" vertical="top"/>
    </xf>
    <xf numFmtId="0" fontId="54" fillId="4" borderId="0">
      <alignment horizontal="right" vertical="top"/>
    </xf>
    <xf numFmtId="0" fontId="54" fillId="4" borderId="0">
      <alignment horizontal="right" vertical="top"/>
    </xf>
    <xf numFmtId="0" fontId="54" fillId="4" borderId="0">
      <alignment horizontal="right" vertical="top"/>
    </xf>
    <xf numFmtId="0" fontId="54" fillId="4" borderId="0">
      <alignment horizontal="right" vertical="top"/>
    </xf>
    <xf numFmtId="0" fontId="54" fillId="4" borderId="0">
      <alignment horizontal="right" vertical="top"/>
    </xf>
    <xf numFmtId="0" fontId="54" fillId="4" borderId="0">
      <alignment horizontal="right" vertical="top"/>
    </xf>
    <xf numFmtId="0" fontId="54" fillId="4" borderId="0">
      <alignment horizontal="right" vertical="top"/>
    </xf>
    <xf numFmtId="0" fontId="54" fillId="4" borderId="0">
      <alignment horizontal="right" vertical="top"/>
    </xf>
    <xf numFmtId="0" fontId="54" fillId="4" borderId="0">
      <alignment horizontal="right" vertical="top"/>
    </xf>
    <xf numFmtId="0" fontId="54" fillId="4" borderId="0">
      <alignment horizontal="right" vertical="top"/>
    </xf>
    <xf numFmtId="0" fontId="54" fillId="4" borderId="0">
      <alignment horizontal="right" vertical="top"/>
    </xf>
    <xf numFmtId="0" fontId="54" fillId="4" borderId="0">
      <alignment horizontal="right" vertical="top"/>
    </xf>
    <xf numFmtId="0" fontId="54" fillId="4" borderId="0">
      <alignment horizontal="right" vertical="top"/>
    </xf>
    <xf numFmtId="0" fontId="54" fillId="4" borderId="0">
      <alignment horizontal="right" vertical="top"/>
    </xf>
    <xf numFmtId="0" fontId="54" fillId="4" borderId="0">
      <alignment horizontal="right" vertical="top"/>
    </xf>
    <xf numFmtId="0" fontId="54" fillId="4" borderId="0">
      <alignment horizontal="right" vertical="top"/>
    </xf>
    <xf numFmtId="0" fontId="54" fillId="4" borderId="0">
      <alignment horizontal="right" vertical="top"/>
    </xf>
    <xf numFmtId="0" fontId="54" fillId="4" borderId="0">
      <alignment horizontal="right" vertical="top"/>
    </xf>
    <xf numFmtId="0" fontId="54" fillId="4" borderId="0">
      <alignment horizontal="right" vertical="top"/>
    </xf>
    <xf numFmtId="0" fontId="54" fillId="4" borderId="0">
      <alignment horizontal="right" vertical="top"/>
    </xf>
    <xf numFmtId="0" fontId="54" fillId="4" borderId="0">
      <alignment horizontal="right" vertical="top"/>
    </xf>
    <xf numFmtId="0" fontId="54" fillId="4" borderId="0">
      <alignment horizontal="right" vertical="top"/>
    </xf>
    <xf numFmtId="0" fontId="54" fillId="4" borderId="0">
      <alignment horizontal="right" vertical="top"/>
    </xf>
    <xf numFmtId="0" fontId="54" fillId="4" borderId="0">
      <alignment horizontal="right" vertical="top"/>
    </xf>
    <xf numFmtId="0" fontId="54" fillId="4" borderId="0">
      <alignment horizontal="right" vertical="top"/>
    </xf>
    <xf numFmtId="0" fontId="54" fillId="4" borderId="0">
      <alignment horizontal="right" vertical="top"/>
    </xf>
    <xf numFmtId="0" fontId="54" fillId="4" borderId="0">
      <alignment horizontal="right" vertical="top"/>
    </xf>
    <xf numFmtId="0" fontId="54" fillId="4" borderId="0">
      <alignment horizontal="right" vertical="top"/>
    </xf>
    <xf numFmtId="0" fontId="54" fillId="4" borderId="0">
      <alignment horizontal="right" vertical="top"/>
    </xf>
    <xf numFmtId="0" fontId="54" fillId="4" borderId="0">
      <alignment horizontal="right" vertical="top"/>
    </xf>
    <xf numFmtId="0" fontId="54" fillId="4" borderId="0">
      <alignment horizontal="right" vertical="top"/>
    </xf>
    <xf numFmtId="0" fontId="54" fillId="4" borderId="0">
      <alignment horizontal="right" vertical="top"/>
    </xf>
    <xf numFmtId="0" fontId="54" fillId="4" borderId="0">
      <alignment horizontal="right" vertical="top"/>
    </xf>
    <xf numFmtId="0" fontId="54" fillId="4" borderId="0">
      <alignment horizontal="right" vertical="top"/>
    </xf>
    <xf numFmtId="0" fontId="54" fillId="4" borderId="0">
      <alignment horizontal="right" vertical="top"/>
    </xf>
    <xf numFmtId="0" fontId="54" fillId="4" borderId="0">
      <alignment horizontal="right" vertical="top"/>
    </xf>
    <xf numFmtId="0" fontId="54" fillId="4" borderId="0">
      <alignment horizontal="right" vertical="top"/>
    </xf>
    <xf numFmtId="0" fontId="54" fillId="4" borderId="0">
      <alignment horizontal="right" vertical="top"/>
    </xf>
    <xf numFmtId="0" fontId="54" fillId="4" borderId="0">
      <alignment horizontal="right" vertical="top"/>
    </xf>
    <xf numFmtId="0" fontId="54" fillId="4" borderId="0">
      <alignment horizontal="right" vertical="top"/>
    </xf>
    <xf numFmtId="0" fontId="54" fillId="4" borderId="0">
      <alignment horizontal="right" vertical="top"/>
    </xf>
    <xf numFmtId="0" fontId="54" fillId="4" borderId="0">
      <alignment horizontal="right" vertical="top"/>
    </xf>
    <xf numFmtId="0" fontId="54" fillId="4" borderId="0">
      <alignment horizontal="right" vertical="top"/>
    </xf>
    <xf numFmtId="0" fontId="53" fillId="5" borderId="0">
      <alignment horizontal="center" vertical="top"/>
    </xf>
    <xf numFmtId="0" fontId="54" fillId="4" borderId="0">
      <alignment horizontal="center" vertical="top"/>
    </xf>
    <xf numFmtId="0" fontId="54" fillId="4" borderId="0">
      <alignment horizontal="center" vertical="top"/>
    </xf>
    <xf numFmtId="0" fontId="54" fillId="4" borderId="0">
      <alignment horizontal="center" vertical="top"/>
    </xf>
    <xf numFmtId="0" fontId="54" fillId="4" borderId="0">
      <alignment horizontal="center" vertical="top"/>
    </xf>
    <xf numFmtId="0" fontId="54" fillId="4" borderId="0">
      <alignment horizontal="center" vertical="top"/>
    </xf>
    <xf numFmtId="0" fontId="54" fillId="4" borderId="0">
      <alignment horizontal="center" vertical="top"/>
    </xf>
    <xf numFmtId="0" fontId="54" fillId="4" borderId="0">
      <alignment horizontal="center" vertical="top"/>
    </xf>
    <xf numFmtId="0" fontId="54" fillId="4" borderId="0">
      <alignment horizontal="center" vertical="top"/>
    </xf>
    <xf numFmtId="0" fontId="54" fillId="4" borderId="0">
      <alignment horizontal="center" vertical="top"/>
    </xf>
    <xf numFmtId="0" fontId="54" fillId="4" borderId="0">
      <alignment horizontal="center" vertical="top"/>
    </xf>
    <xf numFmtId="0" fontId="54" fillId="4" borderId="0">
      <alignment horizontal="center" vertical="top"/>
    </xf>
    <xf numFmtId="0" fontId="54" fillId="4" borderId="0">
      <alignment horizontal="center" vertical="top"/>
    </xf>
    <xf numFmtId="0" fontId="54" fillId="4" borderId="0">
      <alignment horizontal="center" vertical="top"/>
    </xf>
    <xf numFmtId="0" fontId="54" fillId="4" borderId="0">
      <alignment horizontal="center" vertical="top"/>
    </xf>
    <xf numFmtId="0" fontId="54" fillId="4" borderId="0">
      <alignment horizontal="center" vertical="top"/>
    </xf>
    <xf numFmtId="0" fontId="54" fillId="4" borderId="0">
      <alignment horizontal="center" vertical="top"/>
    </xf>
    <xf numFmtId="0" fontId="54" fillId="4" borderId="0">
      <alignment horizontal="center" vertical="top"/>
    </xf>
    <xf numFmtId="0" fontId="54" fillId="4" borderId="0">
      <alignment horizontal="center" vertical="top"/>
    </xf>
    <xf numFmtId="0" fontId="54" fillId="4" borderId="0">
      <alignment horizontal="center" vertical="top"/>
    </xf>
    <xf numFmtId="0" fontId="54" fillId="4" borderId="0">
      <alignment horizontal="center" vertical="top"/>
    </xf>
    <xf numFmtId="0" fontId="54" fillId="4" borderId="0">
      <alignment horizontal="center" vertical="top"/>
    </xf>
    <xf numFmtId="0" fontId="54" fillId="4" borderId="0">
      <alignment horizontal="center" vertical="top"/>
    </xf>
    <xf numFmtId="0" fontId="54" fillId="4" borderId="0">
      <alignment horizontal="center" vertical="top"/>
    </xf>
    <xf numFmtId="0" fontId="54" fillId="4" borderId="0">
      <alignment horizontal="center" vertical="top"/>
    </xf>
    <xf numFmtId="0" fontId="54" fillId="4" borderId="0">
      <alignment horizontal="center" vertical="top"/>
    </xf>
    <xf numFmtId="0" fontId="54" fillId="4" borderId="0">
      <alignment horizontal="center" vertical="top"/>
    </xf>
    <xf numFmtId="0" fontId="54" fillId="4" borderId="0">
      <alignment horizontal="center" vertical="top"/>
    </xf>
    <xf numFmtId="0" fontId="54" fillId="4" borderId="0">
      <alignment horizontal="center" vertical="top"/>
    </xf>
    <xf numFmtId="0" fontId="54" fillId="4" borderId="0">
      <alignment horizontal="center" vertical="top"/>
    </xf>
    <xf numFmtId="0" fontId="54" fillId="4" borderId="0">
      <alignment horizontal="center" vertical="top"/>
    </xf>
    <xf numFmtId="0" fontId="54" fillId="4" borderId="0">
      <alignment horizontal="center" vertical="top"/>
    </xf>
    <xf numFmtId="0" fontId="54" fillId="4" borderId="0">
      <alignment horizontal="center" vertical="top"/>
    </xf>
    <xf numFmtId="0" fontId="54" fillId="4" borderId="0">
      <alignment horizontal="center" vertical="top"/>
    </xf>
    <xf numFmtId="0" fontId="54" fillId="4" borderId="0">
      <alignment horizontal="center" vertical="top"/>
    </xf>
    <xf numFmtId="0" fontId="54" fillId="4" borderId="0">
      <alignment horizontal="center" vertical="top"/>
    </xf>
    <xf numFmtId="0" fontId="54" fillId="4" borderId="0">
      <alignment horizontal="center" vertical="top"/>
    </xf>
    <xf numFmtId="0" fontId="54" fillId="4" borderId="0">
      <alignment horizontal="center" vertical="top"/>
    </xf>
    <xf numFmtId="0" fontId="54" fillId="4" borderId="0">
      <alignment horizontal="center" vertical="top"/>
    </xf>
    <xf numFmtId="0" fontId="54" fillId="4" borderId="0">
      <alignment horizontal="center" vertical="top"/>
    </xf>
    <xf numFmtId="0" fontId="54" fillId="4" borderId="0">
      <alignment horizontal="center" vertical="top"/>
    </xf>
    <xf numFmtId="0" fontId="54" fillId="4" borderId="0">
      <alignment horizontal="center" vertical="top"/>
    </xf>
    <xf numFmtId="0" fontId="54" fillId="4" borderId="0">
      <alignment horizontal="center" vertical="top"/>
    </xf>
    <xf numFmtId="0" fontId="54" fillId="4" borderId="0">
      <alignment horizontal="center" vertical="top"/>
    </xf>
    <xf numFmtId="0" fontId="54" fillId="4" borderId="0">
      <alignment horizontal="center" vertical="top"/>
    </xf>
    <xf numFmtId="0" fontId="54" fillId="4" borderId="0">
      <alignment horizontal="center" vertical="top"/>
    </xf>
    <xf numFmtId="0" fontId="54" fillId="4" borderId="0">
      <alignment horizontal="center" vertical="top"/>
    </xf>
    <xf numFmtId="0" fontId="54" fillId="4" borderId="0">
      <alignment horizontal="center" vertical="top"/>
    </xf>
    <xf numFmtId="0" fontId="54" fillId="4" borderId="0">
      <alignment horizontal="center" vertical="top"/>
    </xf>
    <xf numFmtId="0" fontId="54" fillId="4" borderId="0">
      <alignment horizontal="center" vertical="top"/>
    </xf>
    <xf numFmtId="0" fontId="54" fillId="4" borderId="0">
      <alignment horizontal="center" vertical="top"/>
    </xf>
    <xf numFmtId="0" fontId="54" fillId="4" borderId="0">
      <alignment horizontal="center" vertical="top"/>
    </xf>
    <xf numFmtId="0" fontId="54" fillId="4" borderId="0">
      <alignment horizontal="center" vertical="top"/>
    </xf>
    <xf numFmtId="0" fontId="54" fillId="4" borderId="0">
      <alignment horizontal="center" vertical="top"/>
    </xf>
    <xf numFmtId="0" fontId="54" fillId="4" borderId="0">
      <alignment horizontal="center" vertical="top"/>
    </xf>
    <xf numFmtId="0" fontId="54" fillId="4" borderId="0">
      <alignment horizontal="center" vertical="top"/>
    </xf>
    <xf numFmtId="0" fontId="54" fillId="4" borderId="0">
      <alignment horizontal="center" vertical="top"/>
    </xf>
    <xf numFmtId="0" fontId="54" fillId="4" borderId="0">
      <alignment horizontal="center" vertical="top"/>
    </xf>
    <xf numFmtId="0" fontId="54" fillId="4" borderId="0">
      <alignment horizontal="center" vertical="top"/>
    </xf>
    <xf numFmtId="0" fontId="54" fillId="4" borderId="0">
      <alignment horizontal="center" vertical="top"/>
    </xf>
    <xf numFmtId="0" fontId="54" fillId="4" borderId="0">
      <alignment horizontal="center" vertical="top"/>
    </xf>
    <xf numFmtId="0" fontId="54" fillId="4" borderId="0">
      <alignment horizontal="center" vertical="top"/>
    </xf>
    <xf numFmtId="0" fontId="54" fillId="4" borderId="0">
      <alignment horizontal="center" vertical="top"/>
    </xf>
    <xf numFmtId="0" fontId="54" fillId="4" borderId="0">
      <alignment horizontal="center" vertical="top"/>
    </xf>
    <xf numFmtId="0" fontId="54" fillId="4" borderId="0">
      <alignment horizontal="center" vertical="top"/>
    </xf>
    <xf numFmtId="0" fontId="54" fillId="4" borderId="0">
      <alignment horizontal="center" vertical="top"/>
    </xf>
    <xf numFmtId="0" fontId="54" fillId="4" borderId="0">
      <alignment horizontal="center" vertical="top"/>
    </xf>
    <xf numFmtId="0" fontId="54" fillId="4" borderId="0">
      <alignment horizontal="center" vertical="top"/>
    </xf>
    <xf numFmtId="0" fontId="54" fillId="4" borderId="0">
      <alignment horizontal="center" vertical="top"/>
    </xf>
    <xf numFmtId="0" fontId="54" fillId="4" borderId="0">
      <alignment horizontal="center" vertical="top"/>
    </xf>
    <xf numFmtId="0" fontId="54" fillId="4" borderId="0">
      <alignment horizontal="center" vertical="top"/>
    </xf>
    <xf numFmtId="0" fontId="54" fillId="4" borderId="0">
      <alignment horizontal="center" vertical="top"/>
    </xf>
    <xf numFmtId="0" fontId="54" fillId="4" borderId="0">
      <alignment horizontal="center" vertical="top"/>
    </xf>
    <xf numFmtId="0" fontId="54" fillId="4" borderId="0">
      <alignment horizontal="center" vertical="top"/>
    </xf>
    <xf numFmtId="0" fontId="54" fillId="4" borderId="0">
      <alignment horizontal="center" vertical="top"/>
    </xf>
    <xf numFmtId="0" fontId="54" fillId="4" borderId="0">
      <alignment horizontal="center" vertical="top"/>
    </xf>
    <xf numFmtId="0" fontId="54" fillId="4" borderId="0">
      <alignment horizontal="center" vertical="top"/>
    </xf>
    <xf numFmtId="0" fontId="54" fillId="4" borderId="0">
      <alignment horizontal="center" vertical="top"/>
    </xf>
    <xf numFmtId="0" fontId="54" fillId="4" borderId="0">
      <alignment horizontal="center" vertical="top"/>
    </xf>
    <xf numFmtId="0" fontId="54" fillId="4" borderId="0">
      <alignment horizontal="center" vertical="top"/>
    </xf>
    <xf numFmtId="0" fontId="54" fillId="4" borderId="0">
      <alignment horizontal="center" vertical="top"/>
    </xf>
    <xf numFmtId="0" fontId="54" fillId="4" borderId="0">
      <alignment horizontal="center" vertical="top"/>
    </xf>
    <xf numFmtId="0" fontId="54" fillId="4" borderId="0">
      <alignment horizontal="center" vertical="top"/>
    </xf>
    <xf numFmtId="0" fontId="54" fillId="4" borderId="0">
      <alignment horizontal="center" vertical="top"/>
    </xf>
    <xf numFmtId="0" fontId="54" fillId="4" borderId="0">
      <alignment horizontal="center" vertical="top"/>
    </xf>
    <xf numFmtId="0" fontId="54" fillId="4" borderId="0">
      <alignment horizontal="center" vertical="top"/>
    </xf>
    <xf numFmtId="0" fontId="54" fillId="4" borderId="0">
      <alignment horizontal="center" vertical="top"/>
    </xf>
    <xf numFmtId="0" fontId="54" fillId="4" borderId="0">
      <alignment horizontal="center" vertical="top"/>
    </xf>
    <xf numFmtId="0" fontId="54" fillId="4" borderId="0">
      <alignment horizontal="center" vertical="top"/>
    </xf>
    <xf numFmtId="0" fontId="54" fillId="4" borderId="0">
      <alignment horizontal="center" vertical="top"/>
    </xf>
    <xf numFmtId="0" fontId="54" fillId="4" borderId="0">
      <alignment horizontal="center" vertical="top"/>
    </xf>
    <xf numFmtId="0" fontId="54" fillId="4" borderId="0">
      <alignment horizontal="center" vertical="top"/>
    </xf>
    <xf numFmtId="0" fontId="54" fillId="4" borderId="0">
      <alignment horizontal="center" vertical="top"/>
    </xf>
    <xf numFmtId="0" fontId="54" fillId="4" borderId="0">
      <alignment horizontal="center" vertical="top"/>
    </xf>
    <xf numFmtId="0" fontId="54" fillId="4" borderId="0">
      <alignment horizontal="center" vertical="top"/>
    </xf>
    <xf numFmtId="0" fontId="54" fillId="4" borderId="0">
      <alignment horizontal="center" vertical="top"/>
    </xf>
    <xf numFmtId="0" fontId="54" fillId="4" borderId="0">
      <alignment horizontal="center" vertical="top"/>
    </xf>
    <xf numFmtId="0" fontId="54" fillId="4" borderId="0">
      <alignment horizontal="center" vertical="top"/>
    </xf>
    <xf numFmtId="0" fontId="54" fillId="4" borderId="0">
      <alignment horizontal="center" vertical="top"/>
    </xf>
    <xf numFmtId="0" fontId="54" fillId="4" borderId="0">
      <alignment horizontal="center" vertical="top"/>
    </xf>
    <xf numFmtId="0" fontId="54" fillId="4" borderId="0">
      <alignment horizontal="center" vertical="top"/>
    </xf>
    <xf numFmtId="0" fontId="54" fillId="4" borderId="0">
      <alignment horizontal="center" vertical="top"/>
    </xf>
    <xf numFmtId="0" fontId="54" fillId="4" borderId="0">
      <alignment horizontal="center" vertical="top"/>
    </xf>
    <xf numFmtId="0" fontId="54" fillId="4" borderId="0">
      <alignment horizontal="center" vertical="top"/>
    </xf>
    <xf numFmtId="0" fontId="54" fillId="4" borderId="0">
      <alignment horizontal="center" vertical="top"/>
    </xf>
    <xf numFmtId="0" fontId="54" fillId="4" borderId="0">
      <alignment horizontal="center" vertical="top"/>
    </xf>
    <xf numFmtId="0" fontId="54" fillId="4" borderId="0">
      <alignment horizontal="center" vertical="top"/>
    </xf>
    <xf numFmtId="0" fontId="54" fillId="4" borderId="0">
      <alignment horizontal="center" vertical="top"/>
    </xf>
    <xf numFmtId="0" fontId="54" fillId="4" borderId="0">
      <alignment horizontal="center" vertical="top"/>
    </xf>
    <xf numFmtId="0" fontId="54" fillId="4" borderId="0">
      <alignment horizontal="center" vertical="top"/>
    </xf>
    <xf numFmtId="0" fontId="54" fillId="4" borderId="0">
      <alignment horizontal="center" vertical="top"/>
    </xf>
    <xf numFmtId="0" fontId="54" fillId="4" borderId="0">
      <alignment horizontal="center" vertical="top"/>
    </xf>
    <xf numFmtId="0" fontId="54" fillId="4" borderId="0">
      <alignment horizontal="center" vertical="top"/>
    </xf>
    <xf numFmtId="0" fontId="54" fillId="4" borderId="0">
      <alignment horizontal="center" vertical="top"/>
    </xf>
    <xf numFmtId="0" fontId="54" fillId="4" borderId="0">
      <alignment horizontal="center" vertical="top"/>
    </xf>
    <xf numFmtId="0" fontId="54" fillId="4" borderId="0">
      <alignment horizontal="center" vertical="top"/>
    </xf>
    <xf numFmtId="0" fontId="54" fillId="4" borderId="0">
      <alignment horizontal="center" vertical="top"/>
    </xf>
    <xf numFmtId="0" fontId="54" fillId="4" borderId="0">
      <alignment horizontal="center" vertical="top"/>
    </xf>
    <xf numFmtId="0" fontId="54" fillId="4" borderId="0">
      <alignment horizontal="center" vertical="top"/>
    </xf>
    <xf numFmtId="0" fontId="54" fillId="4" borderId="0">
      <alignment horizontal="center" vertical="top"/>
    </xf>
    <xf numFmtId="0" fontId="54" fillId="4" borderId="0">
      <alignment horizontal="center" vertical="top"/>
    </xf>
    <xf numFmtId="0" fontId="54" fillId="4" borderId="0">
      <alignment horizontal="center" vertical="top"/>
    </xf>
    <xf numFmtId="0" fontId="54" fillId="4" borderId="0">
      <alignment horizontal="center" vertical="top"/>
    </xf>
    <xf numFmtId="0" fontId="54" fillId="4" borderId="0">
      <alignment horizontal="center" vertical="top"/>
    </xf>
    <xf numFmtId="0" fontId="54" fillId="4" borderId="0">
      <alignment horizontal="center" vertical="top"/>
    </xf>
    <xf numFmtId="0" fontId="54" fillId="4" borderId="0">
      <alignment horizontal="center" vertical="top"/>
    </xf>
    <xf numFmtId="0" fontId="54" fillId="4" borderId="0">
      <alignment horizontal="center" vertical="top"/>
    </xf>
    <xf numFmtId="0" fontId="54" fillId="4" borderId="0">
      <alignment horizontal="center" vertical="top"/>
    </xf>
    <xf numFmtId="0" fontId="54" fillId="4" borderId="0">
      <alignment horizontal="center" vertical="top"/>
    </xf>
    <xf numFmtId="0" fontId="54" fillId="4" borderId="0">
      <alignment horizontal="center" vertical="top"/>
    </xf>
    <xf numFmtId="0" fontId="54" fillId="4" borderId="0">
      <alignment horizontal="center" vertical="top"/>
    </xf>
    <xf numFmtId="0" fontId="54" fillId="4" borderId="0">
      <alignment horizontal="center" vertical="top"/>
    </xf>
    <xf numFmtId="0" fontId="54" fillId="4" borderId="0">
      <alignment horizontal="center" vertical="top"/>
    </xf>
    <xf numFmtId="0" fontId="54" fillId="4" borderId="0">
      <alignment horizontal="center" vertical="top"/>
    </xf>
    <xf numFmtId="0" fontId="54" fillId="4" borderId="0">
      <alignment horizontal="center" vertical="top"/>
    </xf>
    <xf numFmtId="0" fontId="54" fillId="4" borderId="0">
      <alignment horizontal="center" vertical="top"/>
    </xf>
    <xf numFmtId="0" fontId="54" fillId="4" borderId="0">
      <alignment horizontal="center" vertical="top"/>
    </xf>
    <xf numFmtId="0" fontId="54" fillId="4" borderId="0">
      <alignment horizontal="center" vertical="top"/>
    </xf>
    <xf numFmtId="0" fontId="54" fillId="4" borderId="0">
      <alignment horizontal="center" vertical="top"/>
    </xf>
    <xf numFmtId="0" fontId="54" fillId="4" borderId="0">
      <alignment horizontal="center" vertical="top"/>
    </xf>
    <xf numFmtId="0" fontId="54" fillId="4" borderId="0">
      <alignment horizontal="center" vertical="top"/>
    </xf>
    <xf numFmtId="0" fontId="54" fillId="4" borderId="0">
      <alignment horizontal="center" vertical="top"/>
    </xf>
    <xf numFmtId="0" fontId="54" fillId="4" borderId="0">
      <alignment horizontal="center" vertical="top"/>
    </xf>
    <xf numFmtId="0" fontId="54" fillId="4" borderId="0">
      <alignment horizontal="center" vertical="top"/>
    </xf>
    <xf numFmtId="0" fontId="54" fillId="4" borderId="0">
      <alignment horizontal="center" vertical="top"/>
    </xf>
    <xf numFmtId="0" fontId="54" fillId="4" borderId="0">
      <alignment horizontal="center" vertical="top"/>
    </xf>
    <xf numFmtId="0" fontId="54" fillId="4" borderId="0">
      <alignment horizontal="center" vertical="top"/>
    </xf>
    <xf numFmtId="0" fontId="54" fillId="4" borderId="0">
      <alignment horizontal="center" vertical="top"/>
    </xf>
    <xf numFmtId="0" fontId="54" fillId="4" borderId="0">
      <alignment horizontal="center" vertical="top"/>
    </xf>
    <xf numFmtId="0" fontId="54" fillId="4" borderId="0">
      <alignment horizontal="center" vertical="top"/>
    </xf>
    <xf numFmtId="0" fontId="54" fillId="4" borderId="0">
      <alignment horizontal="center" vertical="top"/>
    </xf>
    <xf numFmtId="0" fontId="54" fillId="4" borderId="0">
      <alignment horizontal="center" vertical="top"/>
    </xf>
    <xf numFmtId="0" fontId="54" fillId="4" borderId="0">
      <alignment horizontal="center" vertical="top"/>
    </xf>
    <xf numFmtId="0" fontId="54" fillId="4" borderId="0">
      <alignment horizontal="center" vertical="top"/>
    </xf>
    <xf numFmtId="0" fontId="54" fillId="4" borderId="0">
      <alignment horizontal="center" vertical="top"/>
    </xf>
    <xf numFmtId="0" fontId="54" fillId="4" borderId="0">
      <alignment horizontal="center" vertical="top"/>
    </xf>
    <xf numFmtId="0" fontId="54" fillId="4" borderId="0">
      <alignment horizontal="center" vertical="top"/>
    </xf>
    <xf numFmtId="0" fontId="54" fillId="4" borderId="0">
      <alignment horizontal="center" vertical="top"/>
    </xf>
    <xf numFmtId="0" fontId="54" fillId="4" borderId="0">
      <alignment horizontal="center" vertical="top"/>
    </xf>
    <xf numFmtId="0" fontId="54" fillId="4" borderId="0">
      <alignment horizontal="center" vertical="top"/>
    </xf>
    <xf numFmtId="0" fontId="54" fillId="4" borderId="0">
      <alignment horizontal="center" vertical="top"/>
    </xf>
    <xf numFmtId="0" fontId="54" fillId="4" borderId="0">
      <alignment horizontal="center" vertical="top"/>
    </xf>
    <xf numFmtId="0" fontId="53" fillId="5" borderId="0">
      <alignment horizontal="left" vertical="top"/>
    </xf>
    <xf numFmtId="0" fontId="54" fillId="4" borderId="0">
      <alignment horizontal="left" vertical="top"/>
    </xf>
    <xf numFmtId="0" fontId="54" fillId="4" borderId="0">
      <alignment horizontal="left" vertical="top"/>
    </xf>
    <xf numFmtId="0" fontId="54" fillId="4" borderId="0">
      <alignment horizontal="left" vertical="top"/>
    </xf>
    <xf numFmtId="0" fontId="54" fillId="4" borderId="0">
      <alignment horizontal="left" vertical="top"/>
    </xf>
    <xf numFmtId="0" fontId="54" fillId="4" borderId="0">
      <alignment horizontal="left" vertical="top"/>
    </xf>
    <xf numFmtId="0" fontId="54" fillId="4" borderId="0">
      <alignment horizontal="left" vertical="top"/>
    </xf>
    <xf numFmtId="0" fontId="54" fillId="4" borderId="0">
      <alignment horizontal="left" vertical="top"/>
    </xf>
    <xf numFmtId="0" fontId="54" fillId="4" borderId="0">
      <alignment horizontal="left" vertical="top"/>
    </xf>
    <xf numFmtId="0" fontId="54" fillId="4" borderId="0">
      <alignment horizontal="left" vertical="top"/>
    </xf>
    <xf numFmtId="0" fontId="54" fillId="4" borderId="0">
      <alignment horizontal="left" vertical="top"/>
    </xf>
    <xf numFmtId="0" fontId="54" fillId="4" borderId="0">
      <alignment horizontal="left" vertical="top"/>
    </xf>
    <xf numFmtId="0" fontId="54" fillId="4" borderId="0">
      <alignment horizontal="left" vertical="top"/>
    </xf>
    <xf numFmtId="0" fontId="54" fillId="4" borderId="0">
      <alignment horizontal="left" vertical="top"/>
    </xf>
    <xf numFmtId="0" fontId="54" fillId="4" borderId="0">
      <alignment horizontal="left" vertical="top"/>
    </xf>
    <xf numFmtId="0" fontId="54" fillId="4" borderId="0">
      <alignment horizontal="left" vertical="top"/>
    </xf>
    <xf numFmtId="0" fontId="54" fillId="4" borderId="0">
      <alignment horizontal="left" vertical="top"/>
    </xf>
    <xf numFmtId="0" fontId="54" fillId="4" borderId="0">
      <alignment horizontal="left" vertical="top"/>
    </xf>
    <xf numFmtId="0" fontId="54" fillId="4" borderId="0">
      <alignment horizontal="left" vertical="top"/>
    </xf>
    <xf numFmtId="0" fontId="54" fillId="4" borderId="0">
      <alignment horizontal="left" vertical="top"/>
    </xf>
    <xf numFmtId="0" fontId="54" fillId="4" borderId="0">
      <alignment horizontal="left" vertical="top"/>
    </xf>
    <xf numFmtId="0" fontId="54" fillId="4" borderId="0">
      <alignment horizontal="left" vertical="top"/>
    </xf>
    <xf numFmtId="0" fontId="54" fillId="4" borderId="0">
      <alignment horizontal="left" vertical="top"/>
    </xf>
    <xf numFmtId="0" fontId="54" fillId="4" borderId="0">
      <alignment horizontal="left" vertical="top"/>
    </xf>
    <xf numFmtId="0" fontId="54" fillId="4" borderId="0">
      <alignment horizontal="left" vertical="top"/>
    </xf>
    <xf numFmtId="0" fontId="54" fillId="4" borderId="0">
      <alignment horizontal="left" vertical="top"/>
    </xf>
    <xf numFmtId="0" fontId="54" fillId="4" borderId="0">
      <alignment horizontal="left" vertical="top"/>
    </xf>
    <xf numFmtId="0" fontId="54" fillId="4" borderId="0">
      <alignment horizontal="left" vertical="top"/>
    </xf>
    <xf numFmtId="0" fontId="54" fillId="4" borderId="0">
      <alignment horizontal="left" vertical="top"/>
    </xf>
    <xf numFmtId="0" fontId="54" fillId="4" borderId="0">
      <alignment horizontal="left" vertical="top"/>
    </xf>
    <xf numFmtId="0" fontId="54" fillId="4" borderId="0">
      <alignment horizontal="left" vertical="top"/>
    </xf>
    <xf numFmtId="0" fontId="54" fillId="4" borderId="0">
      <alignment horizontal="left" vertical="top"/>
    </xf>
    <xf numFmtId="0" fontId="54" fillId="4" borderId="0">
      <alignment horizontal="left" vertical="top"/>
    </xf>
    <xf numFmtId="0" fontId="54" fillId="4" borderId="0">
      <alignment horizontal="left" vertical="top"/>
    </xf>
    <xf numFmtId="0" fontId="54" fillId="4" borderId="0">
      <alignment horizontal="left" vertical="top"/>
    </xf>
    <xf numFmtId="0" fontId="54" fillId="4" borderId="0">
      <alignment horizontal="left" vertical="top"/>
    </xf>
    <xf numFmtId="0" fontId="54" fillId="4" borderId="0">
      <alignment horizontal="left" vertical="top"/>
    </xf>
    <xf numFmtId="0" fontId="54" fillId="4" borderId="0">
      <alignment horizontal="left" vertical="top"/>
    </xf>
    <xf numFmtId="0" fontId="54" fillId="4" borderId="0">
      <alignment horizontal="left" vertical="top"/>
    </xf>
    <xf numFmtId="0" fontId="54" fillId="4" borderId="0">
      <alignment horizontal="left" vertical="top"/>
    </xf>
    <xf numFmtId="0" fontId="54" fillId="4" borderId="0">
      <alignment horizontal="left" vertical="top"/>
    </xf>
    <xf numFmtId="0" fontId="54" fillId="4" borderId="0">
      <alignment horizontal="left" vertical="top"/>
    </xf>
    <xf numFmtId="0" fontId="54" fillId="4" borderId="0">
      <alignment horizontal="left" vertical="top"/>
    </xf>
    <xf numFmtId="0" fontId="54" fillId="4" borderId="0">
      <alignment horizontal="left" vertical="top"/>
    </xf>
    <xf numFmtId="0" fontId="54" fillId="4" borderId="0">
      <alignment horizontal="left" vertical="top"/>
    </xf>
    <xf numFmtId="0" fontId="54" fillId="4" borderId="0">
      <alignment horizontal="left" vertical="top"/>
    </xf>
    <xf numFmtId="0" fontId="54" fillId="4" borderId="0">
      <alignment horizontal="left" vertical="top"/>
    </xf>
    <xf numFmtId="0" fontId="54" fillId="4" borderId="0">
      <alignment horizontal="left" vertical="top"/>
    </xf>
    <xf numFmtId="0" fontId="54" fillId="4" borderId="0">
      <alignment horizontal="left" vertical="top"/>
    </xf>
    <xf numFmtId="0" fontId="54" fillId="4" borderId="0">
      <alignment horizontal="left" vertical="top"/>
    </xf>
    <xf numFmtId="0" fontId="54" fillId="4" borderId="0">
      <alignment horizontal="left" vertical="top"/>
    </xf>
    <xf numFmtId="0" fontId="54" fillId="4" borderId="0">
      <alignment horizontal="left" vertical="top"/>
    </xf>
    <xf numFmtId="0" fontId="54" fillId="4" borderId="0">
      <alignment horizontal="left" vertical="top"/>
    </xf>
    <xf numFmtId="0" fontId="54" fillId="4" borderId="0">
      <alignment horizontal="left" vertical="top"/>
    </xf>
    <xf numFmtId="0" fontId="54" fillId="4" borderId="0">
      <alignment horizontal="left" vertical="top"/>
    </xf>
    <xf numFmtId="0" fontId="54" fillId="4" borderId="0">
      <alignment horizontal="left" vertical="top"/>
    </xf>
    <xf numFmtId="0" fontId="54" fillId="4" borderId="0">
      <alignment horizontal="left" vertical="top"/>
    </xf>
    <xf numFmtId="0" fontId="54" fillId="4" borderId="0">
      <alignment horizontal="left" vertical="top"/>
    </xf>
    <xf numFmtId="0" fontId="54" fillId="4" borderId="0">
      <alignment horizontal="left" vertical="top"/>
    </xf>
    <xf numFmtId="0" fontId="54" fillId="4" borderId="0">
      <alignment horizontal="left" vertical="top"/>
    </xf>
    <xf numFmtId="0" fontId="54" fillId="4" borderId="0">
      <alignment horizontal="left" vertical="top"/>
    </xf>
    <xf numFmtId="0" fontId="54" fillId="4" borderId="0">
      <alignment horizontal="left" vertical="top"/>
    </xf>
    <xf numFmtId="0" fontId="54" fillId="4" borderId="0">
      <alignment horizontal="left" vertical="top"/>
    </xf>
    <xf numFmtId="0" fontId="54" fillId="4" borderId="0">
      <alignment horizontal="left" vertical="top"/>
    </xf>
    <xf numFmtId="0" fontId="54" fillId="4" borderId="0">
      <alignment horizontal="left" vertical="top"/>
    </xf>
    <xf numFmtId="0" fontId="54" fillId="4" borderId="0">
      <alignment horizontal="left" vertical="top"/>
    </xf>
    <xf numFmtId="0" fontId="54" fillId="4" borderId="0">
      <alignment horizontal="left" vertical="top"/>
    </xf>
    <xf numFmtId="0" fontId="54" fillId="4" borderId="0">
      <alignment horizontal="left" vertical="top"/>
    </xf>
    <xf numFmtId="0" fontId="54" fillId="4" borderId="0">
      <alignment horizontal="left" vertical="top"/>
    </xf>
    <xf numFmtId="0" fontId="54" fillId="4" borderId="0">
      <alignment horizontal="left" vertical="top"/>
    </xf>
    <xf numFmtId="0" fontId="54" fillId="4" borderId="0">
      <alignment horizontal="left" vertical="top"/>
    </xf>
    <xf numFmtId="0" fontId="54" fillId="4" borderId="0">
      <alignment horizontal="left" vertical="top"/>
    </xf>
    <xf numFmtId="0" fontId="54" fillId="4" borderId="0">
      <alignment horizontal="left" vertical="top"/>
    </xf>
    <xf numFmtId="0" fontId="54" fillId="4" borderId="0">
      <alignment horizontal="left" vertical="top"/>
    </xf>
    <xf numFmtId="0" fontId="54" fillId="4" borderId="0">
      <alignment horizontal="left" vertical="top"/>
    </xf>
    <xf numFmtId="0" fontId="54" fillId="4" borderId="0">
      <alignment horizontal="left" vertical="top"/>
    </xf>
    <xf numFmtId="0" fontId="54" fillId="4" borderId="0">
      <alignment horizontal="left" vertical="top"/>
    </xf>
    <xf numFmtId="0" fontId="54" fillId="4" borderId="0">
      <alignment horizontal="left" vertical="top"/>
    </xf>
    <xf numFmtId="0" fontId="54" fillId="4" borderId="0">
      <alignment horizontal="left" vertical="top"/>
    </xf>
    <xf numFmtId="0" fontId="54" fillId="4" borderId="0">
      <alignment horizontal="left" vertical="top"/>
    </xf>
    <xf numFmtId="0" fontId="54" fillId="4" borderId="0">
      <alignment horizontal="left" vertical="top"/>
    </xf>
    <xf numFmtId="0" fontId="54" fillId="4" borderId="0">
      <alignment horizontal="left" vertical="top"/>
    </xf>
    <xf numFmtId="0" fontId="54" fillId="4" borderId="0">
      <alignment horizontal="left" vertical="top"/>
    </xf>
    <xf numFmtId="0" fontId="54" fillId="4" borderId="0">
      <alignment horizontal="left" vertical="top"/>
    </xf>
    <xf numFmtId="0" fontId="54" fillId="4" borderId="0">
      <alignment horizontal="left" vertical="top"/>
    </xf>
    <xf numFmtId="0" fontId="54" fillId="4" borderId="0">
      <alignment horizontal="left" vertical="top"/>
    </xf>
    <xf numFmtId="0" fontId="54" fillId="4" borderId="0">
      <alignment horizontal="left" vertical="top"/>
    </xf>
    <xf numFmtId="0" fontId="54" fillId="4" borderId="0">
      <alignment horizontal="left" vertical="top"/>
    </xf>
    <xf numFmtId="0" fontId="54" fillId="4" borderId="0">
      <alignment horizontal="left" vertical="top"/>
    </xf>
    <xf numFmtId="0" fontId="54" fillId="4" borderId="0">
      <alignment horizontal="left" vertical="top"/>
    </xf>
    <xf numFmtId="0" fontId="54" fillId="4" borderId="0">
      <alignment horizontal="left" vertical="top"/>
    </xf>
    <xf numFmtId="0" fontId="54" fillId="4" borderId="0">
      <alignment horizontal="left" vertical="top"/>
    </xf>
    <xf numFmtId="0" fontId="54" fillId="4" borderId="0">
      <alignment horizontal="left" vertical="top"/>
    </xf>
    <xf numFmtId="0" fontId="54" fillId="4" borderId="0">
      <alignment horizontal="left" vertical="top"/>
    </xf>
    <xf numFmtId="0" fontId="54" fillId="4" borderId="0">
      <alignment horizontal="left" vertical="top"/>
    </xf>
    <xf numFmtId="0" fontId="54" fillId="4" borderId="0">
      <alignment horizontal="left" vertical="top"/>
    </xf>
    <xf numFmtId="0" fontId="54" fillId="4" borderId="0">
      <alignment horizontal="left" vertical="top"/>
    </xf>
    <xf numFmtId="0" fontId="54" fillId="4" borderId="0">
      <alignment horizontal="left" vertical="top"/>
    </xf>
    <xf numFmtId="0" fontId="54" fillId="4" borderId="0">
      <alignment horizontal="left" vertical="top"/>
    </xf>
    <xf numFmtId="0" fontId="54" fillId="4" borderId="0">
      <alignment horizontal="left" vertical="top"/>
    </xf>
    <xf numFmtId="0" fontId="54" fillId="4" borderId="0">
      <alignment horizontal="left" vertical="top"/>
    </xf>
    <xf numFmtId="0" fontId="54" fillId="4" borderId="0">
      <alignment horizontal="left" vertical="top"/>
    </xf>
    <xf numFmtId="0" fontId="54" fillId="4" borderId="0">
      <alignment horizontal="left" vertical="top"/>
    </xf>
    <xf numFmtId="0" fontId="54" fillId="4" borderId="0">
      <alignment horizontal="left" vertical="top"/>
    </xf>
    <xf numFmtId="0" fontId="54" fillId="4" borderId="0">
      <alignment horizontal="left" vertical="top"/>
    </xf>
    <xf numFmtId="0" fontId="54" fillId="4" borderId="0">
      <alignment horizontal="left" vertical="top"/>
    </xf>
    <xf numFmtId="0" fontId="54" fillId="4" borderId="0">
      <alignment horizontal="left" vertical="top"/>
    </xf>
    <xf numFmtId="0" fontId="54" fillId="4" borderId="0">
      <alignment horizontal="left" vertical="top"/>
    </xf>
    <xf numFmtId="0" fontId="54" fillId="4" borderId="0">
      <alignment horizontal="left" vertical="top"/>
    </xf>
    <xf numFmtId="0" fontId="54" fillId="4" borderId="0">
      <alignment horizontal="left" vertical="top"/>
    </xf>
    <xf numFmtId="0" fontId="54" fillId="4" borderId="0">
      <alignment horizontal="left" vertical="top"/>
    </xf>
    <xf numFmtId="0" fontId="54" fillId="4" borderId="0">
      <alignment horizontal="left" vertical="top"/>
    </xf>
    <xf numFmtId="0" fontId="54" fillId="4" borderId="0">
      <alignment horizontal="left" vertical="top"/>
    </xf>
    <xf numFmtId="0" fontId="54" fillId="4" borderId="0">
      <alignment horizontal="left" vertical="top"/>
    </xf>
    <xf numFmtId="0" fontId="54" fillId="4" borderId="0">
      <alignment horizontal="left" vertical="top"/>
    </xf>
    <xf numFmtId="0" fontId="54" fillId="4" borderId="0">
      <alignment horizontal="left" vertical="top"/>
    </xf>
    <xf numFmtId="0" fontId="54" fillId="4" borderId="0">
      <alignment horizontal="left" vertical="top"/>
    </xf>
    <xf numFmtId="0" fontId="54" fillId="4" borderId="0">
      <alignment horizontal="left" vertical="top"/>
    </xf>
    <xf numFmtId="0" fontId="54" fillId="4" borderId="0">
      <alignment horizontal="left" vertical="top"/>
    </xf>
    <xf numFmtId="0" fontId="54" fillId="4" borderId="0">
      <alignment horizontal="left" vertical="top"/>
    </xf>
    <xf numFmtId="0" fontId="54" fillId="4" borderId="0">
      <alignment horizontal="left" vertical="top"/>
    </xf>
    <xf numFmtId="0" fontId="54" fillId="4" borderId="0">
      <alignment horizontal="left" vertical="top"/>
    </xf>
    <xf numFmtId="0" fontId="54" fillId="4" borderId="0">
      <alignment horizontal="left" vertical="top"/>
    </xf>
    <xf numFmtId="0" fontId="54" fillId="4" borderId="0">
      <alignment horizontal="left" vertical="top"/>
    </xf>
    <xf numFmtId="0" fontId="54" fillId="4" borderId="0">
      <alignment horizontal="left" vertical="top"/>
    </xf>
    <xf numFmtId="0" fontId="54" fillId="4" borderId="0">
      <alignment horizontal="left" vertical="top"/>
    </xf>
    <xf numFmtId="0" fontId="54" fillId="4" borderId="0">
      <alignment horizontal="left" vertical="top"/>
    </xf>
    <xf numFmtId="0" fontId="54" fillId="4" borderId="0">
      <alignment horizontal="left" vertical="top"/>
    </xf>
    <xf numFmtId="0" fontId="54" fillId="4" borderId="0">
      <alignment horizontal="left" vertical="top"/>
    </xf>
    <xf numFmtId="0" fontId="54" fillId="4" borderId="0">
      <alignment horizontal="left" vertical="top"/>
    </xf>
    <xf numFmtId="0" fontId="54" fillId="4" borderId="0">
      <alignment horizontal="left" vertical="top"/>
    </xf>
    <xf numFmtId="0" fontId="54" fillId="4" borderId="0">
      <alignment horizontal="left" vertical="top"/>
    </xf>
    <xf numFmtId="0" fontId="54" fillId="4" borderId="0">
      <alignment horizontal="left" vertical="top"/>
    </xf>
    <xf numFmtId="0" fontId="54" fillId="4" borderId="0">
      <alignment horizontal="left" vertical="top"/>
    </xf>
    <xf numFmtId="0" fontId="54" fillId="4" borderId="0">
      <alignment horizontal="left" vertical="top"/>
    </xf>
    <xf numFmtId="0" fontId="54" fillId="4" borderId="0">
      <alignment horizontal="left" vertical="top"/>
    </xf>
    <xf numFmtId="0" fontId="54" fillId="4" borderId="0">
      <alignment horizontal="left" vertical="top"/>
    </xf>
    <xf numFmtId="0" fontId="54" fillId="4" borderId="0">
      <alignment horizontal="left" vertical="top"/>
    </xf>
    <xf numFmtId="0" fontId="54" fillId="4" borderId="0">
      <alignment horizontal="left" vertical="top"/>
    </xf>
    <xf numFmtId="0" fontId="54" fillId="4" borderId="0">
      <alignment horizontal="left" vertical="top"/>
    </xf>
    <xf numFmtId="0" fontId="54" fillId="4" borderId="0">
      <alignment horizontal="left" vertical="top"/>
    </xf>
    <xf numFmtId="0" fontId="54" fillId="4" borderId="0">
      <alignment horizontal="left" vertical="top"/>
    </xf>
    <xf numFmtId="0" fontId="54" fillId="4" borderId="0">
      <alignment horizontal="left" vertical="top"/>
    </xf>
    <xf numFmtId="0" fontId="54" fillId="4" borderId="0">
      <alignment horizontal="left" vertical="top"/>
    </xf>
    <xf numFmtId="0" fontId="54" fillId="4" borderId="0">
      <alignment horizontal="left" vertical="top"/>
    </xf>
    <xf numFmtId="0" fontId="54" fillId="4" borderId="0">
      <alignment horizontal="left" vertical="top"/>
    </xf>
    <xf numFmtId="0" fontId="54" fillId="4" borderId="0">
      <alignment horizontal="left" vertical="top"/>
    </xf>
    <xf numFmtId="0" fontId="54" fillId="4" borderId="0">
      <alignment horizontal="left" vertical="top"/>
    </xf>
    <xf numFmtId="0" fontId="54" fillId="4" borderId="0">
      <alignment horizontal="left" vertical="top"/>
    </xf>
    <xf numFmtId="0" fontId="54" fillId="4" borderId="0">
      <alignment horizontal="left" vertical="top"/>
    </xf>
    <xf numFmtId="0" fontId="54" fillId="4" borderId="0">
      <alignment horizontal="left" vertical="top"/>
    </xf>
    <xf numFmtId="0" fontId="54" fillId="4" borderId="0">
      <alignment horizontal="left" vertical="top"/>
    </xf>
    <xf numFmtId="0" fontId="54" fillId="4" borderId="0">
      <alignment horizontal="left" vertical="top"/>
    </xf>
    <xf numFmtId="0" fontId="54" fillId="4" borderId="0">
      <alignment horizontal="left" vertical="top"/>
    </xf>
    <xf numFmtId="0" fontId="54" fillId="4" borderId="0">
      <alignment horizontal="left" vertical="top"/>
    </xf>
    <xf numFmtId="0" fontId="54" fillId="4" borderId="0">
      <alignment horizontal="left" vertical="top"/>
    </xf>
    <xf numFmtId="0" fontId="54" fillId="4" borderId="0">
      <alignment horizontal="left" vertical="top"/>
    </xf>
    <xf numFmtId="0" fontId="54" fillId="4" borderId="0">
      <alignment horizontal="left" vertical="top"/>
    </xf>
    <xf numFmtId="0" fontId="54" fillId="4" borderId="0">
      <alignment horizontal="left" vertical="top"/>
    </xf>
    <xf numFmtId="0" fontId="54" fillId="4" borderId="0">
      <alignment horizontal="left" vertical="top"/>
    </xf>
    <xf numFmtId="0" fontId="54" fillId="4" borderId="0">
      <alignment horizontal="left" vertical="top"/>
    </xf>
    <xf numFmtId="0" fontId="54" fillId="4" borderId="0">
      <alignment horizontal="left" vertical="top"/>
    </xf>
    <xf numFmtId="0" fontId="46" fillId="5" borderId="0">
      <alignment horizontal="right" vertical="top"/>
    </xf>
    <xf numFmtId="0" fontId="39" fillId="5" borderId="0">
      <alignment horizontal="right" vertical="top"/>
    </xf>
    <xf numFmtId="0" fontId="14" fillId="4" borderId="0">
      <alignment horizontal="right" vertical="top"/>
    </xf>
    <xf numFmtId="0" fontId="14" fillId="4" borderId="0">
      <alignment horizontal="right" vertical="top"/>
    </xf>
    <xf numFmtId="0" fontId="14" fillId="4" borderId="0">
      <alignment horizontal="right" vertical="top"/>
    </xf>
    <xf numFmtId="0" fontId="14" fillId="4" borderId="0">
      <alignment horizontal="right" vertical="top"/>
    </xf>
    <xf numFmtId="0" fontId="14" fillId="4" borderId="0">
      <alignment horizontal="right" vertical="top"/>
    </xf>
    <xf numFmtId="0" fontId="14" fillId="4" borderId="0">
      <alignment horizontal="right" vertical="top"/>
    </xf>
    <xf numFmtId="0" fontId="14" fillId="4" borderId="0">
      <alignment horizontal="right" vertical="top"/>
    </xf>
    <xf numFmtId="0" fontId="14" fillId="4" borderId="0">
      <alignment horizontal="right" vertical="top"/>
    </xf>
    <xf numFmtId="0" fontId="14" fillId="4" borderId="0">
      <alignment horizontal="right" vertical="top"/>
    </xf>
    <xf numFmtId="0" fontId="14" fillId="4" borderId="0">
      <alignment horizontal="right" vertical="top"/>
    </xf>
    <xf numFmtId="0" fontId="14" fillId="4" borderId="0">
      <alignment horizontal="right" vertical="top"/>
    </xf>
    <xf numFmtId="0" fontId="14" fillId="4" borderId="0">
      <alignment horizontal="right" vertical="top"/>
    </xf>
    <xf numFmtId="0" fontId="14" fillId="4" borderId="0">
      <alignment horizontal="right" vertical="top"/>
    </xf>
    <xf numFmtId="0" fontId="14" fillId="4" borderId="0">
      <alignment horizontal="right" vertical="top"/>
    </xf>
    <xf numFmtId="0" fontId="14" fillId="4" borderId="0">
      <alignment horizontal="right" vertical="top"/>
    </xf>
    <xf numFmtId="0" fontId="14" fillId="4" borderId="0">
      <alignment horizontal="right" vertical="top"/>
    </xf>
    <xf numFmtId="0" fontId="14" fillId="4" borderId="0">
      <alignment horizontal="right" vertical="top"/>
    </xf>
    <xf numFmtId="0" fontId="14" fillId="4" borderId="0">
      <alignment horizontal="right" vertical="top"/>
    </xf>
    <xf numFmtId="0" fontId="14" fillId="4" borderId="0">
      <alignment horizontal="right" vertical="top"/>
    </xf>
    <xf numFmtId="0" fontId="14" fillId="4" borderId="0">
      <alignment horizontal="right" vertical="top"/>
    </xf>
    <xf numFmtId="0" fontId="14" fillId="4" borderId="0">
      <alignment horizontal="right" vertical="top"/>
    </xf>
    <xf numFmtId="0" fontId="14" fillId="4" borderId="0">
      <alignment horizontal="right" vertical="top"/>
    </xf>
    <xf numFmtId="0" fontId="14" fillId="4" borderId="0">
      <alignment horizontal="right" vertical="top"/>
    </xf>
    <xf numFmtId="0" fontId="14" fillId="4" borderId="0">
      <alignment horizontal="right" vertical="top"/>
    </xf>
    <xf numFmtId="0" fontId="14" fillId="4" borderId="0">
      <alignment horizontal="right" vertical="top"/>
    </xf>
    <xf numFmtId="0" fontId="14" fillId="4" borderId="0">
      <alignment horizontal="right" vertical="top"/>
    </xf>
    <xf numFmtId="0" fontId="14" fillId="4" borderId="0">
      <alignment horizontal="right" vertical="top"/>
    </xf>
    <xf numFmtId="0" fontId="14" fillId="4" borderId="0">
      <alignment horizontal="right" vertical="top"/>
    </xf>
    <xf numFmtId="0" fontId="14" fillId="4" borderId="0">
      <alignment horizontal="right" vertical="top"/>
    </xf>
    <xf numFmtId="0" fontId="14" fillId="4" borderId="0">
      <alignment horizontal="right" vertical="top"/>
    </xf>
    <xf numFmtId="0" fontId="14" fillId="4" borderId="0">
      <alignment horizontal="right" vertical="top"/>
    </xf>
    <xf numFmtId="0" fontId="14" fillId="4" borderId="0">
      <alignment horizontal="right" vertical="top"/>
    </xf>
    <xf numFmtId="0" fontId="14" fillId="4" borderId="0">
      <alignment horizontal="right" vertical="top"/>
    </xf>
    <xf numFmtId="0" fontId="14" fillId="4" borderId="0">
      <alignment horizontal="right" vertical="top"/>
    </xf>
    <xf numFmtId="0" fontId="14" fillId="4" borderId="0">
      <alignment horizontal="right" vertical="top"/>
    </xf>
    <xf numFmtId="0" fontId="14" fillId="4" borderId="0">
      <alignment horizontal="right" vertical="top"/>
    </xf>
    <xf numFmtId="0" fontId="14" fillId="4" borderId="0">
      <alignment horizontal="right" vertical="top"/>
    </xf>
    <xf numFmtId="0" fontId="14" fillId="4" borderId="0">
      <alignment horizontal="right" vertical="top"/>
    </xf>
    <xf numFmtId="0" fontId="14" fillId="4" borderId="0">
      <alignment horizontal="right" vertical="top"/>
    </xf>
    <xf numFmtId="0" fontId="14" fillId="4" borderId="0">
      <alignment horizontal="right" vertical="top"/>
    </xf>
    <xf numFmtId="0" fontId="14" fillId="4" borderId="0">
      <alignment horizontal="right" vertical="top"/>
    </xf>
    <xf numFmtId="0" fontId="14" fillId="4" borderId="0">
      <alignment horizontal="right" vertical="top"/>
    </xf>
    <xf numFmtId="0" fontId="14" fillId="4" borderId="0">
      <alignment horizontal="right" vertical="top"/>
    </xf>
    <xf numFmtId="0" fontId="14" fillId="4" borderId="0">
      <alignment horizontal="right" vertical="top"/>
    </xf>
    <xf numFmtId="0" fontId="14" fillId="4" borderId="0">
      <alignment horizontal="right" vertical="top"/>
    </xf>
    <xf numFmtId="0" fontId="14" fillId="4" borderId="0">
      <alignment horizontal="right" vertical="top"/>
    </xf>
    <xf numFmtId="0" fontId="14" fillId="4" borderId="0">
      <alignment horizontal="right" vertical="top"/>
    </xf>
    <xf numFmtId="0" fontId="14" fillId="4" borderId="0">
      <alignment horizontal="right" vertical="top"/>
    </xf>
    <xf numFmtId="0" fontId="14" fillId="4" borderId="0">
      <alignment horizontal="right" vertical="top"/>
    </xf>
    <xf numFmtId="0" fontId="14" fillId="4" borderId="0">
      <alignment horizontal="right" vertical="top"/>
    </xf>
    <xf numFmtId="0" fontId="14" fillId="4" borderId="0">
      <alignment horizontal="right" vertical="top"/>
    </xf>
    <xf numFmtId="0" fontId="14" fillId="4" borderId="0">
      <alignment horizontal="right" vertical="top"/>
    </xf>
    <xf numFmtId="0" fontId="14" fillId="4" borderId="0">
      <alignment horizontal="right" vertical="top"/>
    </xf>
    <xf numFmtId="0" fontId="14" fillId="4" borderId="0">
      <alignment horizontal="right" vertical="top"/>
    </xf>
    <xf numFmtId="0" fontId="14" fillId="4" borderId="0">
      <alignment horizontal="right" vertical="top"/>
    </xf>
    <xf numFmtId="0" fontId="14" fillId="4" borderId="0">
      <alignment horizontal="right" vertical="top"/>
    </xf>
    <xf numFmtId="0" fontId="14" fillId="4" borderId="0">
      <alignment horizontal="right" vertical="top"/>
    </xf>
    <xf numFmtId="0" fontId="14" fillId="4" borderId="0">
      <alignment horizontal="right" vertical="top"/>
    </xf>
    <xf numFmtId="0" fontId="14" fillId="4" borderId="0">
      <alignment horizontal="right" vertical="top"/>
    </xf>
    <xf numFmtId="0" fontId="14" fillId="4" borderId="0">
      <alignment horizontal="right" vertical="top"/>
    </xf>
    <xf numFmtId="0" fontId="14" fillId="4" borderId="0">
      <alignment horizontal="right" vertical="top"/>
    </xf>
    <xf numFmtId="0" fontId="14" fillId="4" borderId="0">
      <alignment horizontal="right" vertical="top"/>
    </xf>
    <xf numFmtId="0" fontId="14" fillId="4" borderId="0">
      <alignment horizontal="right" vertical="top"/>
    </xf>
    <xf numFmtId="0" fontId="14" fillId="4" borderId="0">
      <alignment horizontal="right" vertical="top"/>
    </xf>
    <xf numFmtId="0" fontId="14" fillId="4" borderId="0">
      <alignment horizontal="right" vertical="top"/>
    </xf>
    <xf numFmtId="0" fontId="14" fillId="4" borderId="0">
      <alignment horizontal="right" vertical="top"/>
    </xf>
    <xf numFmtId="0" fontId="14" fillId="4" borderId="0">
      <alignment horizontal="right" vertical="top"/>
    </xf>
    <xf numFmtId="0" fontId="14" fillId="4" borderId="0">
      <alignment horizontal="right" vertical="top"/>
    </xf>
    <xf numFmtId="0" fontId="14" fillId="4" borderId="0">
      <alignment horizontal="right" vertical="top"/>
    </xf>
    <xf numFmtId="0" fontId="14" fillId="4" borderId="0">
      <alignment horizontal="right" vertical="top"/>
    </xf>
    <xf numFmtId="0" fontId="14" fillId="4" borderId="0">
      <alignment horizontal="right" vertical="top"/>
    </xf>
    <xf numFmtId="0" fontId="14" fillId="4" borderId="0">
      <alignment horizontal="right" vertical="top"/>
    </xf>
    <xf numFmtId="0" fontId="14" fillId="4" borderId="0">
      <alignment horizontal="right" vertical="top"/>
    </xf>
    <xf numFmtId="0" fontId="14" fillId="4" borderId="0">
      <alignment horizontal="right" vertical="top"/>
    </xf>
    <xf numFmtId="0" fontId="14" fillId="4" borderId="0">
      <alignment horizontal="right" vertical="top"/>
    </xf>
    <xf numFmtId="0" fontId="14" fillId="4" borderId="0">
      <alignment horizontal="right" vertical="top"/>
    </xf>
    <xf numFmtId="0" fontId="14" fillId="4" borderId="0">
      <alignment horizontal="right" vertical="top"/>
    </xf>
    <xf numFmtId="0" fontId="14" fillId="4" borderId="0">
      <alignment horizontal="right" vertical="top"/>
    </xf>
    <xf numFmtId="0" fontId="14" fillId="4" borderId="0">
      <alignment horizontal="right" vertical="top"/>
    </xf>
    <xf numFmtId="0" fontId="14" fillId="4" borderId="0">
      <alignment horizontal="right" vertical="top"/>
    </xf>
    <xf numFmtId="0" fontId="14" fillId="4" borderId="0">
      <alignment horizontal="right" vertical="top"/>
    </xf>
    <xf numFmtId="0" fontId="14" fillId="4" borderId="0">
      <alignment horizontal="right" vertical="top"/>
    </xf>
    <xf numFmtId="0" fontId="14" fillId="4" borderId="0">
      <alignment horizontal="right" vertical="top"/>
    </xf>
    <xf numFmtId="0" fontId="14" fillId="4" borderId="0">
      <alignment horizontal="right" vertical="top"/>
    </xf>
    <xf numFmtId="0" fontId="14" fillId="4" borderId="0">
      <alignment horizontal="right" vertical="top"/>
    </xf>
    <xf numFmtId="0" fontId="14" fillId="4" borderId="0">
      <alignment horizontal="right" vertical="top"/>
    </xf>
    <xf numFmtId="0" fontId="14" fillId="4" borderId="0">
      <alignment horizontal="right" vertical="top"/>
    </xf>
    <xf numFmtId="0" fontId="14" fillId="4" borderId="0">
      <alignment horizontal="right" vertical="top"/>
    </xf>
    <xf numFmtId="0" fontId="14" fillId="4" borderId="0">
      <alignment horizontal="right" vertical="top"/>
    </xf>
    <xf numFmtId="0" fontId="14" fillId="4" borderId="0">
      <alignment horizontal="right" vertical="top"/>
    </xf>
    <xf numFmtId="0" fontId="14" fillId="4" borderId="0">
      <alignment horizontal="right" vertical="top"/>
    </xf>
    <xf numFmtId="0" fontId="14" fillId="4" borderId="0">
      <alignment horizontal="right" vertical="top"/>
    </xf>
    <xf numFmtId="0" fontId="14" fillId="4" borderId="0">
      <alignment horizontal="right" vertical="top"/>
    </xf>
    <xf numFmtId="0" fontId="14" fillId="4" borderId="0">
      <alignment horizontal="right" vertical="top"/>
    </xf>
    <xf numFmtId="0" fontId="14" fillId="4" borderId="0">
      <alignment horizontal="right" vertical="top"/>
    </xf>
    <xf numFmtId="0" fontId="14" fillId="4" borderId="0">
      <alignment horizontal="right" vertical="top"/>
    </xf>
    <xf numFmtId="0" fontId="14" fillId="4" borderId="0">
      <alignment horizontal="right" vertical="top"/>
    </xf>
    <xf numFmtId="0" fontId="14" fillId="4" borderId="0">
      <alignment horizontal="right" vertical="top"/>
    </xf>
    <xf numFmtId="0" fontId="14" fillId="4" borderId="0">
      <alignment horizontal="right" vertical="top"/>
    </xf>
    <xf numFmtId="0" fontId="14" fillId="4" borderId="0">
      <alignment horizontal="right" vertical="top"/>
    </xf>
    <xf numFmtId="0" fontId="14" fillId="4" borderId="0">
      <alignment horizontal="right" vertical="top"/>
    </xf>
    <xf numFmtId="0" fontId="14" fillId="4" borderId="0">
      <alignment horizontal="right" vertical="top"/>
    </xf>
    <xf numFmtId="0" fontId="14" fillId="4" borderId="0">
      <alignment horizontal="right" vertical="top"/>
    </xf>
    <xf numFmtId="0" fontId="14" fillId="4" borderId="0">
      <alignment horizontal="right" vertical="top"/>
    </xf>
    <xf numFmtId="0" fontId="14" fillId="4" borderId="0">
      <alignment horizontal="right" vertical="top"/>
    </xf>
    <xf numFmtId="0" fontId="14" fillId="4" borderId="0">
      <alignment horizontal="right" vertical="top"/>
    </xf>
    <xf numFmtId="0" fontId="14" fillId="4" borderId="0">
      <alignment horizontal="right" vertical="top"/>
    </xf>
    <xf numFmtId="0" fontId="14" fillId="4" borderId="0">
      <alignment horizontal="right" vertical="top"/>
    </xf>
    <xf numFmtId="0" fontId="14" fillId="4" borderId="0">
      <alignment horizontal="right" vertical="top"/>
    </xf>
    <xf numFmtId="0" fontId="14" fillId="4" borderId="0">
      <alignment horizontal="right" vertical="top"/>
    </xf>
    <xf numFmtId="0" fontId="14" fillId="4" borderId="0">
      <alignment horizontal="right" vertical="top"/>
    </xf>
    <xf numFmtId="0" fontId="14" fillId="4" borderId="0">
      <alignment horizontal="right" vertical="top"/>
    </xf>
    <xf numFmtId="0" fontId="14" fillId="4" borderId="0">
      <alignment horizontal="right" vertical="top"/>
    </xf>
    <xf numFmtId="0" fontId="14" fillId="4" borderId="0">
      <alignment horizontal="right" vertical="top"/>
    </xf>
    <xf numFmtId="0" fontId="14" fillId="4" borderId="0">
      <alignment horizontal="right" vertical="top"/>
    </xf>
    <xf numFmtId="0" fontId="14" fillId="4" borderId="0">
      <alignment horizontal="right" vertical="top"/>
    </xf>
    <xf numFmtId="0" fontId="14" fillId="4" borderId="0">
      <alignment horizontal="right" vertical="top"/>
    </xf>
    <xf numFmtId="0" fontId="14" fillId="4" borderId="0">
      <alignment horizontal="right" vertical="top"/>
    </xf>
    <xf numFmtId="0" fontId="14" fillId="4" borderId="0">
      <alignment horizontal="right" vertical="top"/>
    </xf>
    <xf numFmtId="0" fontId="14" fillId="4" borderId="0">
      <alignment horizontal="right" vertical="top"/>
    </xf>
    <xf numFmtId="0" fontId="14" fillId="4" borderId="0">
      <alignment horizontal="right" vertical="top"/>
    </xf>
    <xf numFmtId="0" fontId="14" fillId="4" borderId="0">
      <alignment horizontal="right" vertical="top"/>
    </xf>
    <xf numFmtId="0" fontId="14" fillId="4" borderId="0">
      <alignment horizontal="right" vertical="top"/>
    </xf>
    <xf numFmtId="0" fontId="14" fillId="4" borderId="0">
      <alignment horizontal="right" vertical="top"/>
    </xf>
    <xf numFmtId="0" fontId="14" fillId="4" borderId="0">
      <alignment horizontal="right" vertical="top"/>
    </xf>
    <xf numFmtId="0" fontId="14" fillId="4" borderId="0">
      <alignment horizontal="right" vertical="top"/>
    </xf>
    <xf numFmtId="0" fontId="14" fillId="4" borderId="0">
      <alignment horizontal="right" vertical="top"/>
    </xf>
    <xf numFmtId="0" fontId="14" fillId="4" borderId="0">
      <alignment horizontal="right" vertical="top"/>
    </xf>
    <xf numFmtId="0" fontId="14" fillId="4" borderId="0">
      <alignment horizontal="right" vertical="top"/>
    </xf>
    <xf numFmtId="0" fontId="14" fillId="4" borderId="0">
      <alignment horizontal="right" vertical="top"/>
    </xf>
    <xf numFmtId="0" fontId="14" fillId="4" borderId="0">
      <alignment horizontal="right" vertical="top"/>
    </xf>
    <xf numFmtId="0" fontId="14" fillId="4" borderId="0">
      <alignment horizontal="right" vertical="top"/>
    </xf>
    <xf numFmtId="0" fontId="14" fillId="4" borderId="0">
      <alignment horizontal="right" vertical="top"/>
    </xf>
    <xf numFmtId="0" fontId="14" fillId="4" borderId="0">
      <alignment horizontal="right" vertical="top"/>
    </xf>
    <xf numFmtId="0" fontId="14" fillId="4" borderId="0">
      <alignment horizontal="right" vertical="top"/>
    </xf>
    <xf numFmtId="0" fontId="14" fillId="4" borderId="0">
      <alignment horizontal="right" vertical="top"/>
    </xf>
    <xf numFmtId="0" fontId="14" fillId="4" borderId="0">
      <alignment horizontal="right" vertical="top"/>
    </xf>
    <xf numFmtId="0" fontId="14" fillId="4" borderId="0">
      <alignment horizontal="right" vertical="top"/>
    </xf>
    <xf numFmtId="0" fontId="14" fillId="4" borderId="0">
      <alignment horizontal="right" vertical="top"/>
    </xf>
    <xf numFmtId="0" fontId="14" fillId="4" borderId="0">
      <alignment horizontal="right" vertical="top"/>
    </xf>
    <xf numFmtId="0" fontId="14" fillId="4" borderId="0">
      <alignment horizontal="right" vertical="top"/>
    </xf>
    <xf numFmtId="0" fontId="14" fillId="4" borderId="0">
      <alignment horizontal="right" vertical="top"/>
    </xf>
    <xf numFmtId="0" fontId="14" fillId="4" borderId="0">
      <alignment horizontal="right" vertical="top"/>
    </xf>
    <xf numFmtId="0" fontId="14" fillId="4" borderId="0">
      <alignment horizontal="right" vertical="top"/>
    </xf>
    <xf numFmtId="0" fontId="14" fillId="4" borderId="0">
      <alignment horizontal="right" vertical="top"/>
    </xf>
    <xf numFmtId="0" fontId="14" fillId="4" borderId="0">
      <alignment horizontal="right" vertical="top"/>
    </xf>
    <xf numFmtId="0" fontId="14" fillId="4" borderId="0">
      <alignment horizontal="right" vertical="top"/>
    </xf>
    <xf numFmtId="0" fontId="14" fillId="4" borderId="0">
      <alignment horizontal="right" vertical="top"/>
    </xf>
    <xf numFmtId="0" fontId="14" fillId="4" borderId="0">
      <alignment horizontal="right" vertical="top"/>
    </xf>
    <xf numFmtId="0" fontId="14" fillId="4" borderId="0">
      <alignment horizontal="right" vertical="top"/>
    </xf>
    <xf numFmtId="0" fontId="14" fillId="4" borderId="0">
      <alignment horizontal="right" vertical="top"/>
    </xf>
    <xf numFmtId="0" fontId="14" fillId="4" borderId="0">
      <alignment horizontal="right" vertical="top"/>
    </xf>
    <xf numFmtId="0" fontId="14" fillId="4" borderId="0">
      <alignment horizontal="right" vertical="top"/>
    </xf>
    <xf numFmtId="0" fontId="14" fillId="4" borderId="0">
      <alignment horizontal="right" vertical="top"/>
    </xf>
    <xf numFmtId="0" fontId="14" fillId="4" borderId="0">
      <alignment horizontal="right" vertical="top"/>
    </xf>
    <xf numFmtId="0" fontId="14" fillId="4" borderId="0">
      <alignment horizontal="right" vertical="top"/>
    </xf>
    <xf numFmtId="0" fontId="14" fillId="4" borderId="0">
      <alignment horizontal="right" vertical="top"/>
    </xf>
    <xf numFmtId="0" fontId="14" fillId="4" borderId="0">
      <alignment horizontal="right" vertical="top"/>
    </xf>
    <xf numFmtId="0" fontId="14" fillId="4" borderId="0">
      <alignment horizontal="right" vertical="top"/>
    </xf>
    <xf numFmtId="0" fontId="14" fillId="4" borderId="0">
      <alignment horizontal="right" vertical="top"/>
    </xf>
    <xf numFmtId="0" fontId="14" fillId="4" borderId="0">
      <alignment horizontal="right" vertical="top"/>
    </xf>
    <xf numFmtId="0" fontId="43" fillId="5" borderId="0">
      <alignment horizontal="right" vertical="top"/>
    </xf>
    <xf numFmtId="0" fontId="55" fillId="4" borderId="0">
      <alignment horizontal="right" vertical="top"/>
    </xf>
    <xf numFmtId="0" fontId="55" fillId="4" borderId="0">
      <alignment horizontal="right" vertical="top"/>
    </xf>
    <xf numFmtId="0" fontId="55" fillId="4" borderId="0">
      <alignment horizontal="right" vertical="top"/>
    </xf>
    <xf numFmtId="0" fontId="55" fillId="4" borderId="0">
      <alignment horizontal="right" vertical="top"/>
    </xf>
    <xf numFmtId="0" fontId="55" fillId="4" borderId="0">
      <alignment horizontal="right" vertical="top"/>
    </xf>
    <xf numFmtId="0" fontId="55" fillId="4" borderId="0">
      <alignment horizontal="right" vertical="top"/>
    </xf>
    <xf numFmtId="0" fontId="55" fillId="4" borderId="0">
      <alignment horizontal="right" vertical="top"/>
    </xf>
    <xf numFmtId="0" fontId="55" fillId="4" borderId="0">
      <alignment horizontal="right" vertical="top"/>
    </xf>
    <xf numFmtId="0" fontId="55" fillId="4" borderId="0">
      <alignment horizontal="right" vertical="top"/>
    </xf>
    <xf numFmtId="0" fontId="55" fillId="4" borderId="0">
      <alignment horizontal="right" vertical="top"/>
    </xf>
    <xf numFmtId="0" fontId="55" fillId="4" borderId="0">
      <alignment horizontal="right" vertical="top"/>
    </xf>
    <xf numFmtId="0" fontId="55" fillId="4" borderId="0">
      <alignment horizontal="right" vertical="top"/>
    </xf>
    <xf numFmtId="0" fontId="55" fillId="4" borderId="0">
      <alignment horizontal="right" vertical="top"/>
    </xf>
    <xf numFmtId="0" fontId="55" fillId="4" borderId="0">
      <alignment horizontal="right" vertical="top"/>
    </xf>
    <xf numFmtId="0" fontId="55" fillId="4" borderId="0">
      <alignment horizontal="right" vertical="top"/>
    </xf>
    <xf numFmtId="0" fontId="55" fillId="4" borderId="0">
      <alignment horizontal="right" vertical="top"/>
    </xf>
    <xf numFmtId="0" fontId="55" fillId="4" borderId="0">
      <alignment horizontal="right" vertical="top"/>
    </xf>
    <xf numFmtId="0" fontId="55" fillId="4" borderId="0">
      <alignment horizontal="right" vertical="top"/>
    </xf>
    <xf numFmtId="0" fontId="55" fillId="4" borderId="0">
      <alignment horizontal="right" vertical="top"/>
    </xf>
    <xf numFmtId="0" fontId="55" fillId="4" borderId="0">
      <alignment horizontal="right" vertical="top"/>
    </xf>
    <xf numFmtId="0" fontId="55" fillId="4" borderId="0">
      <alignment horizontal="right" vertical="top"/>
    </xf>
    <xf numFmtId="0" fontId="55" fillId="4" borderId="0">
      <alignment horizontal="right" vertical="top"/>
    </xf>
    <xf numFmtId="0" fontId="55" fillId="4" borderId="0">
      <alignment horizontal="right" vertical="top"/>
    </xf>
    <xf numFmtId="0" fontId="55" fillId="4" borderId="0">
      <alignment horizontal="right" vertical="top"/>
    </xf>
    <xf numFmtId="0" fontId="55" fillId="4" borderId="0">
      <alignment horizontal="right" vertical="top"/>
    </xf>
    <xf numFmtId="0" fontId="55" fillId="4" borderId="0">
      <alignment horizontal="right" vertical="top"/>
    </xf>
    <xf numFmtId="0" fontId="55" fillId="4" borderId="0">
      <alignment horizontal="right" vertical="top"/>
    </xf>
    <xf numFmtId="0" fontId="55" fillId="4" borderId="0">
      <alignment horizontal="right" vertical="top"/>
    </xf>
    <xf numFmtId="0" fontId="55" fillId="4" borderId="0">
      <alignment horizontal="right" vertical="top"/>
    </xf>
    <xf numFmtId="0" fontId="55" fillId="4" borderId="0">
      <alignment horizontal="right" vertical="top"/>
    </xf>
    <xf numFmtId="0" fontId="55" fillId="4" borderId="0">
      <alignment horizontal="right" vertical="top"/>
    </xf>
    <xf numFmtId="0" fontId="55" fillId="4" borderId="0">
      <alignment horizontal="right" vertical="top"/>
    </xf>
    <xf numFmtId="0" fontId="55" fillId="4" borderId="0">
      <alignment horizontal="right" vertical="top"/>
    </xf>
    <xf numFmtId="0" fontId="55" fillId="4" borderId="0">
      <alignment horizontal="right" vertical="top"/>
    </xf>
    <xf numFmtId="0" fontId="55" fillId="4" borderId="0">
      <alignment horizontal="right" vertical="top"/>
    </xf>
    <xf numFmtId="0" fontId="55" fillId="4" borderId="0">
      <alignment horizontal="right" vertical="top"/>
    </xf>
    <xf numFmtId="0" fontId="55" fillId="4" borderId="0">
      <alignment horizontal="right" vertical="top"/>
    </xf>
    <xf numFmtId="0" fontId="55" fillId="4" borderId="0">
      <alignment horizontal="right" vertical="top"/>
    </xf>
    <xf numFmtId="0" fontId="55" fillId="4" borderId="0">
      <alignment horizontal="right" vertical="top"/>
    </xf>
    <xf numFmtId="0" fontId="55" fillId="4" borderId="0">
      <alignment horizontal="right" vertical="top"/>
    </xf>
    <xf numFmtId="0" fontId="55" fillId="4" borderId="0">
      <alignment horizontal="right" vertical="top"/>
    </xf>
    <xf numFmtId="0" fontId="55" fillId="4" borderId="0">
      <alignment horizontal="right" vertical="top"/>
    </xf>
    <xf numFmtId="0" fontId="55" fillId="4" borderId="0">
      <alignment horizontal="right" vertical="top"/>
    </xf>
    <xf numFmtId="0" fontId="55" fillId="4" borderId="0">
      <alignment horizontal="right" vertical="top"/>
    </xf>
    <xf numFmtId="0" fontId="55" fillId="4" borderId="0">
      <alignment horizontal="right" vertical="top"/>
    </xf>
    <xf numFmtId="0" fontId="55" fillId="4" borderId="0">
      <alignment horizontal="right" vertical="top"/>
    </xf>
    <xf numFmtId="0" fontId="55" fillId="4" borderId="0">
      <alignment horizontal="right" vertical="top"/>
    </xf>
    <xf numFmtId="0" fontId="55" fillId="4" borderId="0">
      <alignment horizontal="right" vertical="top"/>
    </xf>
    <xf numFmtId="0" fontId="55" fillId="4" borderId="0">
      <alignment horizontal="right" vertical="top"/>
    </xf>
    <xf numFmtId="0" fontId="55" fillId="4" borderId="0">
      <alignment horizontal="right" vertical="top"/>
    </xf>
    <xf numFmtId="0" fontId="55" fillId="4" borderId="0">
      <alignment horizontal="right" vertical="top"/>
    </xf>
    <xf numFmtId="0" fontId="55" fillId="4" borderId="0">
      <alignment horizontal="right" vertical="top"/>
    </xf>
    <xf numFmtId="0" fontId="55" fillId="4" borderId="0">
      <alignment horizontal="right" vertical="top"/>
    </xf>
    <xf numFmtId="0" fontId="55" fillId="4" borderId="0">
      <alignment horizontal="right" vertical="top"/>
    </xf>
    <xf numFmtId="0" fontId="55" fillId="4" borderId="0">
      <alignment horizontal="right" vertical="top"/>
    </xf>
    <xf numFmtId="0" fontId="55" fillId="4" borderId="0">
      <alignment horizontal="right" vertical="top"/>
    </xf>
    <xf numFmtId="0" fontId="55" fillId="4" borderId="0">
      <alignment horizontal="right" vertical="top"/>
    </xf>
    <xf numFmtId="0" fontId="55" fillId="4" borderId="0">
      <alignment horizontal="right" vertical="top"/>
    </xf>
    <xf numFmtId="0" fontId="55" fillId="4" borderId="0">
      <alignment horizontal="right" vertical="top"/>
    </xf>
    <xf numFmtId="0" fontId="55" fillId="4" borderId="0">
      <alignment horizontal="right" vertical="top"/>
    </xf>
    <xf numFmtId="0" fontId="55" fillId="4" borderId="0">
      <alignment horizontal="right" vertical="top"/>
    </xf>
    <xf numFmtId="0" fontId="55" fillId="4" borderId="0">
      <alignment horizontal="right" vertical="top"/>
    </xf>
    <xf numFmtId="0" fontId="55" fillId="4" borderId="0">
      <alignment horizontal="right" vertical="top"/>
    </xf>
    <xf numFmtId="0" fontId="55" fillId="4" borderId="0">
      <alignment horizontal="right" vertical="top"/>
    </xf>
    <xf numFmtId="0" fontId="55" fillId="4" borderId="0">
      <alignment horizontal="right" vertical="top"/>
    </xf>
    <xf numFmtId="0" fontId="55" fillId="4" borderId="0">
      <alignment horizontal="right" vertical="top"/>
    </xf>
    <xf numFmtId="0" fontId="55" fillId="4" borderId="0">
      <alignment horizontal="right" vertical="top"/>
    </xf>
    <xf numFmtId="0" fontId="55" fillId="4" borderId="0">
      <alignment horizontal="right" vertical="top"/>
    </xf>
    <xf numFmtId="0" fontId="55" fillId="4" borderId="0">
      <alignment horizontal="right" vertical="top"/>
    </xf>
    <xf numFmtId="0" fontId="55" fillId="4" borderId="0">
      <alignment horizontal="right" vertical="top"/>
    </xf>
    <xf numFmtId="0" fontId="55" fillId="4" borderId="0">
      <alignment horizontal="right" vertical="top"/>
    </xf>
    <xf numFmtId="0" fontId="55" fillId="4" borderId="0">
      <alignment horizontal="right" vertical="top"/>
    </xf>
    <xf numFmtId="0" fontId="55" fillId="4" borderId="0">
      <alignment horizontal="right" vertical="top"/>
    </xf>
    <xf numFmtId="0" fontId="55" fillId="4" borderId="0">
      <alignment horizontal="right" vertical="top"/>
    </xf>
    <xf numFmtId="0" fontId="55" fillId="4" borderId="0">
      <alignment horizontal="right" vertical="top"/>
    </xf>
    <xf numFmtId="0" fontId="55" fillId="4" borderId="0">
      <alignment horizontal="right" vertical="top"/>
    </xf>
    <xf numFmtId="0" fontId="55" fillId="4" borderId="0">
      <alignment horizontal="right" vertical="top"/>
    </xf>
    <xf numFmtId="0" fontId="55" fillId="4" borderId="0">
      <alignment horizontal="right" vertical="top"/>
    </xf>
    <xf numFmtId="0" fontId="55" fillId="4" borderId="0">
      <alignment horizontal="right" vertical="top"/>
    </xf>
    <xf numFmtId="0" fontId="55" fillId="4" borderId="0">
      <alignment horizontal="right" vertical="top"/>
    </xf>
    <xf numFmtId="0" fontId="55" fillId="4" borderId="0">
      <alignment horizontal="right" vertical="top"/>
    </xf>
    <xf numFmtId="0" fontId="55" fillId="4" borderId="0">
      <alignment horizontal="right" vertical="top"/>
    </xf>
    <xf numFmtId="0" fontId="55" fillId="4" borderId="0">
      <alignment horizontal="right" vertical="top"/>
    </xf>
    <xf numFmtId="0" fontId="55" fillId="4" borderId="0">
      <alignment horizontal="right" vertical="top"/>
    </xf>
    <xf numFmtId="0" fontId="55" fillId="4" borderId="0">
      <alignment horizontal="right" vertical="top"/>
    </xf>
    <xf numFmtId="0" fontId="55" fillId="4" borderId="0">
      <alignment horizontal="right" vertical="top"/>
    </xf>
    <xf numFmtId="0" fontId="55" fillId="4" borderId="0">
      <alignment horizontal="right" vertical="top"/>
    </xf>
    <xf numFmtId="0" fontId="55" fillId="4" borderId="0">
      <alignment horizontal="right" vertical="top"/>
    </xf>
    <xf numFmtId="0" fontId="55" fillId="4" borderId="0">
      <alignment horizontal="right" vertical="top"/>
    </xf>
    <xf numFmtId="0" fontId="55" fillId="4" borderId="0">
      <alignment horizontal="right" vertical="top"/>
    </xf>
    <xf numFmtId="0" fontId="55" fillId="4" borderId="0">
      <alignment horizontal="right" vertical="top"/>
    </xf>
    <xf numFmtId="0" fontId="55" fillId="4" borderId="0">
      <alignment horizontal="right" vertical="top"/>
    </xf>
    <xf numFmtId="0" fontId="55" fillId="4" borderId="0">
      <alignment horizontal="right" vertical="top"/>
    </xf>
    <xf numFmtId="0" fontId="55" fillId="4" borderId="0">
      <alignment horizontal="right" vertical="top"/>
    </xf>
    <xf numFmtId="0" fontId="55" fillId="4" borderId="0">
      <alignment horizontal="right" vertical="top"/>
    </xf>
    <xf numFmtId="0" fontId="55" fillId="4" borderId="0">
      <alignment horizontal="right" vertical="top"/>
    </xf>
    <xf numFmtId="0" fontId="55" fillId="4" borderId="0">
      <alignment horizontal="right" vertical="top"/>
    </xf>
    <xf numFmtId="0" fontId="55" fillId="4" borderId="0">
      <alignment horizontal="right" vertical="top"/>
    </xf>
    <xf numFmtId="0" fontId="55" fillId="4" borderId="0">
      <alignment horizontal="right" vertical="top"/>
    </xf>
    <xf numFmtId="0" fontId="55" fillId="4" borderId="0">
      <alignment horizontal="right" vertical="top"/>
    </xf>
    <xf numFmtId="0" fontId="55" fillId="4" borderId="0">
      <alignment horizontal="right" vertical="top"/>
    </xf>
    <xf numFmtId="0" fontId="55" fillId="4" borderId="0">
      <alignment horizontal="right" vertical="top"/>
    </xf>
    <xf numFmtId="0" fontId="55" fillId="4" borderId="0">
      <alignment horizontal="right" vertical="top"/>
    </xf>
    <xf numFmtId="0" fontId="55" fillId="4" borderId="0">
      <alignment horizontal="right" vertical="top"/>
    </xf>
    <xf numFmtId="0" fontId="55" fillId="4" borderId="0">
      <alignment horizontal="right" vertical="top"/>
    </xf>
    <xf numFmtId="0" fontId="55" fillId="4" borderId="0">
      <alignment horizontal="right" vertical="top"/>
    </xf>
    <xf numFmtId="0" fontId="55" fillId="4" borderId="0">
      <alignment horizontal="right" vertical="top"/>
    </xf>
    <xf numFmtId="0" fontId="55" fillId="4" borderId="0">
      <alignment horizontal="right" vertical="top"/>
    </xf>
    <xf numFmtId="0" fontId="55" fillId="4" borderId="0">
      <alignment horizontal="right" vertical="top"/>
    </xf>
    <xf numFmtId="0" fontId="55" fillId="4" borderId="0">
      <alignment horizontal="right" vertical="top"/>
    </xf>
    <xf numFmtId="0" fontId="55" fillId="4" borderId="0">
      <alignment horizontal="right" vertical="top"/>
    </xf>
    <xf numFmtId="0" fontId="55" fillId="4" borderId="0">
      <alignment horizontal="right" vertical="top"/>
    </xf>
    <xf numFmtId="0" fontId="55" fillId="4" borderId="0">
      <alignment horizontal="right" vertical="top"/>
    </xf>
    <xf numFmtId="0" fontId="55" fillId="4" borderId="0">
      <alignment horizontal="right" vertical="top"/>
    </xf>
    <xf numFmtId="0" fontId="55" fillId="4" borderId="0">
      <alignment horizontal="right" vertical="top"/>
    </xf>
    <xf numFmtId="0" fontId="55" fillId="4" borderId="0">
      <alignment horizontal="right" vertical="top"/>
    </xf>
    <xf numFmtId="0" fontId="55" fillId="4" borderId="0">
      <alignment horizontal="right" vertical="top"/>
    </xf>
    <xf numFmtId="0" fontId="55" fillId="4" borderId="0">
      <alignment horizontal="right" vertical="top"/>
    </xf>
    <xf numFmtId="0" fontId="55" fillId="4" borderId="0">
      <alignment horizontal="right" vertical="top"/>
    </xf>
    <xf numFmtId="0" fontId="55" fillId="4" borderId="0">
      <alignment horizontal="right" vertical="top"/>
    </xf>
    <xf numFmtId="0" fontId="55" fillId="4" borderId="0">
      <alignment horizontal="right" vertical="top"/>
    </xf>
    <xf numFmtId="0" fontId="55" fillId="4" borderId="0">
      <alignment horizontal="right" vertical="top"/>
    </xf>
    <xf numFmtId="0" fontId="55" fillId="4" borderId="0">
      <alignment horizontal="right" vertical="top"/>
    </xf>
    <xf numFmtId="0" fontId="55" fillId="4" borderId="0">
      <alignment horizontal="right" vertical="top"/>
    </xf>
    <xf numFmtId="0" fontId="55" fillId="4" borderId="0">
      <alignment horizontal="right" vertical="top"/>
    </xf>
    <xf numFmtId="0" fontId="55" fillId="4" borderId="0">
      <alignment horizontal="right" vertical="top"/>
    </xf>
    <xf numFmtId="0" fontId="55" fillId="4" borderId="0">
      <alignment horizontal="right" vertical="top"/>
    </xf>
    <xf numFmtId="0" fontId="55" fillId="4" borderId="0">
      <alignment horizontal="right" vertical="top"/>
    </xf>
    <xf numFmtId="0" fontId="55" fillId="4" borderId="0">
      <alignment horizontal="right" vertical="top"/>
    </xf>
    <xf numFmtId="0" fontId="55" fillId="4" borderId="0">
      <alignment horizontal="right" vertical="top"/>
    </xf>
    <xf numFmtId="0" fontId="55" fillId="4" borderId="0">
      <alignment horizontal="right" vertical="top"/>
    </xf>
    <xf numFmtId="0" fontId="55" fillId="4" borderId="0">
      <alignment horizontal="right" vertical="top"/>
    </xf>
    <xf numFmtId="0" fontId="55" fillId="4" borderId="0">
      <alignment horizontal="right" vertical="top"/>
    </xf>
    <xf numFmtId="0" fontId="55" fillId="4" borderId="0">
      <alignment horizontal="right" vertical="top"/>
    </xf>
    <xf numFmtId="0" fontId="55" fillId="4" borderId="0">
      <alignment horizontal="right" vertical="top"/>
    </xf>
    <xf numFmtId="0" fontId="55" fillId="4" borderId="0">
      <alignment horizontal="right" vertical="top"/>
    </xf>
    <xf numFmtId="0" fontId="55" fillId="4" borderId="0">
      <alignment horizontal="right" vertical="top"/>
    </xf>
    <xf numFmtId="0" fontId="55" fillId="4" borderId="0">
      <alignment horizontal="right" vertical="top"/>
    </xf>
    <xf numFmtId="0" fontId="55" fillId="4" borderId="0">
      <alignment horizontal="right" vertical="top"/>
    </xf>
    <xf numFmtId="0" fontId="55" fillId="4" borderId="0">
      <alignment horizontal="right" vertical="top"/>
    </xf>
    <xf numFmtId="0" fontId="55" fillId="4" borderId="0">
      <alignment horizontal="right" vertical="top"/>
    </xf>
    <xf numFmtId="0" fontId="55" fillId="4" borderId="0">
      <alignment horizontal="right" vertical="top"/>
    </xf>
    <xf numFmtId="0" fontId="55" fillId="4" borderId="0">
      <alignment horizontal="right" vertical="top"/>
    </xf>
    <xf numFmtId="0" fontId="55" fillId="4" borderId="0">
      <alignment horizontal="right" vertical="top"/>
    </xf>
    <xf numFmtId="0" fontId="55" fillId="4" borderId="0">
      <alignment horizontal="right" vertical="top"/>
    </xf>
    <xf numFmtId="0" fontId="55" fillId="4" borderId="0">
      <alignment horizontal="right" vertical="top"/>
    </xf>
    <xf numFmtId="0" fontId="55" fillId="4" borderId="0">
      <alignment horizontal="right" vertical="top"/>
    </xf>
    <xf numFmtId="0" fontId="55" fillId="4" borderId="0">
      <alignment horizontal="right" vertical="top"/>
    </xf>
    <xf numFmtId="0" fontId="55" fillId="4" borderId="0">
      <alignment horizontal="right" vertical="top"/>
    </xf>
    <xf numFmtId="0" fontId="55" fillId="4" borderId="0">
      <alignment horizontal="right" vertical="top"/>
    </xf>
    <xf numFmtId="0" fontId="55" fillId="4" borderId="0">
      <alignment horizontal="right" vertical="top"/>
    </xf>
    <xf numFmtId="0" fontId="55" fillId="4" borderId="0">
      <alignment horizontal="right" vertical="top"/>
    </xf>
    <xf numFmtId="0" fontId="55" fillId="4" borderId="0">
      <alignment horizontal="right" vertical="top"/>
    </xf>
    <xf numFmtId="0" fontId="55" fillId="4" borderId="0">
      <alignment horizontal="right" vertical="top"/>
    </xf>
    <xf numFmtId="0" fontId="55" fillId="4" borderId="0">
      <alignment horizontal="right" vertical="top"/>
    </xf>
    <xf numFmtId="0" fontId="55" fillId="4" borderId="0">
      <alignment horizontal="right" vertical="top"/>
    </xf>
    <xf numFmtId="0" fontId="55" fillId="4" borderId="0">
      <alignment horizontal="right" vertical="top"/>
    </xf>
    <xf numFmtId="0" fontId="55" fillId="4" borderId="0">
      <alignment horizontal="right" vertical="top"/>
    </xf>
    <xf numFmtId="0" fontId="55" fillId="4" borderId="0">
      <alignment horizontal="right" vertical="top"/>
    </xf>
    <xf numFmtId="0" fontId="55" fillId="4" borderId="0">
      <alignment horizontal="right" vertical="top"/>
    </xf>
    <xf numFmtId="0" fontId="55" fillId="4" borderId="0">
      <alignment horizontal="right" vertical="top"/>
    </xf>
    <xf numFmtId="0" fontId="53" fillId="5" borderId="0">
      <alignment horizontal="right" vertical="top"/>
    </xf>
    <xf numFmtId="0" fontId="53" fillId="5" borderId="0">
      <alignment horizontal="right" vertical="top"/>
    </xf>
    <xf numFmtId="0" fontId="53" fillId="5" borderId="0">
      <alignment horizontal="center" vertical="top"/>
    </xf>
    <xf numFmtId="0" fontId="53" fillId="5" borderId="0">
      <alignment horizontal="right" vertical="top"/>
    </xf>
    <xf numFmtId="0" fontId="53" fillId="5" borderId="0">
      <alignment horizontal="center" vertical="top"/>
    </xf>
    <xf numFmtId="0" fontId="53" fillId="5" borderId="0">
      <alignment horizontal="left" vertical="top"/>
    </xf>
    <xf numFmtId="0" fontId="53" fillId="5" borderId="0">
      <alignment horizontal="center" vertical="center"/>
    </xf>
    <xf numFmtId="0" fontId="54" fillId="4" borderId="0">
      <alignment horizontal="center" vertical="center"/>
    </xf>
    <xf numFmtId="0" fontId="54" fillId="4" borderId="0">
      <alignment horizontal="center" vertical="center"/>
    </xf>
    <xf numFmtId="0" fontId="54" fillId="4" borderId="0">
      <alignment horizontal="center" vertical="center"/>
    </xf>
    <xf numFmtId="0" fontId="54" fillId="4" borderId="0">
      <alignment horizontal="center" vertical="center"/>
    </xf>
    <xf numFmtId="0" fontId="54" fillId="4" borderId="0">
      <alignment horizontal="center" vertical="center"/>
    </xf>
    <xf numFmtId="0" fontId="54" fillId="4" borderId="0">
      <alignment horizontal="center" vertical="center"/>
    </xf>
    <xf numFmtId="0" fontId="54" fillId="4" borderId="0">
      <alignment horizontal="center" vertical="center"/>
    </xf>
    <xf numFmtId="0" fontId="54" fillId="4" borderId="0">
      <alignment horizontal="center" vertical="center"/>
    </xf>
    <xf numFmtId="0" fontId="54" fillId="4" borderId="0">
      <alignment horizontal="center" vertical="center"/>
    </xf>
    <xf numFmtId="0" fontId="54" fillId="4" borderId="0">
      <alignment horizontal="center" vertical="center"/>
    </xf>
    <xf numFmtId="0" fontId="54" fillId="4" borderId="0">
      <alignment horizontal="center" vertical="center"/>
    </xf>
    <xf numFmtId="0" fontId="54" fillId="4" borderId="0">
      <alignment horizontal="center" vertical="center"/>
    </xf>
    <xf numFmtId="0" fontId="54" fillId="4" borderId="0">
      <alignment horizontal="center" vertical="center"/>
    </xf>
    <xf numFmtId="0" fontId="54" fillId="4" borderId="0">
      <alignment horizontal="center" vertical="center"/>
    </xf>
    <xf numFmtId="0" fontId="54" fillId="4" borderId="0">
      <alignment horizontal="center" vertical="center"/>
    </xf>
    <xf numFmtId="0" fontId="54" fillId="4" borderId="0">
      <alignment horizontal="center" vertical="center"/>
    </xf>
    <xf numFmtId="0" fontId="54" fillId="4" borderId="0">
      <alignment horizontal="center" vertical="center"/>
    </xf>
    <xf numFmtId="0" fontId="54" fillId="4" borderId="0">
      <alignment horizontal="center" vertical="center"/>
    </xf>
    <xf numFmtId="0" fontId="54" fillId="4" borderId="0">
      <alignment horizontal="center" vertical="center"/>
    </xf>
    <xf numFmtId="0" fontId="54" fillId="4" borderId="0">
      <alignment horizontal="center" vertical="center"/>
    </xf>
    <xf numFmtId="0" fontId="54" fillId="4" borderId="0">
      <alignment horizontal="center" vertical="center"/>
    </xf>
    <xf numFmtId="0" fontId="54" fillId="4" borderId="0">
      <alignment horizontal="center" vertical="center"/>
    </xf>
    <xf numFmtId="0" fontId="54" fillId="4" borderId="0">
      <alignment horizontal="center" vertical="center"/>
    </xf>
    <xf numFmtId="0" fontId="54" fillId="4" borderId="0">
      <alignment horizontal="center" vertical="center"/>
    </xf>
    <xf numFmtId="0" fontId="54" fillId="4" borderId="0">
      <alignment horizontal="center" vertical="center"/>
    </xf>
    <xf numFmtId="0" fontId="54" fillId="4" borderId="0">
      <alignment horizontal="center" vertical="center"/>
    </xf>
    <xf numFmtId="0" fontId="54" fillId="4" borderId="0">
      <alignment horizontal="center" vertical="center"/>
    </xf>
    <xf numFmtId="0" fontId="54" fillId="4" borderId="0">
      <alignment horizontal="center" vertical="center"/>
    </xf>
    <xf numFmtId="0" fontId="54" fillId="4" borderId="0">
      <alignment horizontal="center" vertical="center"/>
    </xf>
    <xf numFmtId="0" fontId="54" fillId="4" borderId="0">
      <alignment horizontal="center" vertical="center"/>
    </xf>
    <xf numFmtId="0" fontId="54" fillId="4" borderId="0">
      <alignment horizontal="center" vertical="center"/>
    </xf>
    <xf numFmtId="0" fontId="54" fillId="4" borderId="0">
      <alignment horizontal="center" vertical="center"/>
    </xf>
    <xf numFmtId="0" fontId="54" fillId="4" borderId="0">
      <alignment horizontal="center" vertical="center"/>
    </xf>
    <xf numFmtId="0" fontId="54" fillId="4" borderId="0">
      <alignment horizontal="center" vertical="center"/>
    </xf>
    <xf numFmtId="0" fontId="54" fillId="4" borderId="0">
      <alignment horizontal="center" vertical="center"/>
    </xf>
    <xf numFmtId="0" fontId="54" fillId="4" borderId="0">
      <alignment horizontal="center" vertical="center"/>
    </xf>
    <xf numFmtId="0" fontId="54" fillId="4" borderId="0">
      <alignment horizontal="center" vertical="center"/>
    </xf>
    <xf numFmtId="0" fontId="54" fillId="4" borderId="0">
      <alignment horizontal="center" vertical="center"/>
    </xf>
    <xf numFmtId="0" fontId="54" fillId="4" borderId="0">
      <alignment horizontal="center" vertical="center"/>
    </xf>
    <xf numFmtId="0" fontId="54" fillId="4" borderId="0">
      <alignment horizontal="center" vertical="center"/>
    </xf>
    <xf numFmtId="0" fontId="54" fillId="4" borderId="0">
      <alignment horizontal="center" vertical="center"/>
    </xf>
    <xf numFmtId="0" fontId="54" fillId="4" borderId="0">
      <alignment horizontal="center" vertical="center"/>
    </xf>
    <xf numFmtId="0" fontId="54" fillId="4" borderId="0">
      <alignment horizontal="center" vertical="center"/>
    </xf>
    <xf numFmtId="0" fontId="54" fillId="4" borderId="0">
      <alignment horizontal="center" vertical="center"/>
    </xf>
    <xf numFmtId="0" fontId="54" fillId="4" borderId="0">
      <alignment horizontal="center" vertical="center"/>
    </xf>
    <xf numFmtId="0" fontId="54" fillId="4" borderId="0">
      <alignment horizontal="center" vertical="center"/>
    </xf>
    <xf numFmtId="0" fontId="54" fillId="4" borderId="0">
      <alignment horizontal="center" vertical="center"/>
    </xf>
    <xf numFmtId="0" fontId="54" fillId="4" borderId="0">
      <alignment horizontal="center" vertical="center"/>
    </xf>
    <xf numFmtId="0" fontId="54" fillId="4" borderId="0">
      <alignment horizontal="center" vertical="center"/>
    </xf>
    <xf numFmtId="0" fontId="54" fillId="4" borderId="0">
      <alignment horizontal="center" vertical="center"/>
    </xf>
    <xf numFmtId="0" fontId="54" fillId="4" borderId="0">
      <alignment horizontal="center" vertical="center"/>
    </xf>
    <xf numFmtId="0" fontId="54" fillId="4" borderId="0">
      <alignment horizontal="center" vertical="center"/>
    </xf>
    <xf numFmtId="0" fontId="54" fillId="4" borderId="0">
      <alignment horizontal="center" vertical="center"/>
    </xf>
    <xf numFmtId="0" fontId="54" fillId="4" borderId="0">
      <alignment horizontal="center" vertical="center"/>
    </xf>
    <xf numFmtId="0" fontId="54" fillId="4" borderId="0">
      <alignment horizontal="center" vertical="center"/>
    </xf>
    <xf numFmtId="0" fontId="54" fillId="4" borderId="0">
      <alignment horizontal="center" vertical="center"/>
    </xf>
    <xf numFmtId="0" fontId="54" fillId="4" borderId="0">
      <alignment horizontal="center" vertical="center"/>
    </xf>
    <xf numFmtId="0" fontId="54" fillId="4" borderId="0">
      <alignment horizontal="center" vertical="center"/>
    </xf>
    <xf numFmtId="0" fontId="54" fillId="4" borderId="0">
      <alignment horizontal="center" vertical="center"/>
    </xf>
    <xf numFmtId="0" fontId="54" fillId="4" borderId="0">
      <alignment horizontal="center" vertical="center"/>
    </xf>
    <xf numFmtId="0" fontId="54" fillId="4" borderId="0">
      <alignment horizontal="center" vertical="center"/>
    </xf>
    <xf numFmtId="0" fontId="54" fillId="4" borderId="0">
      <alignment horizontal="center" vertical="center"/>
    </xf>
    <xf numFmtId="0" fontId="54" fillId="4" borderId="0">
      <alignment horizontal="center" vertical="center"/>
    </xf>
    <xf numFmtId="0" fontId="54" fillId="4" borderId="0">
      <alignment horizontal="center" vertical="center"/>
    </xf>
    <xf numFmtId="0" fontId="54" fillId="4" borderId="0">
      <alignment horizontal="center" vertical="center"/>
    </xf>
    <xf numFmtId="0" fontId="54" fillId="4" borderId="0">
      <alignment horizontal="center" vertical="center"/>
    </xf>
    <xf numFmtId="0" fontId="54" fillId="4" borderId="0">
      <alignment horizontal="center" vertical="center"/>
    </xf>
    <xf numFmtId="0" fontId="54" fillId="4" borderId="0">
      <alignment horizontal="center" vertical="center"/>
    </xf>
    <xf numFmtId="0" fontId="54" fillId="4" borderId="0">
      <alignment horizontal="center" vertical="center"/>
    </xf>
    <xf numFmtId="0" fontId="54" fillId="4" borderId="0">
      <alignment horizontal="center" vertical="center"/>
    </xf>
    <xf numFmtId="0" fontId="54" fillId="4" borderId="0">
      <alignment horizontal="center" vertical="center"/>
    </xf>
    <xf numFmtId="0" fontId="54" fillId="4" borderId="0">
      <alignment horizontal="center" vertical="center"/>
    </xf>
    <xf numFmtId="0" fontId="54" fillId="4" borderId="0">
      <alignment horizontal="center" vertical="center"/>
    </xf>
    <xf numFmtId="0" fontId="54" fillId="4" borderId="0">
      <alignment horizontal="center" vertical="center"/>
    </xf>
    <xf numFmtId="0" fontId="54" fillId="4" borderId="0">
      <alignment horizontal="center" vertical="center"/>
    </xf>
    <xf numFmtId="0" fontId="54" fillId="4" borderId="0">
      <alignment horizontal="center" vertical="center"/>
    </xf>
    <xf numFmtId="0" fontId="54" fillId="4" borderId="0">
      <alignment horizontal="center" vertical="center"/>
    </xf>
    <xf numFmtId="0" fontId="54" fillId="4" borderId="0">
      <alignment horizontal="center" vertical="center"/>
    </xf>
    <xf numFmtId="0" fontId="54" fillId="4" borderId="0">
      <alignment horizontal="center" vertical="center"/>
    </xf>
    <xf numFmtId="0" fontId="54" fillId="4" borderId="0">
      <alignment horizontal="center" vertical="center"/>
    </xf>
    <xf numFmtId="0" fontId="54" fillId="4" borderId="0">
      <alignment horizontal="center" vertical="center"/>
    </xf>
    <xf numFmtId="0" fontId="54" fillId="4" borderId="0">
      <alignment horizontal="center" vertical="center"/>
    </xf>
    <xf numFmtId="0" fontId="54" fillId="4" borderId="0">
      <alignment horizontal="center" vertical="center"/>
    </xf>
    <xf numFmtId="0" fontId="54" fillId="4" borderId="0">
      <alignment horizontal="center" vertical="center"/>
    </xf>
    <xf numFmtId="0" fontId="54" fillId="4" borderId="0">
      <alignment horizontal="center" vertical="center"/>
    </xf>
    <xf numFmtId="0" fontId="54" fillId="4" borderId="0">
      <alignment horizontal="center" vertical="center"/>
    </xf>
    <xf numFmtId="0" fontId="54" fillId="4" borderId="0">
      <alignment horizontal="center" vertical="center"/>
    </xf>
    <xf numFmtId="0" fontId="54" fillId="4" borderId="0">
      <alignment horizontal="center" vertical="center"/>
    </xf>
    <xf numFmtId="0" fontId="54" fillId="4" borderId="0">
      <alignment horizontal="center" vertical="center"/>
    </xf>
    <xf numFmtId="0" fontId="54" fillId="4" borderId="0">
      <alignment horizontal="center" vertical="center"/>
    </xf>
    <xf numFmtId="0" fontId="54" fillId="4" borderId="0">
      <alignment horizontal="center" vertical="center"/>
    </xf>
    <xf numFmtId="0" fontId="54" fillId="4" borderId="0">
      <alignment horizontal="center" vertical="center"/>
    </xf>
    <xf numFmtId="0" fontId="54" fillId="4" borderId="0">
      <alignment horizontal="center" vertical="center"/>
    </xf>
    <xf numFmtId="0" fontId="54" fillId="4" borderId="0">
      <alignment horizontal="center" vertical="center"/>
    </xf>
    <xf numFmtId="0" fontId="54" fillId="4" borderId="0">
      <alignment horizontal="center" vertical="center"/>
    </xf>
    <xf numFmtId="0" fontId="54" fillId="4" borderId="0">
      <alignment horizontal="center" vertical="center"/>
    </xf>
    <xf numFmtId="0" fontId="54" fillId="4" borderId="0">
      <alignment horizontal="center" vertical="center"/>
    </xf>
    <xf numFmtId="0" fontId="54" fillId="4" borderId="0">
      <alignment horizontal="center" vertical="center"/>
    </xf>
    <xf numFmtId="0" fontId="54" fillId="4" borderId="0">
      <alignment horizontal="center" vertical="center"/>
    </xf>
    <xf numFmtId="0" fontId="54" fillId="4" borderId="0">
      <alignment horizontal="center" vertical="center"/>
    </xf>
    <xf numFmtId="0" fontId="54" fillId="4" borderId="0">
      <alignment horizontal="center" vertical="center"/>
    </xf>
    <xf numFmtId="0" fontId="54" fillId="4" borderId="0">
      <alignment horizontal="center" vertical="center"/>
    </xf>
    <xf numFmtId="0" fontId="54" fillId="4" borderId="0">
      <alignment horizontal="center" vertical="center"/>
    </xf>
    <xf numFmtId="0" fontId="54" fillId="4" borderId="0">
      <alignment horizontal="center" vertical="center"/>
    </xf>
    <xf numFmtId="0" fontId="54" fillId="4" borderId="0">
      <alignment horizontal="center" vertical="center"/>
    </xf>
    <xf numFmtId="0" fontId="54" fillId="4" borderId="0">
      <alignment horizontal="center" vertical="center"/>
    </xf>
    <xf numFmtId="0" fontId="54" fillId="4" borderId="0">
      <alignment horizontal="center" vertical="center"/>
    </xf>
    <xf numFmtId="0" fontId="54" fillId="4" borderId="0">
      <alignment horizontal="center" vertical="center"/>
    </xf>
    <xf numFmtId="0" fontId="54" fillId="4" borderId="0">
      <alignment horizontal="center" vertical="center"/>
    </xf>
    <xf numFmtId="0" fontId="54" fillId="4" borderId="0">
      <alignment horizontal="center" vertical="center"/>
    </xf>
    <xf numFmtId="0" fontId="54" fillId="4" borderId="0">
      <alignment horizontal="center" vertical="center"/>
    </xf>
    <xf numFmtId="0" fontId="54" fillId="4" borderId="0">
      <alignment horizontal="center" vertical="center"/>
    </xf>
    <xf numFmtId="0" fontId="54" fillId="4" borderId="0">
      <alignment horizontal="center" vertical="center"/>
    </xf>
    <xf numFmtId="0" fontId="54" fillId="4" borderId="0">
      <alignment horizontal="center" vertical="center"/>
    </xf>
    <xf numFmtId="0" fontId="54" fillId="4" borderId="0">
      <alignment horizontal="center" vertical="center"/>
    </xf>
    <xf numFmtId="0" fontId="54" fillId="4" borderId="0">
      <alignment horizontal="center" vertical="center"/>
    </xf>
    <xf numFmtId="0" fontId="54" fillId="4" borderId="0">
      <alignment horizontal="center" vertical="center"/>
    </xf>
    <xf numFmtId="0" fontId="54" fillId="4" borderId="0">
      <alignment horizontal="center" vertical="center"/>
    </xf>
    <xf numFmtId="0" fontId="54" fillId="4" borderId="0">
      <alignment horizontal="center" vertical="center"/>
    </xf>
    <xf numFmtId="0" fontId="54" fillId="4" borderId="0">
      <alignment horizontal="center" vertical="center"/>
    </xf>
    <xf numFmtId="0" fontId="54" fillId="4" borderId="0">
      <alignment horizontal="center" vertical="center"/>
    </xf>
    <xf numFmtId="0" fontId="54" fillId="4" borderId="0">
      <alignment horizontal="center" vertical="center"/>
    </xf>
    <xf numFmtId="0" fontId="54" fillId="4" borderId="0">
      <alignment horizontal="center" vertical="center"/>
    </xf>
    <xf numFmtId="0" fontId="54" fillId="4" borderId="0">
      <alignment horizontal="center" vertical="center"/>
    </xf>
    <xf numFmtId="0" fontId="54" fillId="4" borderId="0">
      <alignment horizontal="center" vertical="center"/>
    </xf>
    <xf numFmtId="0" fontId="54" fillId="4" borderId="0">
      <alignment horizontal="center" vertical="center"/>
    </xf>
    <xf numFmtId="0" fontId="54" fillId="4" borderId="0">
      <alignment horizontal="center" vertical="center"/>
    </xf>
    <xf numFmtId="0" fontId="54" fillId="4" borderId="0">
      <alignment horizontal="center" vertical="center"/>
    </xf>
    <xf numFmtId="0" fontId="54" fillId="4" borderId="0">
      <alignment horizontal="center" vertical="center"/>
    </xf>
    <xf numFmtId="0" fontId="54" fillId="4" borderId="0">
      <alignment horizontal="center" vertical="center"/>
    </xf>
    <xf numFmtId="0" fontId="54" fillId="4" borderId="0">
      <alignment horizontal="center" vertical="center"/>
    </xf>
    <xf numFmtId="0" fontId="54" fillId="4" borderId="0">
      <alignment horizontal="center" vertical="center"/>
    </xf>
    <xf numFmtId="0" fontId="54" fillId="4" borderId="0">
      <alignment horizontal="center" vertical="center"/>
    </xf>
    <xf numFmtId="0" fontId="54" fillId="4" borderId="0">
      <alignment horizontal="center" vertical="center"/>
    </xf>
    <xf numFmtId="0" fontId="54" fillId="4" borderId="0">
      <alignment horizontal="center" vertical="center"/>
    </xf>
    <xf numFmtId="0" fontId="54" fillId="4" borderId="0">
      <alignment horizontal="center" vertical="center"/>
    </xf>
    <xf numFmtId="0" fontId="54" fillId="4" borderId="0">
      <alignment horizontal="center" vertical="center"/>
    </xf>
    <xf numFmtId="0" fontId="54" fillId="4" borderId="0">
      <alignment horizontal="center" vertical="center"/>
    </xf>
    <xf numFmtId="0" fontId="54" fillId="4" borderId="0">
      <alignment horizontal="center" vertical="center"/>
    </xf>
    <xf numFmtId="0" fontId="54" fillId="4" borderId="0">
      <alignment horizontal="center" vertical="center"/>
    </xf>
    <xf numFmtId="0" fontId="54" fillId="4" borderId="0">
      <alignment horizontal="center" vertical="center"/>
    </xf>
    <xf numFmtId="0" fontId="54" fillId="4" borderId="0">
      <alignment horizontal="center" vertical="center"/>
    </xf>
    <xf numFmtId="0" fontId="54" fillId="4" borderId="0">
      <alignment horizontal="center" vertical="center"/>
    </xf>
    <xf numFmtId="0" fontId="54" fillId="4" borderId="0">
      <alignment horizontal="center" vertical="center"/>
    </xf>
    <xf numFmtId="0" fontId="54" fillId="4" borderId="0">
      <alignment horizontal="center" vertical="center"/>
    </xf>
    <xf numFmtId="0" fontId="54" fillId="4" borderId="0">
      <alignment horizontal="center" vertical="center"/>
    </xf>
    <xf numFmtId="0" fontId="54" fillId="4" borderId="0">
      <alignment horizontal="center" vertical="center"/>
    </xf>
    <xf numFmtId="0" fontId="54" fillId="4" borderId="0">
      <alignment horizontal="center" vertical="center"/>
    </xf>
    <xf numFmtId="0" fontId="54" fillId="4" borderId="0">
      <alignment horizontal="center" vertical="center"/>
    </xf>
    <xf numFmtId="0" fontId="54" fillId="4" borderId="0">
      <alignment horizontal="center" vertical="center"/>
    </xf>
    <xf numFmtId="0" fontId="54" fillId="4" borderId="0">
      <alignment horizontal="center" vertical="center"/>
    </xf>
    <xf numFmtId="0" fontId="54" fillId="4" borderId="0">
      <alignment horizontal="center" vertical="center"/>
    </xf>
    <xf numFmtId="0" fontId="54" fillId="4" borderId="0">
      <alignment horizontal="center" vertical="center"/>
    </xf>
    <xf numFmtId="0" fontId="54" fillId="4" borderId="0">
      <alignment horizontal="center" vertical="center"/>
    </xf>
    <xf numFmtId="0" fontId="54" fillId="4" borderId="0">
      <alignment horizontal="center" vertical="center"/>
    </xf>
    <xf numFmtId="0" fontId="54" fillId="4" borderId="0">
      <alignment horizontal="center" vertical="center"/>
    </xf>
    <xf numFmtId="0" fontId="54" fillId="4" borderId="0">
      <alignment horizontal="center" vertical="center"/>
    </xf>
    <xf numFmtId="0" fontId="54" fillId="4" borderId="0">
      <alignment horizontal="center" vertical="center"/>
    </xf>
    <xf numFmtId="0" fontId="54" fillId="4" borderId="0">
      <alignment horizontal="center" vertical="center"/>
    </xf>
    <xf numFmtId="0" fontId="54" fillId="4" borderId="0">
      <alignment horizontal="center" vertical="center"/>
    </xf>
    <xf numFmtId="0" fontId="54" fillId="4" borderId="0">
      <alignment horizontal="center" vertical="center"/>
    </xf>
    <xf numFmtId="0" fontId="45" fillId="5" borderId="0">
      <alignment horizontal="center" vertical="top"/>
    </xf>
    <xf numFmtId="0" fontId="52" fillId="4" borderId="0">
      <alignment horizontal="center" vertical="top"/>
    </xf>
    <xf numFmtId="0" fontId="52" fillId="4" borderId="0">
      <alignment horizontal="center" vertical="top"/>
    </xf>
    <xf numFmtId="0" fontId="52" fillId="4" borderId="0">
      <alignment horizontal="center" vertical="top"/>
    </xf>
    <xf numFmtId="0" fontId="52" fillId="4" borderId="0">
      <alignment horizontal="center" vertical="top"/>
    </xf>
    <xf numFmtId="0" fontId="52" fillId="4" borderId="0">
      <alignment horizontal="center" vertical="top"/>
    </xf>
    <xf numFmtId="0" fontId="52" fillId="4" borderId="0">
      <alignment horizontal="center" vertical="top"/>
    </xf>
    <xf numFmtId="0" fontId="52" fillId="4" borderId="0">
      <alignment horizontal="center" vertical="top"/>
    </xf>
    <xf numFmtId="0" fontId="52" fillId="4" borderId="0">
      <alignment horizontal="center" vertical="top"/>
    </xf>
    <xf numFmtId="0" fontId="52" fillId="4" borderId="0">
      <alignment horizontal="center" vertical="top"/>
    </xf>
    <xf numFmtId="0" fontId="52" fillId="4" borderId="0">
      <alignment horizontal="center" vertical="top"/>
    </xf>
    <xf numFmtId="0" fontId="52" fillId="4" borderId="0">
      <alignment horizontal="center" vertical="top"/>
    </xf>
    <xf numFmtId="0" fontId="52" fillId="4" borderId="0">
      <alignment horizontal="center" vertical="top"/>
    </xf>
    <xf numFmtId="0" fontId="52" fillId="4" borderId="0">
      <alignment horizontal="center" vertical="top"/>
    </xf>
    <xf numFmtId="0" fontId="52" fillId="4" borderId="0">
      <alignment horizontal="center" vertical="top"/>
    </xf>
    <xf numFmtId="0" fontId="52" fillId="4" borderId="0">
      <alignment horizontal="center" vertical="top"/>
    </xf>
    <xf numFmtId="0" fontId="52" fillId="4" borderId="0">
      <alignment horizontal="center" vertical="top"/>
    </xf>
    <xf numFmtId="0" fontId="52" fillId="4" borderId="0">
      <alignment horizontal="center" vertical="top"/>
    </xf>
    <xf numFmtId="0" fontId="52" fillId="4" borderId="0">
      <alignment horizontal="center" vertical="top"/>
    </xf>
    <xf numFmtId="0" fontId="52" fillId="4" borderId="0">
      <alignment horizontal="center" vertical="top"/>
    </xf>
    <xf numFmtId="0" fontId="52" fillId="4" borderId="0">
      <alignment horizontal="center" vertical="top"/>
    </xf>
    <xf numFmtId="0" fontId="52" fillId="4" borderId="0">
      <alignment horizontal="center" vertical="top"/>
    </xf>
    <xf numFmtId="0" fontId="52" fillId="4" borderId="0">
      <alignment horizontal="center" vertical="top"/>
    </xf>
    <xf numFmtId="0" fontId="52" fillId="4" borderId="0">
      <alignment horizontal="center" vertical="top"/>
    </xf>
    <xf numFmtId="0" fontId="52" fillId="4" borderId="0">
      <alignment horizontal="center" vertical="top"/>
    </xf>
    <xf numFmtId="0" fontId="52" fillId="4" borderId="0">
      <alignment horizontal="center" vertical="top"/>
    </xf>
    <xf numFmtId="0" fontId="52" fillId="4" borderId="0">
      <alignment horizontal="center" vertical="top"/>
    </xf>
    <xf numFmtId="0" fontId="52" fillId="4" borderId="0">
      <alignment horizontal="center" vertical="top"/>
    </xf>
    <xf numFmtId="0" fontId="52" fillId="4" borderId="0">
      <alignment horizontal="center" vertical="top"/>
    </xf>
    <xf numFmtId="0" fontId="52" fillId="4" borderId="0">
      <alignment horizontal="center" vertical="top"/>
    </xf>
    <xf numFmtId="0" fontId="52" fillId="4" borderId="0">
      <alignment horizontal="center" vertical="top"/>
    </xf>
    <xf numFmtId="0" fontId="52" fillId="4" borderId="0">
      <alignment horizontal="center" vertical="top"/>
    </xf>
    <xf numFmtId="0" fontId="52" fillId="4" borderId="0">
      <alignment horizontal="center" vertical="top"/>
    </xf>
    <xf numFmtId="0" fontId="52" fillId="4" borderId="0">
      <alignment horizontal="center" vertical="top"/>
    </xf>
    <xf numFmtId="0" fontId="52" fillId="4" borderId="0">
      <alignment horizontal="center" vertical="top"/>
    </xf>
    <xf numFmtId="0" fontId="52" fillId="4" borderId="0">
      <alignment horizontal="center" vertical="top"/>
    </xf>
    <xf numFmtId="0" fontId="52" fillId="4" borderId="0">
      <alignment horizontal="center" vertical="top"/>
    </xf>
    <xf numFmtId="0" fontId="52" fillId="4" borderId="0">
      <alignment horizontal="center" vertical="top"/>
    </xf>
    <xf numFmtId="0" fontId="52" fillId="4" borderId="0">
      <alignment horizontal="center" vertical="top"/>
    </xf>
    <xf numFmtId="0" fontId="52" fillId="4" borderId="0">
      <alignment horizontal="center" vertical="top"/>
    </xf>
    <xf numFmtId="0" fontId="52" fillId="4" borderId="0">
      <alignment horizontal="center" vertical="top"/>
    </xf>
    <xf numFmtId="0" fontId="52" fillId="4" borderId="0">
      <alignment horizontal="center" vertical="top"/>
    </xf>
    <xf numFmtId="0" fontId="52" fillId="4" borderId="0">
      <alignment horizontal="center" vertical="top"/>
    </xf>
    <xf numFmtId="0" fontId="52" fillId="4" borderId="0">
      <alignment horizontal="center" vertical="top"/>
    </xf>
    <xf numFmtId="0" fontId="52" fillId="4" borderId="0">
      <alignment horizontal="center" vertical="top"/>
    </xf>
    <xf numFmtId="0" fontId="52" fillId="4" borderId="0">
      <alignment horizontal="center" vertical="top"/>
    </xf>
    <xf numFmtId="0" fontId="52" fillId="4" borderId="0">
      <alignment horizontal="center" vertical="top"/>
    </xf>
    <xf numFmtId="0" fontId="52" fillId="4" borderId="0">
      <alignment horizontal="center" vertical="top"/>
    </xf>
    <xf numFmtId="0" fontId="52" fillId="4" borderId="0">
      <alignment horizontal="center" vertical="top"/>
    </xf>
    <xf numFmtId="0" fontId="52" fillId="4" borderId="0">
      <alignment horizontal="center" vertical="top"/>
    </xf>
    <xf numFmtId="0" fontId="52" fillId="4" borderId="0">
      <alignment horizontal="center" vertical="top"/>
    </xf>
    <xf numFmtId="0" fontId="52" fillId="4" borderId="0">
      <alignment horizontal="center" vertical="top"/>
    </xf>
    <xf numFmtId="0" fontId="52" fillId="4" borderId="0">
      <alignment horizontal="center" vertical="top"/>
    </xf>
    <xf numFmtId="0" fontId="52" fillId="4" borderId="0">
      <alignment horizontal="center" vertical="top"/>
    </xf>
    <xf numFmtId="0" fontId="52" fillId="4" borderId="0">
      <alignment horizontal="center" vertical="top"/>
    </xf>
    <xf numFmtId="0" fontId="52" fillId="4" borderId="0">
      <alignment horizontal="center" vertical="top"/>
    </xf>
    <xf numFmtId="0" fontId="52" fillId="4" borderId="0">
      <alignment horizontal="center" vertical="top"/>
    </xf>
    <xf numFmtId="0" fontId="52" fillId="4" borderId="0">
      <alignment horizontal="center" vertical="top"/>
    </xf>
    <xf numFmtId="0" fontId="52" fillId="4" borderId="0">
      <alignment horizontal="center" vertical="top"/>
    </xf>
    <xf numFmtId="0" fontId="52" fillId="4" borderId="0">
      <alignment horizontal="center" vertical="top"/>
    </xf>
    <xf numFmtId="0" fontId="52" fillId="4" borderId="0">
      <alignment horizontal="center" vertical="top"/>
    </xf>
    <xf numFmtId="0" fontId="52" fillId="4" borderId="0">
      <alignment horizontal="center" vertical="top"/>
    </xf>
    <xf numFmtId="0" fontId="52" fillId="4" borderId="0">
      <alignment horizontal="center" vertical="top"/>
    </xf>
    <xf numFmtId="0" fontId="52" fillId="4" borderId="0">
      <alignment horizontal="center" vertical="top"/>
    </xf>
    <xf numFmtId="0" fontId="52" fillId="4" borderId="0">
      <alignment horizontal="center" vertical="top"/>
    </xf>
    <xf numFmtId="0" fontId="52" fillId="4" borderId="0">
      <alignment horizontal="center" vertical="top"/>
    </xf>
    <xf numFmtId="0" fontId="52" fillId="4" borderId="0">
      <alignment horizontal="center" vertical="top"/>
    </xf>
    <xf numFmtId="0" fontId="52" fillId="4" borderId="0">
      <alignment horizontal="center" vertical="top"/>
    </xf>
    <xf numFmtId="0" fontId="52" fillId="4" borderId="0">
      <alignment horizontal="center" vertical="top"/>
    </xf>
    <xf numFmtId="0" fontId="52" fillId="4" borderId="0">
      <alignment horizontal="center" vertical="top"/>
    </xf>
    <xf numFmtId="0" fontId="52" fillId="4" borderId="0">
      <alignment horizontal="center" vertical="top"/>
    </xf>
    <xf numFmtId="0" fontId="52" fillId="4" borderId="0">
      <alignment horizontal="center" vertical="top"/>
    </xf>
    <xf numFmtId="0" fontId="52" fillId="4" borderId="0">
      <alignment horizontal="center" vertical="top"/>
    </xf>
    <xf numFmtId="0" fontId="52" fillId="4" borderId="0">
      <alignment horizontal="center" vertical="top"/>
    </xf>
    <xf numFmtId="0" fontId="52" fillId="4" borderId="0">
      <alignment horizontal="center" vertical="top"/>
    </xf>
    <xf numFmtId="0" fontId="52" fillId="4" borderId="0">
      <alignment horizontal="center" vertical="top"/>
    </xf>
    <xf numFmtId="0" fontId="52" fillId="4" borderId="0">
      <alignment horizontal="center" vertical="top"/>
    </xf>
    <xf numFmtId="0" fontId="52" fillId="4" borderId="0">
      <alignment horizontal="center" vertical="top"/>
    </xf>
    <xf numFmtId="0" fontId="52" fillId="4" borderId="0">
      <alignment horizontal="center" vertical="top"/>
    </xf>
    <xf numFmtId="0" fontId="52" fillId="4" borderId="0">
      <alignment horizontal="center" vertical="top"/>
    </xf>
    <xf numFmtId="0" fontId="52" fillId="4" borderId="0">
      <alignment horizontal="center" vertical="top"/>
    </xf>
    <xf numFmtId="0" fontId="52" fillId="4" borderId="0">
      <alignment horizontal="center" vertical="top"/>
    </xf>
    <xf numFmtId="0" fontId="52" fillId="4" borderId="0">
      <alignment horizontal="center" vertical="top"/>
    </xf>
    <xf numFmtId="0" fontId="52" fillId="4" borderId="0">
      <alignment horizontal="center" vertical="top"/>
    </xf>
    <xf numFmtId="0" fontId="52" fillId="4" borderId="0">
      <alignment horizontal="center" vertical="top"/>
    </xf>
    <xf numFmtId="0" fontId="52" fillId="4" borderId="0">
      <alignment horizontal="center" vertical="top"/>
    </xf>
    <xf numFmtId="0" fontId="52" fillId="4" borderId="0">
      <alignment horizontal="center" vertical="top"/>
    </xf>
    <xf numFmtId="0" fontId="52" fillId="4" borderId="0">
      <alignment horizontal="center" vertical="top"/>
    </xf>
    <xf numFmtId="0" fontId="52" fillId="4" borderId="0">
      <alignment horizontal="center" vertical="top"/>
    </xf>
    <xf numFmtId="0" fontId="52" fillId="4" borderId="0">
      <alignment horizontal="center" vertical="top"/>
    </xf>
    <xf numFmtId="0" fontId="52" fillId="4" borderId="0">
      <alignment horizontal="center" vertical="top"/>
    </xf>
    <xf numFmtId="0" fontId="52" fillId="4" borderId="0">
      <alignment horizontal="center" vertical="top"/>
    </xf>
    <xf numFmtId="0" fontId="52" fillId="4" borderId="0">
      <alignment horizontal="center" vertical="top"/>
    </xf>
    <xf numFmtId="0" fontId="52" fillId="4" borderId="0">
      <alignment horizontal="center" vertical="top"/>
    </xf>
    <xf numFmtId="0" fontId="52" fillId="4" borderId="0">
      <alignment horizontal="center" vertical="top"/>
    </xf>
    <xf numFmtId="0" fontId="52" fillId="4" borderId="0">
      <alignment horizontal="center" vertical="top"/>
    </xf>
    <xf numFmtId="0" fontId="52" fillId="4" borderId="0">
      <alignment horizontal="center" vertical="top"/>
    </xf>
    <xf numFmtId="0" fontId="52" fillId="4" borderId="0">
      <alignment horizontal="center" vertical="top"/>
    </xf>
    <xf numFmtId="0" fontId="52" fillId="4" borderId="0">
      <alignment horizontal="center" vertical="top"/>
    </xf>
    <xf numFmtId="0" fontId="52" fillId="4" borderId="0">
      <alignment horizontal="center" vertical="top"/>
    </xf>
    <xf numFmtId="0" fontId="52" fillId="4" borderId="0">
      <alignment horizontal="center" vertical="top"/>
    </xf>
    <xf numFmtId="0" fontId="52" fillId="4" borderId="0">
      <alignment horizontal="center" vertical="top"/>
    </xf>
    <xf numFmtId="0" fontId="52" fillId="4" borderId="0">
      <alignment horizontal="center" vertical="top"/>
    </xf>
    <xf numFmtId="0" fontId="52" fillId="4" borderId="0">
      <alignment horizontal="center" vertical="top"/>
    </xf>
    <xf numFmtId="0" fontId="52" fillId="4" borderId="0">
      <alignment horizontal="center" vertical="top"/>
    </xf>
    <xf numFmtId="0" fontId="52" fillId="4" borderId="0">
      <alignment horizontal="center" vertical="top"/>
    </xf>
    <xf numFmtId="0" fontId="52" fillId="4" borderId="0">
      <alignment horizontal="center" vertical="top"/>
    </xf>
    <xf numFmtId="0" fontId="52" fillId="4" borderId="0">
      <alignment horizontal="center" vertical="top"/>
    </xf>
    <xf numFmtId="0" fontId="52" fillId="4" borderId="0">
      <alignment horizontal="center" vertical="top"/>
    </xf>
    <xf numFmtId="0" fontId="52" fillId="4" borderId="0">
      <alignment horizontal="center" vertical="top"/>
    </xf>
    <xf numFmtId="0" fontId="52" fillId="4" borderId="0">
      <alignment horizontal="center" vertical="top"/>
    </xf>
    <xf numFmtId="0" fontId="52" fillId="4" borderId="0">
      <alignment horizontal="center" vertical="top"/>
    </xf>
    <xf numFmtId="0" fontId="52" fillId="4" borderId="0">
      <alignment horizontal="center" vertical="top"/>
    </xf>
    <xf numFmtId="0" fontId="52" fillId="4" borderId="0">
      <alignment horizontal="center" vertical="top"/>
    </xf>
    <xf numFmtId="0" fontId="52" fillId="4" borderId="0">
      <alignment horizontal="center" vertical="top"/>
    </xf>
    <xf numFmtId="0" fontId="52" fillId="4" borderId="0">
      <alignment horizontal="center" vertical="top"/>
    </xf>
    <xf numFmtId="0" fontId="52" fillId="4" borderId="0">
      <alignment horizontal="center" vertical="top"/>
    </xf>
    <xf numFmtId="0" fontId="52" fillId="4" borderId="0">
      <alignment horizontal="center" vertical="top"/>
    </xf>
    <xf numFmtId="0" fontId="52" fillId="4" borderId="0">
      <alignment horizontal="center" vertical="top"/>
    </xf>
    <xf numFmtId="0" fontId="52" fillId="4" borderId="0">
      <alignment horizontal="center" vertical="top"/>
    </xf>
    <xf numFmtId="0" fontId="52" fillId="4" borderId="0">
      <alignment horizontal="center" vertical="top"/>
    </xf>
    <xf numFmtId="0" fontId="52" fillId="4" borderId="0">
      <alignment horizontal="center" vertical="top"/>
    </xf>
    <xf numFmtId="0" fontId="52" fillId="4" borderId="0">
      <alignment horizontal="center" vertical="top"/>
    </xf>
    <xf numFmtId="0" fontId="52" fillId="4" borderId="0">
      <alignment horizontal="center" vertical="top"/>
    </xf>
    <xf numFmtId="0" fontId="52" fillId="4" borderId="0">
      <alignment horizontal="center" vertical="top"/>
    </xf>
    <xf numFmtId="0" fontId="52" fillId="4" borderId="0">
      <alignment horizontal="center" vertical="top"/>
    </xf>
    <xf numFmtId="0" fontId="52" fillId="4" borderId="0">
      <alignment horizontal="center" vertical="top"/>
    </xf>
    <xf numFmtId="0" fontId="52" fillId="4" borderId="0">
      <alignment horizontal="center" vertical="top"/>
    </xf>
    <xf numFmtId="0" fontId="52" fillId="4" borderId="0">
      <alignment horizontal="center" vertical="top"/>
    </xf>
    <xf numFmtId="0" fontId="52" fillId="4" borderId="0">
      <alignment horizontal="center" vertical="top"/>
    </xf>
    <xf numFmtId="0" fontId="52" fillId="4" borderId="0">
      <alignment horizontal="center" vertical="top"/>
    </xf>
    <xf numFmtId="0" fontId="52" fillId="4" borderId="0">
      <alignment horizontal="center" vertical="top"/>
    </xf>
    <xf numFmtId="0" fontId="52" fillId="4" borderId="0">
      <alignment horizontal="center" vertical="top"/>
    </xf>
    <xf numFmtId="0" fontId="52" fillId="4" borderId="0">
      <alignment horizontal="center" vertical="top"/>
    </xf>
    <xf numFmtId="0" fontId="52" fillId="4" borderId="0">
      <alignment horizontal="center" vertical="top"/>
    </xf>
    <xf numFmtId="0" fontId="52" fillId="4" borderId="0">
      <alignment horizontal="center" vertical="top"/>
    </xf>
    <xf numFmtId="0" fontId="52" fillId="4" borderId="0">
      <alignment horizontal="center" vertical="top"/>
    </xf>
    <xf numFmtId="0" fontId="52" fillId="4" borderId="0">
      <alignment horizontal="center" vertical="top"/>
    </xf>
    <xf numFmtId="0" fontId="52" fillId="4" borderId="0">
      <alignment horizontal="center" vertical="top"/>
    </xf>
    <xf numFmtId="0" fontId="52" fillId="4" borderId="0">
      <alignment horizontal="center" vertical="top"/>
    </xf>
    <xf numFmtId="0" fontId="52" fillId="4" borderId="0">
      <alignment horizontal="center" vertical="top"/>
    </xf>
    <xf numFmtId="0" fontId="52" fillId="4" borderId="0">
      <alignment horizontal="center" vertical="top"/>
    </xf>
    <xf numFmtId="0" fontId="52" fillId="4" borderId="0">
      <alignment horizontal="center" vertical="top"/>
    </xf>
    <xf numFmtId="0" fontId="52" fillId="4" borderId="0">
      <alignment horizontal="center" vertical="top"/>
    </xf>
    <xf numFmtId="0" fontId="52" fillId="4" borderId="0">
      <alignment horizontal="center" vertical="top"/>
    </xf>
    <xf numFmtId="0" fontId="52" fillId="4" borderId="0">
      <alignment horizontal="center" vertical="top"/>
    </xf>
    <xf numFmtId="0" fontId="52" fillId="4" borderId="0">
      <alignment horizontal="center" vertical="top"/>
    </xf>
    <xf numFmtId="0" fontId="52" fillId="4" borderId="0">
      <alignment horizontal="center" vertical="top"/>
    </xf>
    <xf numFmtId="0" fontId="52" fillId="4" borderId="0">
      <alignment horizontal="center" vertical="top"/>
    </xf>
    <xf numFmtId="0" fontId="52" fillId="4" borderId="0">
      <alignment horizontal="center" vertical="top"/>
    </xf>
    <xf numFmtId="0" fontId="52" fillId="4" borderId="0">
      <alignment horizontal="center" vertical="top"/>
    </xf>
    <xf numFmtId="0" fontId="52" fillId="4" borderId="0">
      <alignment horizontal="center" vertical="top"/>
    </xf>
    <xf numFmtId="0" fontId="52" fillId="4" borderId="0">
      <alignment horizontal="center" vertical="top"/>
    </xf>
    <xf numFmtId="0" fontId="52" fillId="4" borderId="0">
      <alignment horizontal="center" vertical="top"/>
    </xf>
    <xf numFmtId="0" fontId="52" fillId="4" borderId="0">
      <alignment horizontal="center" vertical="top"/>
    </xf>
    <xf numFmtId="0" fontId="52" fillId="4" borderId="0">
      <alignment horizontal="center" vertical="top"/>
    </xf>
    <xf numFmtId="0" fontId="52" fillId="4" borderId="0">
      <alignment horizontal="center" vertical="top"/>
    </xf>
    <xf numFmtId="0" fontId="52" fillId="4" borderId="0">
      <alignment horizontal="center" vertical="top"/>
    </xf>
    <xf numFmtId="0" fontId="52" fillId="4" borderId="0">
      <alignment horizontal="center" vertical="top"/>
    </xf>
    <xf numFmtId="0" fontId="52" fillId="4" borderId="0">
      <alignment horizontal="center" vertical="top"/>
    </xf>
    <xf numFmtId="0" fontId="52" fillId="4" borderId="0">
      <alignment horizontal="center" vertical="top"/>
    </xf>
    <xf numFmtId="0" fontId="52" fillId="4" borderId="0">
      <alignment horizontal="center" vertical="top"/>
    </xf>
    <xf numFmtId="0" fontId="50" fillId="5" borderId="0">
      <alignment horizontal="center" vertical="center"/>
    </xf>
    <xf numFmtId="0" fontId="51" fillId="4" borderId="0">
      <alignment horizontal="center" vertical="center"/>
    </xf>
    <xf numFmtId="0" fontId="51" fillId="4" borderId="0">
      <alignment horizontal="center" vertical="center"/>
    </xf>
    <xf numFmtId="0" fontId="51" fillId="4" borderId="0">
      <alignment horizontal="center" vertical="center"/>
    </xf>
    <xf numFmtId="0" fontId="51" fillId="4" borderId="0">
      <alignment horizontal="center" vertical="center"/>
    </xf>
    <xf numFmtId="0" fontId="51" fillId="4" borderId="0">
      <alignment horizontal="center" vertical="center"/>
    </xf>
    <xf numFmtId="0" fontId="51" fillId="4" borderId="0">
      <alignment horizontal="center" vertical="center"/>
    </xf>
    <xf numFmtId="0" fontId="51" fillId="4" borderId="0">
      <alignment horizontal="center" vertical="center"/>
    </xf>
    <xf numFmtId="0" fontId="51" fillId="4" borderId="0">
      <alignment horizontal="center" vertical="center"/>
    </xf>
    <xf numFmtId="0" fontId="51" fillId="4" borderId="0">
      <alignment horizontal="center" vertical="center"/>
    </xf>
    <xf numFmtId="0" fontId="51" fillId="4" borderId="0">
      <alignment horizontal="center" vertical="center"/>
    </xf>
    <xf numFmtId="0" fontId="51" fillId="4" borderId="0">
      <alignment horizontal="center" vertical="center"/>
    </xf>
    <xf numFmtId="0" fontId="51" fillId="4" borderId="0">
      <alignment horizontal="center" vertical="center"/>
    </xf>
    <xf numFmtId="0" fontId="51" fillId="4" borderId="0">
      <alignment horizontal="center" vertical="center"/>
    </xf>
    <xf numFmtId="0" fontId="51" fillId="4" borderId="0">
      <alignment horizontal="center" vertical="center"/>
    </xf>
    <xf numFmtId="0" fontId="51" fillId="4" borderId="0">
      <alignment horizontal="center" vertical="center"/>
    </xf>
    <xf numFmtId="0" fontId="51" fillId="4" borderId="0">
      <alignment horizontal="center" vertical="center"/>
    </xf>
    <xf numFmtId="0" fontId="51" fillId="4" borderId="0">
      <alignment horizontal="center" vertical="center"/>
    </xf>
    <xf numFmtId="0" fontId="51" fillId="4" borderId="0">
      <alignment horizontal="center" vertical="center"/>
    </xf>
    <xf numFmtId="0" fontId="51" fillId="4" borderId="0">
      <alignment horizontal="center" vertical="center"/>
    </xf>
    <xf numFmtId="0" fontId="51" fillId="4" borderId="0">
      <alignment horizontal="center" vertical="center"/>
    </xf>
    <xf numFmtId="0" fontId="51" fillId="4" borderId="0">
      <alignment horizontal="center" vertical="center"/>
    </xf>
    <xf numFmtId="0" fontId="51" fillId="4" borderId="0">
      <alignment horizontal="center" vertical="center"/>
    </xf>
    <xf numFmtId="0" fontId="51" fillId="4" borderId="0">
      <alignment horizontal="center" vertical="center"/>
    </xf>
    <xf numFmtId="0" fontId="51" fillId="4" borderId="0">
      <alignment horizontal="center" vertical="center"/>
    </xf>
    <xf numFmtId="0" fontId="51" fillId="4" borderId="0">
      <alignment horizontal="center" vertical="center"/>
    </xf>
    <xf numFmtId="0" fontId="51" fillId="4" borderId="0">
      <alignment horizontal="center" vertical="center"/>
    </xf>
    <xf numFmtId="0" fontId="51" fillId="4" borderId="0">
      <alignment horizontal="center" vertical="center"/>
    </xf>
    <xf numFmtId="0" fontId="51" fillId="4" borderId="0">
      <alignment horizontal="center" vertical="center"/>
    </xf>
    <xf numFmtId="0" fontId="51" fillId="4" borderId="0">
      <alignment horizontal="center" vertical="center"/>
    </xf>
    <xf numFmtId="0" fontId="51" fillId="4" borderId="0">
      <alignment horizontal="center" vertical="center"/>
    </xf>
    <xf numFmtId="0" fontId="51" fillId="4" borderId="0">
      <alignment horizontal="center" vertical="center"/>
    </xf>
    <xf numFmtId="0" fontId="51" fillId="4" borderId="0">
      <alignment horizontal="center" vertical="center"/>
    </xf>
    <xf numFmtId="0" fontId="51" fillId="4" borderId="0">
      <alignment horizontal="center" vertical="center"/>
    </xf>
    <xf numFmtId="0" fontId="51" fillId="4" borderId="0">
      <alignment horizontal="center" vertical="center"/>
    </xf>
    <xf numFmtId="0" fontId="51" fillId="4" borderId="0">
      <alignment horizontal="center" vertical="center"/>
    </xf>
    <xf numFmtId="0" fontId="51" fillId="4" borderId="0">
      <alignment horizontal="center" vertical="center"/>
    </xf>
    <xf numFmtId="0" fontId="51" fillId="4" borderId="0">
      <alignment horizontal="center" vertical="center"/>
    </xf>
    <xf numFmtId="0" fontId="51" fillId="4" borderId="0">
      <alignment horizontal="center" vertical="center"/>
    </xf>
    <xf numFmtId="0" fontId="51" fillId="4" borderId="0">
      <alignment horizontal="center" vertical="center"/>
    </xf>
    <xf numFmtId="0" fontId="51" fillId="4" borderId="0">
      <alignment horizontal="center" vertical="center"/>
    </xf>
    <xf numFmtId="0" fontId="51" fillId="4" borderId="0">
      <alignment horizontal="center" vertical="center"/>
    </xf>
    <xf numFmtId="0" fontId="51" fillId="4" borderId="0">
      <alignment horizontal="center" vertical="center"/>
    </xf>
    <xf numFmtId="0" fontId="51" fillId="4" borderId="0">
      <alignment horizontal="center" vertical="center"/>
    </xf>
    <xf numFmtId="0" fontId="51" fillId="4" borderId="0">
      <alignment horizontal="center" vertical="center"/>
    </xf>
    <xf numFmtId="0" fontId="51" fillId="4" borderId="0">
      <alignment horizontal="center" vertical="center"/>
    </xf>
    <xf numFmtId="0" fontId="51" fillId="4" borderId="0">
      <alignment horizontal="center" vertical="center"/>
    </xf>
    <xf numFmtId="0" fontId="51" fillId="4" borderId="0">
      <alignment horizontal="center" vertical="center"/>
    </xf>
    <xf numFmtId="0" fontId="51" fillId="4" borderId="0">
      <alignment horizontal="center" vertical="center"/>
    </xf>
    <xf numFmtId="0" fontId="51" fillId="4" borderId="0">
      <alignment horizontal="center" vertical="center"/>
    </xf>
    <xf numFmtId="0" fontId="51" fillId="4" borderId="0">
      <alignment horizontal="center" vertical="center"/>
    </xf>
    <xf numFmtId="0" fontId="51" fillId="4" borderId="0">
      <alignment horizontal="center" vertical="center"/>
    </xf>
    <xf numFmtId="0" fontId="51" fillId="4" borderId="0">
      <alignment horizontal="center" vertical="center"/>
    </xf>
    <xf numFmtId="0" fontId="51" fillId="4" borderId="0">
      <alignment horizontal="center" vertical="center"/>
    </xf>
    <xf numFmtId="0" fontId="51" fillId="4" borderId="0">
      <alignment horizontal="center" vertical="center"/>
    </xf>
    <xf numFmtId="0" fontId="51" fillId="4" borderId="0">
      <alignment horizontal="center" vertical="center"/>
    </xf>
    <xf numFmtId="0" fontId="51" fillId="4" borderId="0">
      <alignment horizontal="center" vertical="center"/>
    </xf>
    <xf numFmtId="0" fontId="51" fillId="4" borderId="0">
      <alignment horizontal="center" vertical="center"/>
    </xf>
    <xf numFmtId="0" fontId="51" fillId="4" borderId="0">
      <alignment horizontal="center" vertical="center"/>
    </xf>
    <xf numFmtId="0" fontId="51" fillId="4" borderId="0">
      <alignment horizontal="center" vertical="center"/>
    </xf>
    <xf numFmtId="0" fontId="51" fillId="4" borderId="0">
      <alignment horizontal="center" vertical="center"/>
    </xf>
    <xf numFmtId="0" fontId="51" fillId="4" borderId="0">
      <alignment horizontal="center" vertical="center"/>
    </xf>
    <xf numFmtId="0" fontId="51" fillId="4" borderId="0">
      <alignment horizontal="center" vertical="center"/>
    </xf>
    <xf numFmtId="0" fontId="51" fillId="4" borderId="0">
      <alignment horizontal="center" vertical="center"/>
    </xf>
    <xf numFmtId="0" fontId="51" fillId="4" borderId="0">
      <alignment horizontal="center" vertical="center"/>
    </xf>
    <xf numFmtId="0" fontId="51" fillId="4" borderId="0">
      <alignment horizontal="center" vertical="center"/>
    </xf>
    <xf numFmtId="0" fontId="51" fillId="4" borderId="0">
      <alignment horizontal="center" vertical="center"/>
    </xf>
    <xf numFmtId="0" fontId="51" fillId="4" borderId="0">
      <alignment horizontal="center" vertical="center"/>
    </xf>
    <xf numFmtId="0" fontId="51" fillId="4" borderId="0">
      <alignment horizontal="center" vertical="center"/>
    </xf>
    <xf numFmtId="0" fontId="51" fillId="4" borderId="0">
      <alignment horizontal="center" vertical="center"/>
    </xf>
    <xf numFmtId="0" fontId="51" fillId="4" borderId="0">
      <alignment horizontal="center" vertical="center"/>
    </xf>
    <xf numFmtId="0" fontId="51" fillId="4" borderId="0">
      <alignment horizontal="center" vertical="center"/>
    </xf>
    <xf numFmtId="0" fontId="51" fillId="4" borderId="0">
      <alignment horizontal="center" vertical="center"/>
    </xf>
    <xf numFmtId="0" fontId="51" fillId="4" borderId="0">
      <alignment horizontal="center" vertical="center"/>
    </xf>
    <xf numFmtId="0" fontId="51" fillId="4" borderId="0">
      <alignment horizontal="center" vertical="center"/>
    </xf>
    <xf numFmtId="0" fontId="51" fillId="4" borderId="0">
      <alignment horizontal="center" vertical="center"/>
    </xf>
    <xf numFmtId="0" fontId="51" fillId="4" borderId="0">
      <alignment horizontal="center" vertical="center"/>
    </xf>
    <xf numFmtId="0" fontId="51" fillId="4" borderId="0">
      <alignment horizontal="center" vertical="center"/>
    </xf>
    <xf numFmtId="0" fontId="51" fillId="4" borderId="0">
      <alignment horizontal="center" vertical="center"/>
    </xf>
    <xf numFmtId="0" fontId="51" fillId="4" borderId="0">
      <alignment horizontal="center" vertical="center"/>
    </xf>
    <xf numFmtId="0" fontId="51" fillId="4" borderId="0">
      <alignment horizontal="center" vertical="center"/>
    </xf>
    <xf numFmtId="0" fontId="51" fillId="4" borderId="0">
      <alignment horizontal="center" vertical="center"/>
    </xf>
    <xf numFmtId="0" fontId="51" fillId="4" borderId="0">
      <alignment horizontal="center" vertical="center"/>
    </xf>
    <xf numFmtId="0" fontId="51" fillId="4" borderId="0">
      <alignment horizontal="center" vertical="center"/>
    </xf>
    <xf numFmtId="0" fontId="51" fillId="4" borderId="0">
      <alignment horizontal="center" vertical="center"/>
    </xf>
    <xf numFmtId="0" fontId="51" fillId="4" borderId="0">
      <alignment horizontal="center" vertical="center"/>
    </xf>
    <xf numFmtId="0" fontId="51" fillId="4" borderId="0">
      <alignment horizontal="center" vertical="center"/>
    </xf>
    <xf numFmtId="0" fontId="51" fillId="4" borderId="0">
      <alignment horizontal="center" vertical="center"/>
    </xf>
    <xf numFmtId="0" fontId="51" fillId="4" borderId="0">
      <alignment horizontal="center" vertical="center"/>
    </xf>
    <xf numFmtId="0" fontId="51" fillId="4" borderId="0">
      <alignment horizontal="center" vertical="center"/>
    </xf>
    <xf numFmtId="0" fontId="51" fillId="4" borderId="0">
      <alignment horizontal="center" vertical="center"/>
    </xf>
    <xf numFmtId="0" fontId="51" fillId="4" borderId="0">
      <alignment horizontal="center" vertical="center"/>
    </xf>
    <xf numFmtId="0" fontId="51" fillId="4" borderId="0">
      <alignment horizontal="center" vertical="center"/>
    </xf>
    <xf numFmtId="0" fontId="51" fillId="4" borderId="0">
      <alignment horizontal="center" vertical="center"/>
    </xf>
    <xf numFmtId="0" fontId="51" fillId="4" borderId="0">
      <alignment horizontal="center" vertical="center"/>
    </xf>
    <xf numFmtId="0" fontId="51" fillId="4" borderId="0">
      <alignment horizontal="center" vertical="center"/>
    </xf>
    <xf numFmtId="0" fontId="51" fillId="4" borderId="0">
      <alignment horizontal="center" vertical="center"/>
    </xf>
    <xf numFmtId="0" fontId="51" fillId="4" borderId="0">
      <alignment horizontal="center" vertical="center"/>
    </xf>
    <xf numFmtId="0" fontId="51" fillId="4" borderId="0">
      <alignment horizontal="center" vertical="center"/>
    </xf>
    <xf numFmtId="0" fontId="51" fillId="4" borderId="0">
      <alignment horizontal="center" vertical="center"/>
    </xf>
    <xf numFmtId="0" fontId="51" fillId="4" borderId="0">
      <alignment horizontal="center" vertical="center"/>
    </xf>
    <xf numFmtId="0" fontId="51" fillId="4" borderId="0">
      <alignment horizontal="center" vertical="center"/>
    </xf>
    <xf numFmtId="0" fontId="51" fillId="4" borderId="0">
      <alignment horizontal="center" vertical="center"/>
    </xf>
    <xf numFmtId="0" fontId="51" fillId="4" borderId="0">
      <alignment horizontal="center" vertical="center"/>
    </xf>
    <xf numFmtId="0" fontId="51" fillId="4" borderId="0">
      <alignment horizontal="center" vertical="center"/>
    </xf>
    <xf numFmtId="0" fontId="51" fillId="4" borderId="0">
      <alignment horizontal="center" vertical="center"/>
    </xf>
    <xf numFmtId="0" fontId="51" fillId="4" borderId="0">
      <alignment horizontal="center" vertical="center"/>
    </xf>
    <xf numFmtId="0" fontId="51" fillId="4" borderId="0">
      <alignment horizontal="center" vertical="center"/>
    </xf>
    <xf numFmtId="0" fontId="51" fillId="4" borderId="0">
      <alignment horizontal="center" vertical="center"/>
    </xf>
    <xf numFmtId="0" fontId="51" fillId="4" borderId="0">
      <alignment horizontal="center" vertical="center"/>
    </xf>
    <xf numFmtId="0" fontId="51" fillId="4" borderId="0">
      <alignment horizontal="center" vertical="center"/>
    </xf>
    <xf numFmtId="0" fontId="51" fillId="4" borderId="0">
      <alignment horizontal="center" vertical="center"/>
    </xf>
    <xf numFmtId="0" fontId="51" fillId="4" borderId="0">
      <alignment horizontal="center" vertical="center"/>
    </xf>
    <xf numFmtId="0" fontId="51" fillId="4" borderId="0">
      <alignment horizontal="center" vertical="center"/>
    </xf>
    <xf numFmtId="0" fontId="51" fillId="4" borderId="0">
      <alignment horizontal="center" vertical="center"/>
    </xf>
    <xf numFmtId="0" fontId="51" fillId="4" borderId="0">
      <alignment horizontal="center" vertical="center"/>
    </xf>
    <xf numFmtId="0" fontId="51" fillId="4" borderId="0">
      <alignment horizontal="center" vertical="center"/>
    </xf>
    <xf numFmtId="0" fontId="51" fillId="4" borderId="0">
      <alignment horizontal="center" vertical="center"/>
    </xf>
    <xf numFmtId="0" fontId="51" fillId="4" borderId="0">
      <alignment horizontal="center" vertical="center"/>
    </xf>
    <xf numFmtId="0" fontId="51" fillId="4" borderId="0">
      <alignment horizontal="center" vertical="center"/>
    </xf>
    <xf numFmtId="0" fontId="51" fillId="4" borderId="0">
      <alignment horizontal="center" vertical="center"/>
    </xf>
    <xf numFmtId="0" fontId="51" fillId="4" borderId="0">
      <alignment horizontal="center" vertical="center"/>
    </xf>
    <xf numFmtId="0" fontId="51" fillId="4" borderId="0">
      <alignment horizontal="center" vertical="center"/>
    </xf>
    <xf numFmtId="0" fontId="51" fillId="4" borderId="0">
      <alignment horizontal="center" vertical="center"/>
    </xf>
    <xf numFmtId="0" fontId="51" fillId="4" borderId="0">
      <alignment horizontal="center" vertical="center"/>
    </xf>
    <xf numFmtId="0" fontId="51" fillId="4" borderId="0">
      <alignment horizontal="center" vertical="center"/>
    </xf>
    <xf numFmtId="0" fontId="51" fillId="4" borderId="0">
      <alignment horizontal="center" vertical="center"/>
    </xf>
    <xf numFmtId="0" fontId="51" fillId="4" borderId="0">
      <alignment horizontal="center" vertical="center"/>
    </xf>
    <xf numFmtId="0" fontId="51" fillId="4" borderId="0">
      <alignment horizontal="center" vertical="center"/>
    </xf>
    <xf numFmtId="0" fontId="51" fillId="4" borderId="0">
      <alignment horizontal="center" vertical="center"/>
    </xf>
    <xf numFmtId="0" fontId="51" fillId="4" borderId="0">
      <alignment horizontal="center" vertical="center"/>
    </xf>
    <xf numFmtId="0" fontId="51" fillId="4" borderId="0">
      <alignment horizontal="center" vertical="center"/>
    </xf>
    <xf numFmtId="0" fontId="51" fillId="4" borderId="0">
      <alignment horizontal="center" vertical="center"/>
    </xf>
    <xf numFmtId="0" fontId="51" fillId="4" borderId="0">
      <alignment horizontal="center" vertical="center"/>
    </xf>
    <xf numFmtId="0" fontId="51" fillId="4" borderId="0">
      <alignment horizontal="center" vertical="center"/>
    </xf>
    <xf numFmtId="0" fontId="51" fillId="4" borderId="0">
      <alignment horizontal="center" vertical="center"/>
    </xf>
    <xf numFmtId="0" fontId="51" fillId="4" borderId="0">
      <alignment horizontal="center" vertical="center"/>
    </xf>
    <xf numFmtId="0" fontId="51" fillId="4" borderId="0">
      <alignment horizontal="center" vertical="center"/>
    </xf>
    <xf numFmtId="0" fontId="51" fillId="4" borderId="0">
      <alignment horizontal="center" vertical="center"/>
    </xf>
    <xf numFmtId="0" fontId="51" fillId="4" borderId="0">
      <alignment horizontal="center" vertical="center"/>
    </xf>
    <xf numFmtId="0" fontId="51" fillId="4" borderId="0">
      <alignment horizontal="center" vertical="center"/>
    </xf>
    <xf numFmtId="0" fontId="51" fillId="4" borderId="0">
      <alignment horizontal="center" vertical="center"/>
    </xf>
    <xf numFmtId="0" fontId="51" fillId="4" borderId="0">
      <alignment horizontal="center" vertical="center"/>
    </xf>
    <xf numFmtId="0" fontId="51" fillId="4" borderId="0">
      <alignment horizontal="center" vertical="center"/>
    </xf>
    <xf numFmtId="0" fontId="51" fillId="4" borderId="0">
      <alignment horizontal="center" vertical="center"/>
    </xf>
    <xf numFmtId="0" fontId="51" fillId="4" borderId="0">
      <alignment horizontal="center" vertical="center"/>
    </xf>
    <xf numFmtId="0" fontId="51" fillId="4" borderId="0">
      <alignment horizontal="center" vertical="center"/>
    </xf>
    <xf numFmtId="0" fontId="51" fillId="4" borderId="0">
      <alignment horizontal="center" vertical="center"/>
    </xf>
    <xf numFmtId="0" fontId="51" fillId="4" borderId="0">
      <alignment horizontal="center" vertical="center"/>
    </xf>
    <xf numFmtId="0" fontId="51" fillId="4" borderId="0">
      <alignment horizontal="center" vertical="center"/>
    </xf>
    <xf numFmtId="0" fontId="51" fillId="4" borderId="0">
      <alignment horizontal="center" vertical="center"/>
    </xf>
    <xf numFmtId="0" fontId="51" fillId="4" borderId="0">
      <alignment horizontal="center" vertical="center"/>
    </xf>
    <xf numFmtId="0" fontId="51" fillId="4" borderId="0">
      <alignment horizontal="center" vertical="center"/>
    </xf>
    <xf numFmtId="0" fontId="51" fillId="4" borderId="0">
      <alignment horizontal="center" vertical="center"/>
    </xf>
    <xf numFmtId="0" fontId="51" fillId="4" borderId="0">
      <alignment horizontal="center" vertical="center"/>
    </xf>
    <xf numFmtId="0" fontId="51" fillId="4" borderId="0">
      <alignment horizontal="center" vertical="center"/>
    </xf>
    <xf numFmtId="0" fontId="51" fillId="4" borderId="0">
      <alignment horizontal="center" vertical="center"/>
    </xf>
    <xf numFmtId="0" fontId="51" fillId="4" borderId="0">
      <alignment horizontal="center" vertical="center"/>
    </xf>
    <xf numFmtId="0" fontId="51" fillId="4" borderId="0">
      <alignment horizontal="center" vertical="center"/>
    </xf>
    <xf numFmtId="0" fontId="51" fillId="4" borderId="0">
      <alignment horizontal="center" vertical="center"/>
    </xf>
    <xf numFmtId="0" fontId="51" fillId="4" borderId="0">
      <alignment horizontal="center" vertical="center"/>
    </xf>
    <xf numFmtId="0" fontId="51" fillId="4" borderId="0">
      <alignment horizontal="center" vertical="center"/>
    </xf>
    <xf numFmtId="0" fontId="53" fillId="5" borderId="0">
      <alignment horizontal="center" vertical="center"/>
    </xf>
    <xf numFmtId="0" fontId="54" fillId="4" borderId="0">
      <alignment horizontal="center" vertical="center"/>
    </xf>
    <xf numFmtId="0" fontId="54" fillId="4" borderId="0">
      <alignment horizontal="center" vertical="center"/>
    </xf>
    <xf numFmtId="0" fontId="54" fillId="4" borderId="0">
      <alignment horizontal="center" vertical="center"/>
    </xf>
    <xf numFmtId="0" fontId="54" fillId="4" borderId="0">
      <alignment horizontal="center" vertical="center"/>
    </xf>
    <xf numFmtId="0" fontId="54" fillId="4" borderId="0">
      <alignment horizontal="center" vertical="center"/>
    </xf>
    <xf numFmtId="0" fontId="54" fillId="4" borderId="0">
      <alignment horizontal="center" vertical="center"/>
    </xf>
    <xf numFmtId="0" fontId="54" fillId="4" borderId="0">
      <alignment horizontal="center" vertical="center"/>
    </xf>
    <xf numFmtId="0" fontId="54" fillId="4" borderId="0">
      <alignment horizontal="center" vertical="center"/>
    </xf>
    <xf numFmtId="0" fontId="54" fillId="4" borderId="0">
      <alignment horizontal="center" vertical="center"/>
    </xf>
    <xf numFmtId="0" fontId="54" fillId="4" borderId="0">
      <alignment horizontal="center" vertical="center"/>
    </xf>
    <xf numFmtId="0" fontId="54" fillId="4" borderId="0">
      <alignment horizontal="center" vertical="center"/>
    </xf>
    <xf numFmtId="0" fontId="54" fillId="4" borderId="0">
      <alignment horizontal="center" vertical="center"/>
    </xf>
    <xf numFmtId="0" fontId="54" fillId="4" borderId="0">
      <alignment horizontal="center" vertical="center"/>
    </xf>
    <xf numFmtId="0" fontId="54" fillId="4" borderId="0">
      <alignment horizontal="center" vertical="center"/>
    </xf>
    <xf numFmtId="0" fontId="54" fillId="4" borderId="0">
      <alignment horizontal="center" vertical="center"/>
    </xf>
    <xf numFmtId="0" fontId="54" fillId="4" borderId="0">
      <alignment horizontal="center" vertical="center"/>
    </xf>
    <xf numFmtId="0" fontId="54" fillId="4" borderId="0">
      <alignment horizontal="center" vertical="center"/>
    </xf>
    <xf numFmtId="0" fontId="54" fillId="4" borderId="0">
      <alignment horizontal="center" vertical="center"/>
    </xf>
    <xf numFmtId="0" fontId="54" fillId="4" borderId="0">
      <alignment horizontal="center" vertical="center"/>
    </xf>
    <xf numFmtId="0" fontId="54" fillId="4" borderId="0">
      <alignment horizontal="center" vertical="center"/>
    </xf>
    <xf numFmtId="0" fontId="54" fillId="4" borderId="0">
      <alignment horizontal="center" vertical="center"/>
    </xf>
    <xf numFmtId="0" fontId="54" fillId="4" borderId="0">
      <alignment horizontal="center" vertical="center"/>
    </xf>
    <xf numFmtId="0" fontId="54" fillId="4" borderId="0">
      <alignment horizontal="center" vertical="center"/>
    </xf>
    <xf numFmtId="0" fontId="54" fillId="4" borderId="0">
      <alignment horizontal="center" vertical="center"/>
    </xf>
    <xf numFmtId="0" fontId="54" fillId="4" borderId="0">
      <alignment horizontal="center" vertical="center"/>
    </xf>
    <xf numFmtId="0" fontId="54" fillId="4" borderId="0">
      <alignment horizontal="center" vertical="center"/>
    </xf>
    <xf numFmtId="0" fontId="54" fillId="4" borderId="0">
      <alignment horizontal="center" vertical="center"/>
    </xf>
    <xf numFmtId="0" fontId="54" fillId="4" borderId="0">
      <alignment horizontal="center" vertical="center"/>
    </xf>
    <xf numFmtId="0" fontId="54" fillId="4" borderId="0">
      <alignment horizontal="center" vertical="center"/>
    </xf>
    <xf numFmtId="0" fontId="54" fillId="4" borderId="0">
      <alignment horizontal="center" vertical="center"/>
    </xf>
    <xf numFmtId="0" fontId="54" fillId="4" borderId="0">
      <alignment horizontal="center" vertical="center"/>
    </xf>
    <xf numFmtId="0" fontId="54" fillId="4" borderId="0">
      <alignment horizontal="center" vertical="center"/>
    </xf>
    <xf numFmtId="0" fontId="54" fillId="4" borderId="0">
      <alignment horizontal="center" vertical="center"/>
    </xf>
    <xf numFmtId="0" fontId="54" fillId="4" borderId="0">
      <alignment horizontal="center" vertical="center"/>
    </xf>
    <xf numFmtId="0" fontId="54" fillId="4" borderId="0">
      <alignment horizontal="center" vertical="center"/>
    </xf>
    <xf numFmtId="0" fontId="54" fillId="4" borderId="0">
      <alignment horizontal="center" vertical="center"/>
    </xf>
    <xf numFmtId="0" fontId="54" fillId="4" borderId="0">
      <alignment horizontal="center" vertical="center"/>
    </xf>
    <xf numFmtId="0" fontId="54" fillId="4" borderId="0">
      <alignment horizontal="center" vertical="center"/>
    </xf>
    <xf numFmtId="0" fontId="54" fillId="4" borderId="0">
      <alignment horizontal="center" vertical="center"/>
    </xf>
    <xf numFmtId="0" fontId="54" fillId="4" borderId="0">
      <alignment horizontal="center" vertical="center"/>
    </xf>
    <xf numFmtId="0" fontId="54" fillId="4" borderId="0">
      <alignment horizontal="center" vertical="center"/>
    </xf>
    <xf numFmtId="0" fontId="54" fillId="4" borderId="0">
      <alignment horizontal="center" vertical="center"/>
    </xf>
    <xf numFmtId="0" fontId="54" fillId="4" borderId="0">
      <alignment horizontal="center" vertical="center"/>
    </xf>
    <xf numFmtId="0" fontId="54" fillId="4" borderId="0">
      <alignment horizontal="center" vertical="center"/>
    </xf>
    <xf numFmtId="0" fontId="54" fillId="4" borderId="0">
      <alignment horizontal="center" vertical="center"/>
    </xf>
    <xf numFmtId="0" fontId="54" fillId="4" borderId="0">
      <alignment horizontal="center" vertical="center"/>
    </xf>
    <xf numFmtId="0" fontId="54" fillId="4" borderId="0">
      <alignment horizontal="center" vertical="center"/>
    </xf>
    <xf numFmtId="0" fontId="54" fillId="4" borderId="0">
      <alignment horizontal="center" vertical="center"/>
    </xf>
    <xf numFmtId="0" fontId="54" fillId="4" borderId="0">
      <alignment horizontal="center" vertical="center"/>
    </xf>
    <xf numFmtId="0" fontId="54" fillId="4" borderId="0">
      <alignment horizontal="center" vertical="center"/>
    </xf>
    <xf numFmtId="0" fontId="54" fillId="4" borderId="0">
      <alignment horizontal="center" vertical="center"/>
    </xf>
    <xf numFmtId="0" fontId="54" fillId="4" borderId="0">
      <alignment horizontal="center" vertical="center"/>
    </xf>
    <xf numFmtId="0" fontId="54" fillId="4" borderId="0">
      <alignment horizontal="center" vertical="center"/>
    </xf>
    <xf numFmtId="0" fontId="54" fillId="4" borderId="0">
      <alignment horizontal="center" vertical="center"/>
    </xf>
    <xf numFmtId="0" fontId="54" fillId="4" borderId="0">
      <alignment horizontal="center" vertical="center"/>
    </xf>
    <xf numFmtId="0" fontId="54" fillId="4" borderId="0">
      <alignment horizontal="center" vertical="center"/>
    </xf>
    <xf numFmtId="0" fontId="54" fillId="4" borderId="0">
      <alignment horizontal="center" vertical="center"/>
    </xf>
    <xf numFmtId="0" fontId="54" fillId="4" borderId="0">
      <alignment horizontal="center" vertical="center"/>
    </xf>
    <xf numFmtId="0" fontId="54" fillId="4" borderId="0">
      <alignment horizontal="center" vertical="center"/>
    </xf>
    <xf numFmtId="0" fontId="54" fillId="4" borderId="0">
      <alignment horizontal="center" vertical="center"/>
    </xf>
    <xf numFmtId="0" fontId="54" fillId="4" borderId="0">
      <alignment horizontal="center" vertical="center"/>
    </xf>
    <xf numFmtId="0" fontId="54" fillId="4" borderId="0">
      <alignment horizontal="center" vertical="center"/>
    </xf>
    <xf numFmtId="0" fontId="54" fillId="4" borderId="0">
      <alignment horizontal="center" vertical="center"/>
    </xf>
    <xf numFmtId="0" fontId="54" fillId="4" borderId="0">
      <alignment horizontal="center" vertical="center"/>
    </xf>
    <xf numFmtId="0" fontId="54" fillId="4" borderId="0">
      <alignment horizontal="center" vertical="center"/>
    </xf>
    <xf numFmtId="0" fontId="54" fillId="4" borderId="0">
      <alignment horizontal="center" vertical="center"/>
    </xf>
    <xf numFmtId="0" fontId="54" fillId="4" borderId="0">
      <alignment horizontal="center" vertical="center"/>
    </xf>
    <xf numFmtId="0" fontId="54" fillId="4" borderId="0">
      <alignment horizontal="center" vertical="center"/>
    </xf>
    <xf numFmtId="0" fontId="54" fillId="4" borderId="0">
      <alignment horizontal="center" vertical="center"/>
    </xf>
    <xf numFmtId="0" fontId="54" fillId="4" borderId="0">
      <alignment horizontal="center" vertical="center"/>
    </xf>
    <xf numFmtId="0" fontId="54" fillId="4" borderId="0">
      <alignment horizontal="center" vertical="center"/>
    </xf>
    <xf numFmtId="0" fontId="54" fillId="4" borderId="0">
      <alignment horizontal="center" vertical="center"/>
    </xf>
    <xf numFmtId="0" fontId="54" fillId="4" borderId="0">
      <alignment horizontal="center" vertical="center"/>
    </xf>
    <xf numFmtId="0" fontId="54" fillId="4" borderId="0">
      <alignment horizontal="center" vertical="center"/>
    </xf>
    <xf numFmtId="0" fontId="54" fillId="4" borderId="0">
      <alignment horizontal="center" vertical="center"/>
    </xf>
    <xf numFmtId="0" fontId="54" fillId="4" borderId="0">
      <alignment horizontal="center" vertical="center"/>
    </xf>
    <xf numFmtId="0" fontId="54" fillId="4" borderId="0">
      <alignment horizontal="center" vertical="center"/>
    </xf>
    <xf numFmtId="0" fontId="54" fillId="4" borderId="0">
      <alignment horizontal="center" vertical="center"/>
    </xf>
    <xf numFmtId="0" fontId="54" fillId="4" borderId="0">
      <alignment horizontal="center" vertical="center"/>
    </xf>
    <xf numFmtId="0" fontId="54" fillId="4" borderId="0">
      <alignment horizontal="center" vertical="center"/>
    </xf>
    <xf numFmtId="0" fontId="54" fillId="4" borderId="0">
      <alignment horizontal="center" vertical="center"/>
    </xf>
    <xf numFmtId="0" fontId="54" fillId="4" borderId="0">
      <alignment horizontal="center" vertical="center"/>
    </xf>
    <xf numFmtId="0" fontId="54" fillId="4" borderId="0">
      <alignment horizontal="center" vertical="center"/>
    </xf>
    <xf numFmtId="0" fontId="54" fillId="4" borderId="0">
      <alignment horizontal="center" vertical="center"/>
    </xf>
    <xf numFmtId="0" fontId="54" fillId="4" borderId="0">
      <alignment horizontal="center" vertical="center"/>
    </xf>
    <xf numFmtId="0" fontId="54" fillId="4" borderId="0">
      <alignment horizontal="center" vertical="center"/>
    </xf>
    <xf numFmtId="0" fontId="54" fillId="4" borderId="0">
      <alignment horizontal="center" vertical="center"/>
    </xf>
    <xf numFmtId="0" fontId="54" fillId="4" borderId="0">
      <alignment horizontal="center" vertical="center"/>
    </xf>
    <xf numFmtId="0" fontId="54" fillId="4" borderId="0">
      <alignment horizontal="center" vertical="center"/>
    </xf>
    <xf numFmtId="0" fontId="54" fillId="4" borderId="0">
      <alignment horizontal="center" vertical="center"/>
    </xf>
    <xf numFmtId="0" fontId="54" fillId="4" borderId="0">
      <alignment horizontal="center" vertical="center"/>
    </xf>
    <xf numFmtId="0" fontId="54" fillId="4" borderId="0">
      <alignment horizontal="center" vertical="center"/>
    </xf>
    <xf numFmtId="0" fontId="54" fillId="4" borderId="0">
      <alignment horizontal="center" vertical="center"/>
    </xf>
    <xf numFmtId="0" fontId="54" fillId="4" borderId="0">
      <alignment horizontal="center" vertical="center"/>
    </xf>
    <xf numFmtId="0" fontId="54" fillId="4" borderId="0">
      <alignment horizontal="center" vertical="center"/>
    </xf>
    <xf numFmtId="0" fontId="54" fillId="4" borderId="0">
      <alignment horizontal="center" vertical="center"/>
    </xf>
    <xf numFmtId="0" fontId="54" fillId="4" borderId="0">
      <alignment horizontal="center" vertical="center"/>
    </xf>
    <xf numFmtId="0" fontId="54" fillId="4" borderId="0">
      <alignment horizontal="center" vertical="center"/>
    </xf>
    <xf numFmtId="0" fontId="54" fillId="4" borderId="0">
      <alignment horizontal="center" vertical="center"/>
    </xf>
    <xf numFmtId="0" fontId="54" fillId="4" borderId="0">
      <alignment horizontal="center" vertical="center"/>
    </xf>
    <xf numFmtId="0" fontId="54" fillId="4" borderId="0">
      <alignment horizontal="center" vertical="center"/>
    </xf>
    <xf numFmtId="0" fontId="54" fillId="4" borderId="0">
      <alignment horizontal="center" vertical="center"/>
    </xf>
    <xf numFmtId="0" fontId="54" fillId="4" borderId="0">
      <alignment horizontal="center" vertical="center"/>
    </xf>
    <xf numFmtId="0" fontId="54" fillId="4" borderId="0">
      <alignment horizontal="center" vertical="center"/>
    </xf>
    <xf numFmtId="0" fontId="54" fillId="4" borderId="0">
      <alignment horizontal="center" vertical="center"/>
    </xf>
    <xf numFmtId="0" fontId="54" fillId="4" borderId="0">
      <alignment horizontal="center" vertical="center"/>
    </xf>
    <xf numFmtId="0" fontId="54" fillId="4" borderId="0">
      <alignment horizontal="center" vertical="center"/>
    </xf>
    <xf numFmtId="0" fontId="54" fillId="4" borderId="0">
      <alignment horizontal="center" vertical="center"/>
    </xf>
    <xf numFmtId="0" fontId="54" fillId="4" borderId="0">
      <alignment horizontal="center" vertical="center"/>
    </xf>
    <xf numFmtId="0" fontId="54" fillId="4" borderId="0">
      <alignment horizontal="center" vertical="center"/>
    </xf>
    <xf numFmtId="0" fontId="54" fillId="4" borderId="0">
      <alignment horizontal="center" vertical="center"/>
    </xf>
    <xf numFmtId="0" fontId="54" fillId="4" borderId="0">
      <alignment horizontal="center" vertical="center"/>
    </xf>
    <xf numFmtId="0" fontId="54" fillId="4" borderId="0">
      <alignment horizontal="center" vertical="center"/>
    </xf>
    <xf numFmtId="0" fontId="54" fillId="4" borderId="0">
      <alignment horizontal="center" vertical="center"/>
    </xf>
    <xf numFmtId="0" fontId="54" fillId="4" borderId="0">
      <alignment horizontal="center" vertical="center"/>
    </xf>
    <xf numFmtId="0" fontId="54" fillId="4" borderId="0">
      <alignment horizontal="center" vertical="center"/>
    </xf>
    <xf numFmtId="0" fontId="54" fillId="4" borderId="0">
      <alignment horizontal="center" vertical="center"/>
    </xf>
    <xf numFmtId="0" fontId="54" fillId="4" borderId="0">
      <alignment horizontal="center" vertical="center"/>
    </xf>
    <xf numFmtId="0" fontId="54" fillId="4" borderId="0">
      <alignment horizontal="center" vertical="center"/>
    </xf>
    <xf numFmtId="0" fontId="54" fillId="4" borderId="0">
      <alignment horizontal="center" vertical="center"/>
    </xf>
    <xf numFmtId="0" fontId="54" fillId="4" borderId="0">
      <alignment horizontal="center" vertical="center"/>
    </xf>
    <xf numFmtId="0" fontId="54" fillId="4" borderId="0">
      <alignment horizontal="center" vertical="center"/>
    </xf>
    <xf numFmtId="0" fontId="54" fillId="4" borderId="0">
      <alignment horizontal="center" vertical="center"/>
    </xf>
    <xf numFmtId="0" fontId="54" fillId="4" borderId="0">
      <alignment horizontal="center" vertical="center"/>
    </xf>
    <xf numFmtId="0" fontId="54" fillId="4" borderId="0">
      <alignment horizontal="center" vertical="center"/>
    </xf>
    <xf numFmtId="0" fontId="54" fillId="4" borderId="0">
      <alignment horizontal="center" vertical="center"/>
    </xf>
    <xf numFmtId="0" fontId="54" fillId="4" borderId="0">
      <alignment horizontal="center" vertical="center"/>
    </xf>
    <xf numFmtId="0" fontId="54" fillId="4" borderId="0">
      <alignment horizontal="center" vertical="center"/>
    </xf>
    <xf numFmtId="0" fontId="54" fillId="4" borderId="0">
      <alignment horizontal="center" vertical="center"/>
    </xf>
    <xf numFmtId="0" fontId="54" fillId="4" borderId="0">
      <alignment horizontal="center" vertical="center"/>
    </xf>
    <xf numFmtId="0" fontId="54" fillId="4" borderId="0">
      <alignment horizontal="center" vertical="center"/>
    </xf>
    <xf numFmtId="0" fontId="54" fillId="4" borderId="0">
      <alignment horizontal="center" vertical="center"/>
    </xf>
    <xf numFmtId="0" fontId="54" fillId="4" borderId="0">
      <alignment horizontal="center" vertical="center"/>
    </xf>
    <xf numFmtId="0" fontId="54" fillId="4" borderId="0">
      <alignment horizontal="center" vertical="center"/>
    </xf>
    <xf numFmtId="0" fontId="54" fillId="4" borderId="0">
      <alignment horizontal="center" vertical="center"/>
    </xf>
    <xf numFmtId="0" fontId="54" fillId="4" borderId="0">
      <alignment horizontal="center" vertical="center"/>
    </xf>
    <xf numFmtId="0" fontId="54" fillId="4" borderId="0">
      <alignment horizontal="center" vertical="center"/>
    </xf>
    <xf numFmtId="0" fontId="54" fillId="4" borderId="0">
      <alignment horizontal="center" vertical="center"/>
    </xf>
    <xf numFmtId="0" fontId="54" fillId="4" borderId="0">
      <alignment horizontal="center" vertical="center"/>
    </xf>
    <xf numFmtId="0" fontId="54" fillId="4" borderId="0">
      <alignment horizontal="center" vertical="center"/>
    </xf>
    <xf numFmtId="0" fontId="54" fillId="4" borderId="0">
      <alignment horizontal="center" vertical="center"/>
    </xf>
    <xf numFmtId="0" fontId="54" fillId="4" borderId="0">
      <alignment horizontal="center" vertical="center"/>
    </xf>
    <xf numFmtId="0" fontId="54" fillId="4" borderId="0">
      <alignment horizontal="center" vertical="center"/>
    </xf>
    <xf numFmtId="0" fontId="54" fillId="4" borderId="0">
      <alignment horizontal="center" vertical="center"/>
    </xf>
    <xf numFmtId="0" fontId="54" fillId="4" borderId="0">
      <alignment horizontal="center" vertical="center"/>
    </xf>
    <xf numFmtId="0" fontId="54" fillId="4" borderId="0">
      <alignment horizontal="center" vertical="center"/>
    </xf>
    <xf numFmtId="0" fontId="54" fillId="4" borderId="0">
      <alignment horizontal="center" vertical="center"/>
    </xf>
    <xf numFmtId="0" fontId="54" fillId="4" borderId="0">
      <alignment horizontal="center" vertical="center"/>
    </xf>
    <xf numFmtId="0" fontId="54" fillId="4" borderId="0">
      <alignment horizontal="center" vertical="center"/>
    </xf>
    <xf numFmtId="0" fontId="54" fillId="4" borderId="0">
      <alignment horizontal="center" vertical="center"/>
    </xf>
    <xf numFmtId="0" fontId="54" fillId="4" borderId="0">
      <alignment horizontal="center" vertical="center"/>
    </xf>
    <xf numFmtId="0" fontId="54" fillId="4" borderId="0">
      <alignment horizontal="center" vertical="center"/>
    </xf>
    <xf numFmtId="0" fontId="54" fillId="4" borderId="0">
      <alignment horizontal="center" vertical="center"/>
    </xf>
    <xf numFmtId="0" fontId="54" fillId="4" borderId="0">
      <alignment horizontal="center" vertical="center"/>
    </xf>
    <xf numFmtId="0" fontId="54" fillId="4" borderId="0">
      <alignment horizontal="center" vertical="center"/>
    </xf>
    <xf numFmtId="0" fontId="54" fillId="4" borderId="0">
      <alignment horizontal="center" vertical="center"/>
    </xf>
    <xf numFmtId="0" fontId="54" fillId="4" borderId="0">
      <alignment horizontal="center" vertical="center"/>
    </xf>
    <xf numFmtId="0" fontId="54" fillId="4" borderId="0">
      <alignment horizontal="center" vertical="center"/>
    </xf>
    <xf numFmtId="0" fontId="54" fillId="4" borderId="0">
      <alignment horizontal="center" vertical="center"/>
    </xf>
    <xf numFmtId="0" fontId="54" fillId="4" borderId="0">
      <alignment horizontal="center" vertical="center"/>
    </xf>
    <xf numFmtId="0" fontId="54" fillId="4" borderId="0">
      <alignment horizontal="center" vertical="center"/>
    </xf>
    <xf numFmtId="0" fontId="41" fillId="5" borderId="0">
      <alignment horizontal="center" vertical="center"/>
    </xf>
    <xf numFmtId="0" fontId="40" fillId="4" borderId="0">
      <alignment horizontal="center" vertical="center"/>
    </xf>
    <xf numFmtId="0" fontId="40" fillId="4" borderId="0">
      <alignment horizontal="center" vertical="center"/>
    </xf>
    <xf numFmtId="0" fontId="40" fillId="4" borderId="0">
      <alignment horizontal="center" vertical="center"/>
    </xf>
    <xf numFmtId="0" fontId="40" fillId="4" borderId="0">
      <alignment horizontal="center" vertical="center"/>
    </xf>
    <xf numFmtId="0" fontId="40" fillId="4" borderId="0">
      <alignment horizontal="center" vertical="center"/>
    </xf>
    <xf numFmtId="0" fontId="40" fillId="4" borderId="0">
      <alignment horizontal="center" vertical="center"/>
    </xf>
    <xf numFmtId="0" fontId="40" fillId="4" borderId="0">
      <alignment horizontal="center" vertical="center"/>
    </xf>
    <xf numFmtId="0" fontId="40" fillId="4" borderId="0">
      <alignment horizontal="center" vertical="center"/>
    </xf>
    <xf numFmtId="0" fontId="40" fillId="4" borderId="0">
      <alignment horizontal="center" vertical="center"/>
    </xf>
    <xf numFmtId="0" fontId="40" fillId="4" borderId="0">
      <alignment horizontal="center" vertical="center"/>
    </xf>
    <xf numFmtId="0" fontId="40" fillId="4" borderId="0">
      <alignment horizontal="center" vertical="center"/>
    </xf>
    <xf numFmtId="0" fontId="40" fillId="4" borderId="0">
      <alignment horizontal="center" vertical="center"/>
    </xf>
    <xf numFmtId="0" fontId="40" fillId="4" borderId="0">
      <alignment horizontal="center" vertical="center"/>
    </xf>
    <xf numFmtId="0" fontId="40" fillId="4" borderId="0">
      <alignment horizontal="center" vertical="center"/>
    </xf>
    <xf numFmtId="0" fontId="40" fillId="4" borderId="0">
      <alignment horizontal="center" vertical="center"/>
    </xf>
    <xf numFmtId="0" fontId="40" fillId="4" borderId="0">
      <alignment horizontal="center" vertical="center"/>
    </xf>
    <xf numFmtId="0" fontId="40" fillId="4" borderId="0">
      <alignment horizontal="center" vertical="center"/>
    </xf>
    <xf numFmtId="0" fontId="40" fillId="4" borderId="0">
      <alignment horizontal="center" vertical="center"/>
    </xf>
    <xf numFmtId="0" fontId="40" fillId="4" borderId="0">
      <alignment horizontal="center" vertical="center"/>
    </xf>
    <xf numFmtId="0" fontId="40" fillId="4" borderId="0">
      <alignment horizontal="center" vertical="center"/>
    </xf>
    <xf numFmtId="0" fontId="40" fillId="4" borderId="0">
      <alignment horizontal="center" vertical="center"/>
    </xf>
    <xf numFmtId="0" fontId="40" fillId="4" borderId="0">
      <alignment horizontal="center" vertical="center"/>
    </xf>
    <xf numFmtId="0" fontId="40" fillId="4" borderId="0">
      <alignment horizontal="center" vertical="center"/>
    </xf>
    <xf numFmtId="0" fontId="40" fillId="4" borderId="0">
      <alignment horizontal="center" vertical="center"/>
    </xf>
    <xf numFmtId="0" fontId="40" fillId="4" borderId="0">
      <alignment horizontal="center" vertical="center"/>
    </xf>
    <xf numFmtId="0" fontId="40" fillId="4" borderId="0">
      <alignment horizontal="center" vertical="center"/>
    </xf>
    <xf numFmtId="0" fontId="40" fillId="4" borderId="0">
      <alignment horizontal="center" vertical="center"/>
    </xf>
    <xf numFmtId="0" fontId="40" fillId="4" borderId="0">
      <alignment horizontal="center" vertical="center"/>
    </xf>
    <xf numFmtId="0" fontId="40" fillId="4" borderId="0">
      <alignment horizontal="center" vertical="center"/>
    </xf>
    <xf numFmtId="0" fontId="40" fillId="4" borderId="0">
      <alignment horizontal="center" vertical="center"/>
    </xf>
    <xf numFmtId="0" fontId="40" fillId="4" borderId="0">
      <alignment horizontal="center" vertical="center"/>
    </xf>
    <xf numFmtId="0" fontId="40" fillId="4" borderId="0">
      <alignment horizontal="center" vertical="center"/>
    </xf>
    <xf numFmtId="0" fontId="40" fillId="4" borderId="0">
      <alignment horizontal="center" vertical="center"/>
    </xf>
    <xf numFmtId="0" fontId="40" fillId="4" borderId="0">
      <alignment horizontal="center" vertical="center"/>
    </xf>
    <xf numFmtId="0" fontId="40" fillId="4" borderId="0">
      <alignment horizontal="center" vertical="center"/>
    </xf>
    <xf numFmtId="0" fontId="40" fillId="4" borderId="0">
      <alignment horizontal="center" vertical="center"/>
    </xf>
    <xf numFmtId="0" fontId="40" fillId="4" borderId="0">
      <alignment horizontal="center" vertical="center"/>
    </xf>
    <xf numFmtId="0" fontId="40" fillId="4" borderId="0">
      <alignment horizontal="center" vertical="center"/>
    </xf>
    <xf numFmtId="0" fontId="40" fillId="4" borderId="0">
      <alignment horizontal="center" vertical="center"/>
    </xf>
    <xf numFmtId="0" fontId="40" fillId="4" borderId="0">
      <alignment horizontal="center" vertical="center"/>
    </xf>
    <xf numFmtId="0" fontId="40" fillId="4" borderId="0">
      <alignment horizontal="center" vertical="center"/>
    </xf>
    <xf numFmtId="0" fontId="40" fillId="4" borderId="0">
      <alignment horizontal="center" vertical="center"/>
    </xf>
    <xf numFmtId="0" fontId="40" fillId="4" borderId="0">
      <alignment horizontal="center" vertical="center"/>
    </xf>
    <xf numFmtId="0" fontId="40" fillId="4" borderId="0">
      <alignment horizontal="center" vertical="center"/>
    </xf>
    <xf numFmtId="0" fontId="40" fillId="4" borderId="0">
      <alignment horizontal="center" vertical="center"/>
    </xf>
    <xf numFmtId="0" fontId="40" fillId="4" borderId="0">
      <alignment horizontal="center" vertical="center"/>
    </xf>
    <xf numFmtId="0" fontId="40" fillId="4" borderId="0">
      <alignment horizontal="center" vertical="center"/>
    </xf>
    <xf numFmtId="0" fontId="40" fillId="4" borderId="0">
      <alignment horizontal="center" vertical="center"/>
    </xf>
    <xf numFmtId="0" fontId="40" fillId="4" borderId="0">
      <alignment horizontal="center" vertical="center"/>
    </xf>
    <xf numFmtId="0" fontId="40" fillId="4" borderId="0">
      <alignment horizontal="center" vertical="center"/>
    </xf>
    <xf numFmtId="0" fontId="40" fillId="4" borderId="0">
      <alignment horizontal="center" vertical="center"/>
    </xf>
    <xf numFmtId="0" fontId="40" fillId="4" borderId="0">
      <alignment horizontal="center" vertical="center"/>
    </xf>
    <xf numFmtId="0" fontId="40" fillId="4" borderId="0">
      <alignment horizontal="center" vertical="center"/>
    </xf>
    <xf numFmtId="0" fontId="40" fillId="4" borderId="0">
      <alignment horizontal="center" vertical="center"/>
    </xf>
    <xf numFmtId="0" fontId="40" fillId="4" borderId="0">
      <alignment horizontal="center" vertical="center"/>
    </xf>
    <xf numFmtId="0" fontId="40" fillId="4" borderId="0">
      <alignment horizontal="center" vertical="center"/>
    </xf>
    <xf numFmtId="0" fontId="40" fillId="4" borderId="0">
      <alignment horizontal="center" vertical="center"/>
    </xf>
    <xf numFmtId="0" fontId="40" fillId="4" borderId="0">
      <alignment horizontal="center" vertical="center"/>
    </xf>
    <xf numFmtId="0" fontId="40" fillId="4" borderId="0">
      <alignment horizontal="center" vertical="center"/>
    </xf>
    <xf numFmtId="0" fontId="40" fillId="4" borderId="0">
      <alignment horizontal="center" vertical="center"/>
    </xf>
    <xf numFmtId="0" fontId="40" fillId="4" borderId="0">
      <alignment horizontal="center" vertical="center"/>
    </xf>
    <xf numFmtId="0" fontId="40" fillId="4" borderId="0">
      <alignment horizontal="center" vertical="center"/>
    </xf>
    <xf numFmtId="0" fontId="40" fillId="4" borderId="0">
      <alignment horizontal="center" vertical="center"/>
    </xf>
    <xf numFmtId="0" fontId="40" fillId="4" borderId="0">
      <alignment horizontal="center" vertical="center"/>
    </xf>
    <xf numFmtId="0" fontId="40" fillId="4" borderId="0">
      <alignment horizontal="center" vertical="center"/>
    </xf>
    <xf numFmtId="0" fontId="40" fillId="4" borderId="0">
      <alignment horizontal="center" vertical="center"/>
    </xf>
    <xf numFmtId="0" fontId="40" fillId="4" borderId="0">
      <alignment horizontal="center" vertical="center"/>
    </xf>
    <xf numFmtId="0" fontId="40" fillId="4" borderId="0">
      <alignment horizontal="center" vertical="center"/>
    </xf>
    <xf numFmtId="0" fontId="40" fillId="4" borderId="0">
      <alignment horizontal="center" vertical="center"/>
    </xf>
    <xf numFmtId="0" fontId="40" fillId="4" borderId="0">
      <alignment horizontal="center" vertical="center"/>
    </xf>
    <xf numFmtId="0" fontId="40" fillId="4" borderId="0">
      <alignment horizontal="center" vertical="center"/>
    </xf>
    <xf numFmtId="0" fontId="40" fillId="4" borderId="0">
      <alignment horizontal="center" vertical="center"/>
    </xf>
    <xf numFmtId="0" fontId="40" fillId="4" borderId="0">
      <alignment horizontal="center" vertical="center"/>
    </xf>
    <xf numFmtId="0" fontId="40" fillId="4" borderId="0">
      <alignment horizontal="center" vertical="center"/>
    </xf>
    <xf numFmtId="0" fontId="40" fillId="4" borderId="0">
      <alignment horizontal="center" vertical="center"/>
    </xf>
    <xf numFmtId="0" fontId="40" fillId="4" borderId="0">
      <alignment horizontal="center" vertical="center"/>
    </xf>
    <xf numFmtId="0" fontId="40" fillId="4" borderId="0">
      <alignment horizontal="center" vertical="center"/>
    </xf>
    <xf numFmtId="0" fontId="40" fillId="4" borderId="0">
      <alignment horizontal="center" vertical="center"/>
    </xf>
    <xf numFmtId="0" fontId="40" fillId="4" borderId="0">
      <alignment horizontal="center" vertical="center"/>
    </xf>
    <xf numFmtId="0" fontId="40" fillId="4" borderId="0">
      <alignment horizontal="center" vertical="center"/>
    </xf>
    <xf numFmtId="0" fontId="40" fillId="4" borderId="0">
      <alignment horizontal="center" vertical="center"/>
    </xf>
    <xf numFmtId="0" fontId="40" fillId="4" borderId="0">
      <alignment horizontal="center" vertical="center"/>
    </xf>
    <xf numFmtId="0" fontId="40" fillId="4" borderId="0">
      <alignment horizontal="center" vertical="center"/>
    </xf>
    <xf numFmtId="0" fontId="40" fillId="4" borderId="0">
      <alignment horizontal="center" vertical="center"/>
    </xf>
    <xf numFmtId="0" fontId="40" fillId="4" borderId="0">
      <alignment horizontal="center" vertical="center"/>
    </xf>
    <xf numFmtId="0" fontId="40" fillId="4" borderId="0">
      <alignment horizontal="center" vertical="center"/>
    </xf>
    <xf numFmtId="0" fontId="40" fillId="4" borderId="0">
      <alignment horizontal="center" vertical="center"/>
    </xf>
    <xf numFmtId="0" fontId="40" fillId="4" borderId="0">
      <alignment horizontal="center" vertical="center"/>
    </xf>
    <xf numFmtId="0" fontId="40" fillId="4" borderId="0">
      <alignment horizontal="center" vertical="center"/>
    </xf>
    <xf numFmtId="0" fontId="40" fillId="4" borderId="0">
      <alignment horizontal="center" vertical="center"/>
    </xf>
    <xf numFmtId="0" fontId="40" fillId="4" borderId="0">
      <alignment horizontal="center" vertical="center"/>
    </xf>
    <xf numFmtId="0" fontId="40" fillId="4" borderId="0">
      <alignment horizontal="center" vertical="center"/>
    </xf>
    <xf numFmtId="0" fontId="40" fillId="4" borderId="0">
      <alignment horizontal="center" vertical="center"/>
    </xf>
    <xf numFmtId="0" fontId="40" fillId="4" borderId="0">
      <alignment horizontal="center" vertical="center"/>
    </xf>
    <xf numFmtId="0" fontId="40" fillId="4" borderId="0">
      <alignment horizontal="center" vertical="center"/>
    </xf>
    <xf numFmtId="0" fontId="40" fillId="4" borderId="0">
      <alignment horizontal="center" vertical="center"/>
    </xf>
    <xf numFmtId="0" fontId="40" fillId="4" borderId="0">
      <alignment horizontal="center" vertical="center"/>
    </xf>
    <xf numFmtId="0" fontId="40" fillId="4" borderId="0">
      <alignment horizontal="center" vertical="center"/>
    </xf>
    <xf numFmtId="0" fontId="40" fillId="4" borderId="0">
      <alignment horizontal="center" vertical="center"/>
    </xf>
    <xf numFmtId="0" fontId="40" fillId="4" borderId="0">
      <alignment horizontal="center" vertical="center"/>
    </xf>
    <xf numFmtId="0" fontId="40" fillId="4" borderId="0">
      <alignment horizontal="center" vertical="center"/>
    </xf>
    <xf numFmtId="0" fontId="40" fillId="4" borderId="0">
      <alignment horizontal="center" vertical="center"/>
    </xf>
    <xf numFmtId="0" fontId="40" fillId="4" borderId="0">
      <alignment horizontal="center" vertical="center"/>
    </xf>
    <xf numFmtId="0" fontId="40" fillId="4" borderId="0">
      <alignment horizontal="center" vertical="center"/>
    </xf>
    <xf numFmtId="0" fontId="40" fillId="4" borderId="0">
      <alignment horizontal="center" vertical="center"/>
    </xf>
    <xf numFmtId="0" fontId="40" fillId="4" borderId="0">
      <alignment horizontal="center" vertical="center"/>
    </xf>
    <xf numFmtId="0" fontId="40" fillId="4" borderId="0">
      <alignment horizontal="center" vertical="center"/>
    </xf>
    <xf numFmtId="0" fontId="40" fillId="4" borderId="0">
      <alignment horizontal="center" vertical="center"/>
    </xf>
    <xf numFmtId="0" fontId="40" fillId="4" borderId="0">
      <alignment horizontal="center" vertical="center"/>
    </xf>
    <xf numFmtId="0" fontId="40" fillId="4" borderId="0">
      <alignment horizontal="center" vertical="center"/>
    </xf>
    <xf numFmtId="0" fontId="40" fillId="4" borderId="0">
      <alignment horizontal="center" vertical="center"/>
    </xf>
    <xf numFmtId="0" fontId="40" fillId="4" borderId="0">
      <alignment horizontal="center" vertical="center"/>
    </xf>
    <xf numFmtId="0" fontId="40" fillId="4" borderId="0">
      <alignment horizontal="center" vertical="center"/>
    </xf>
    <xf numFmtId="0" fontId="40" fillId="4" borderId="0">
      <alignment horizontal="center" vertical="center"/>
    </xf>
    <xf numFmtId="0" fontId="40" fillId="4" borderId="0">
      <alignment horizontal="center" vertical="center"/>
    </xf>
    <xf numFmtId="0" fontId="40" fillId="4" borderId="0">
      <alignment horizontal="center" vertical="center"/>
    </xf>
    <xf numFmtId="0" fontId="40" fillId="4" borderId="0">
      <alignment horizontal="center" vertical="center"/>
    </xf>
    <xf numFmtId="0" fontId="40" fillId="4" borderId="0">
      <alignment horizontal="center" vertical="center"/>
    </xf>
    <xf numFmtId="0" fontId="40" fillId="4" borderId="0">
      <alignment horizontal="center" vertical="center"/>
    </xf>
    <xf numFmtId="0" fontId="40" fillId="4" borderId="0">
      <alignment horizontal="center" vertical="center"/>
    </xf>
    <xf numFmtId="0" fontId="40" fillId="4" borderId="0">
      <alignment horizontal="center" vertical="center"/>
    </xf>
    <xf numFmtId="0" fontId="40" fillId="4" borderId="0">
      <alignment horizontal="center" vertical="center"/>
    </xf>
    <xf numFmtId="0" fontId="40" fillId="4" borderId="0">
      <alignment horizontal="center" vertical="center"/>
    </xf>
    <xf numFmtId="0" fontId="40" fillId="4" borderId="0">
      <alignment horizontal="center" vertical="center"/>
    </xf>
    <xf numFmtId="0" fontId="40" fillId="4" borderId="0">
      <alignment horizontal="center" vertical="center"/>
    </xf>
    <xf numFmtId="0" fontId="40" fillId="4" borderId="0">
      <alignment horizontal="center" vertical="center"/>
    </xf>
    <xf numFmtId="0" fontId="40" fillId="4" borderId="0">
      <alignment horizontal="center" vertical="center"/>
    </xf>
    <xf numFmtId="0" fontId="40" fillId="4" borderId="0">
      <alignment horizontal="center" vertical="center"/>
    </xf>
    <xf numFmtId="0" fontId="40" fillId="4" borderId="0">
      <alignment horizontal="center" vertical="center"/>
    </xf>
    <xf numFmtId="0" fontId="40" fillId="4" borderId="0">
      <alignment horizontal="center" vertical="center"/>
    </xf>
    <xf numFmtId="0" fontId="40" fillId="4" borderId="0">
      <alignment horizontal="center" vertical="center"/>
    </xf>
    <xf numFmtId="0" fontId="40" fillId="4" borderId="0">
      <alignment horizontal="center" vertical="center"/>
    </xf>
    <xf numFmtId="0" fontId="40" fillId="4" borderId="0">
      <alignment horizontal="center" vertical="center"/>
    </xf>
    <xf numFmtId="0" fontId="40" fillId="4" borderId="0">
      <alignment horizontal="center" vertical="center"/>
    </xf>
    <xf numFmtId="0" fontId="40" fillId="4" borderId="0">
      <alignment horizontal="center" vertical="center"/>
    </xf>
    <xf numFmtId="0" fontId="40" fillId="4" borderId="0">
      <alignment horizontal="center" vertical="center"/>
    </xf>
    <xf numFmtId="0" fontId="40" fillId="4" borderId="0">
      <alignment horizontal="center" vertical="center"/>
    </xf>
    <xf numFmtId="0" fontId="40" fillId="4" borderId="0">
      <alignment horizontal="center" vertical="center"/>
    </xf>
    <xf numFmtId="0" fontId="40" fillId="4" borderId="0">
      <alignment horizontal="center" vertical="center"/>
    </xf>
    <xf numFmtId="0" fontId="40" fillId="4" borderId="0">
      <alignment horizontal="center" vertical="center"/>
    </xf>
    <xf numFmtId="0" fontId="40" fillId="4" borderId="0">
      <alignment horizontal="center" vertical="center"/>
    </xf>
    <xf numFmtId="0" fontId="40" fillId="4" borderId="0">
      <alignment horizontal="center" vertical="center"/>
    </xf>
    <xf numFmtId="0" fontId="40" fillId="4" borderId="0">
      <alignment horizontal="center" vertical="center"/>
    </xf>
    <xf numFmtId="0" fontId="40" fillId="4" borderId="0">
      <alignment horizontal="center" vertical="center"/>
    </xf>
    <xf numFmtId="0" fontId="40" fillId="4" borderId="0">
      <alignment horizontal="center" vertical="center"/>
    </xf>
    <xf numFmtId="0" fontId="40" fillId="4" borderId="0">
      <alignment horizontal="center" vertical="center"/>
    </xf>
    <xf numFmtId="0" fontId="40" fillId="4" borderId="0">
      <alignment horizontal="center" vertical="center"/>
    </xf>
    <xf numFmtId="0" fontId="40" fillId="4" borderId="0">
      <alignment horizontal="center" vertical="center"/>
    </xf>
    <xf numFmtId="0" fontId="40" fillId="4" borderId="0">
      <alignment horizontal="center" vertical="center"/>
    </xf>
    <xf numFmtId="0" fontId="40" fillId="4" borderId="0">
      <alignment horizontal="center" vertical="center"/>
    </xf>
    <xf numFmtId="0" fontId="40" fillId="4" borderId="0">
      <alignment horizontal="center" vertical="center"/>
    </xf>
    <xf numFmtId="0" fontId="40" fillId="4" borderId="0">
      <alignment horizontal="center" vertical="center"/>
    </xf>
    <xf numFmtId="0" fontId="40" fillId="4" borderId="0">
      <alignment horizontal="center" vertical="center"/>
    </xf>
    <xf numFmtId="0" fontId="40" fillId="4" borderId="0">
      <alignment horizontal="center" vertical="center"/>
    </xf>
    <xf numFmtId="0" fontId="40" fillId="4" borderId="0">
      <alignment horizontal="center" vertical="center"/>
    </xf>
    <xf numFmtId="0" fontId="40" fillId="4" borderId="0">
      <alignment horizontal="center" vertical="center"/>
    </xf>
    <xf numFmtId="0" fontId="40" fillId="4" borderId="0">
      <alignment horizontal="center" vertical="center"/>
    </xf>
    <xf numFmtId="0" fontId="40" fillId="4" borderId="0">
      <alignment horizontal="center" vertical="center"/>
    </xf>
    <xf numFmtId="0" fontId="40" fillId="4" borderId="0">
      <alignment horizontal="center" vertical="center"/>
    </xf>
    <xf numFmtId="0" fontId="40" fillId="4" borderId="0">
      <alignment horizontal="center" vertical="center"/>
    </xf>
    <xf numFmtId="0" fontId="40" fillId="4" borderId="0">
      <alignment horizontal="center" vertical="center"/>
    </xf>
    <xf numFmtId="0" fontId="41" fillId="5" borderId="0">
      <alignment horizontal="center" vertical="center"/>
    </xf>
    <xf numFmtId="0" fontId="40" fillId="4" borderId="0">
      <alignment horizontal="center" vertical="center"/>
    </xf>
    <xf numFmtId="0" fontId="40" fillId="4" borderId="0">
      <alignment horizontal="center" vertical="center"/>
    </xf>
    <xf numFmtId="0" fontId="40" fillId="4" borderId="0">
      <alignment horizontal="center" vertical="center"/>
    </xf>
    <xf numFmtId="0" fontId="40" fillId="4" borderId="0">
      <alignment horizontal="center" vertical="center"/>
    </xf>
    <xf numFmtId="0" fontId="40" fillId="4" borderId="0">
      <alignment horizontal="center" vertical="center"/>
    </xf>
    <xf numFmtId="0" fontId="40" fillId="4" borderId="0">
      <alignment horizontal="center" vertical="center"/>
    </xf>
    <xf numFmtId="0" fontId="40" fillId="4" borderId="0">
      <alignment horizontal="center" vertical="center"/>
    </xf>
    <xf numFmtId="0" fontId="40" fillId="4" borderId="0">
      <alignment horizontal="center" vertical="center"/>
    </xf>
    <xf numFmtId="0" fontId="40" fillId="4" borderId="0">
      <alignment horizontal="center" vertical="center"/>
    </xf>
    <xf numFmtId="0" fontId="40" fillId="4" borderId="0">
      <alignment horizontal="center" vertical="center"/>
    </xf>
    <xf numFmtId="0" fontId="40" fillId="4" borderId="0">
      <alignment horizontal="center" vertical="center"/>
    </xf>
    <xf numFmtId="0" fontId="40" fillId="4" borderId="0">
      <alignment horizontal="center" vertical="center"/>
    </xf>
    <xf numFmtId="0" fontId="40" fillId="4" borderId="0">
      <alignment horizontal="center" vertical="center"/>
    </xf>
    <xf numFmtId="0" fontId="40" fillId="4" borderId="0">
      <alignment horizontal="center" vertical="center"/>
    </xf>
    <xf numFmtId="0" fontId="40" fillId="4" borderId="0">
      <alignment horizontal="center" vertical="center"/>
    </xf>
    <xf numFmtId="0" fontId="40" fillId="4" borderId="0">
      <alignment horizontal="center" vertical="center"/>
    </xf>
    <xf numFmtId="0" fontId="40" fillId="4" borderId="0">
      <alignment horizontal="center" vertical="center"/>
    </xf>
    <xf numFmtId="0" fontId="40" fillId="4" borderId="0">
      <alignment horizontal="center" vertical="center"/>
    </xf>
    <xf numFmtId="0" fontId="40" fillId="4" borderId="0">
      <alignment horizontal="center" vertical="center"/>
    </xf>
    <xf numFmtId="0" fontId="40" fillId="4" borderId="0">
      <alignment horizontal="center" vertical="center"/>
    </xf>
    <xf numFmtId="0" fontId="40" fillId="4" borderId="0">
      <alignment horizontal="center" vertical="center"/>
    </xf>
    <xf numFmtId="0" fontId="40" fillId="4" borderId="0">
      <alignment horizontal="center" vertical="center"/>
    </xf>
    <xf numFmtId="0" fontId="40" fillId="4" borderId="0">
      <alignment horizontal="center" vertical="center"/>
    </xf>
    <xf numFmtId="0" fontId="40" fillId="4" borderId="0">
      <alignment horizontal="center" vertical="center"/>
    </xf>
    <xf numFmtId="0" fontId="40" fillId="4" borderId="0">
      <alignment horizontal="center" vertical="center"/>
    </xf>
    <xf numFmtId="0" fontId="40" fillId="4" borderId="0">
      <alignment horizontal="center" vertical="center"/>
    </xf>
    <xf numFmtId="0" fontId="40" fillId="4" borderId="0">
      <alignment horizontal="center" vertical="center"/>
    </xf>
    <xf numFmtId="0" fontId="40" fillId="4" borderId="0">
      <alignment horizontal="center" vertical="center"/>
    </xf>
    <xf numFmtId="0" fontId="40" fillId="4" borderId="0">
      <alignment horizontal="center" vertical="center"/>
    </xf>
    <xf numFmtId="0" fontId="40" fillId="4" borderId="0">
      <alignment horizontal="center" vertical="center"/>
    </xf>
    <xf numFmtId="0" fontId="40" fillId="4" borderId="0">
      <alignment horizontal="center" vertical="center"/>
    </xf>
    <xf numFmtId="0" fontId="40" fillId="4" borderId="0">
      <alignment horizontal="center" vertical="center"/>
    </xf>
    <xf numFmtId="0" fontId="40" fillId="4" borderId="0">
      <alignment horizontal="center" vertical="center"/>
    </xf>
    <xf numFmtId="0" fontId="40" fillId="4" borderId="0">
      <alignment horizontal="center" vertical="center"/>
    </xf>
    <xf numFmtId="0" fontId="40" fillId="4" borderId="0">
      <alignment horizontal="center" vertical="center"/>
    </xf>
    <xf numFmtId="0" fontId="40" fillId="4" borderId="0">
      <alignment horizontal="center" vertical="center"/>
    </xf>
    <xf numFmtId="0" fontId="40" fillId="4" borderId="0">
      <alignment horizontal="center" vertical="center"/>
    </xf>
    <xf numFmtId="0" fontId="40" fillId="4" borderId="0">
      <alignment horizontal="center" vertical="center"/>
    </xf>
    <xf numFmtId="0" fontId="40" fillId="4" borderId="0">
      <alignment horizontal="center" vertical="center"/>
    </xf>
    <xf numFmtId="0" fontId="40" fillId="4" borderId="0">
      <alignment horizontal="center" vertical="center"/>
    </xf>
    <xf numFmtId="0" fontId="40" fillId="4" borderId="0">
      <alignment horizontal="center" vertical="center"/>
    </xf>
    <xf numFmtId="0" fontId="40" fillId="4" borderId="0">
      <alignment horizontal="center" vertical="center"/>
    </xf>
    <xf numFmtId="0" fontId="40" fillId="4" borderId="0">
      <alignment horizontal="center" vertical="center"/>
    </xf>
    <xf numFmtId="0" fontId="40" fillId="4" borderId="0">
      <alignment horizontal="center" vertical="center"/>
    </xf>
    <xf numFmtId="0" fontId="40" fillId="4" borderId="0">
      <alignment horizontal="center" vertical="center"/>
    </xf>
    <xf numFmtId="0" fontId="40" fillId="4" borderId="0">
      <alignment horizontal="center" vertical="center"/>
    </xf>
    <xf numFmtId="0" fontId="40" fillId="4" borderId="0">
      <alignment horizontal="center" vertical="center"/>
    </xf>
    <xf numFmtId="0" fontId="40" fillId="4" borderId="0">
      <alignment horizontal="center" vertical="center"/>
    </xf>
    <xf numFmtId="0" fontId="40" fillId="4" borderId="0">
      <alignment horizontal="center" vertical="center"/>
    </xf>
    <xf numFmtId="0" fontId="40" fillId="4" borderId="0">
      <alignment horizontal="center" vertical="center"/>
    </xf>
    <xf numFmtId="0" fontId="40" fillId="4" borderId="0">
      <alignment horizontal="center" vertical="center"/>
    </xf>
    <xf numFmtId="0" fontId="40" fillId="4" borderId="0">
      <alignment horizontal="center" vertical="center"/>
    </xf>
    <xf numFmtId="0" fontId="40" fillId="4" borderId="0">
      <alignment horizontal="center" vertical="center"/>
    </xf>
    <xf numFmtId="0" fontId="40" fillId="4" borderId="0">
      <alignment horizontal="center" vertical="center"/>
    </xf>
    <xf numFmtId="0" fontId="40" fillId="4" borderId="0">
      <alignment horizontal="center" vertical="center"/>
    </xf>
    <xf numFmtId="0" fontId="40" fillId="4" borderId="0">
      <alignment horizontal="center" vertical="center"/>
    </xf>
    <xf numFmtId="0" fontId="40" fillId="4" borderId="0">
      <alignment horizontal="center" vertical="center"/>
    </xf>
    <xf numFmtId="0" fontId="40" fillId="4" borderId="0">
      <alignment horizontal="center" vertical="center"/>
    </xf>
    <xf numFmtId="0" fontId="40" fillId="4" borderId="0">
      <alignment horizontal="center" vertical="center"/>
    </xf>
    <xf numFmtId="0" fontId="40" fillId="4" borderId="0">
      <alignment horizontal="center" vertical="center"/>
    </xf>
    <xf numFmtId="0" fontId="40" fillId="4" borderId="0">
      <alignment horizontal="center" vertical="center"/>
    </xf>
    <xf numFmtId="0" fontId="40" fillId="4" borderId="0">
      <alignment horizontal="center" vertical="center"/>
    </xf>
    <xf numFmtId="0" fontId="40" fillId="4" borderId="0">
      <alignment horizontal="center" vertical="center"/>
    </xf>
    <xf numFmtId="0" fontId="40" fillId="4" borderId="0">
      <alignment horizontal="center" vertical="center"/>
    </xf>
    <xf numFmtId="0" fontId="40" fillId="4" borderId="0">
      <alignment horizontal="center" vertical="center"/>
    </xf>
    <xf numFmtId="0" fontId="40" fillId="4" borderId="0">
      <alignment horizontal="center" vertical="center"/>
    </xf>
    <xf numFmtId="0" fontId="40" fillId="4" borderId="0">
      <alignment horizontal="center" vertical="center"/>
    </xf>
    <xf numFmtId="0" fontId="40" fillId="4" borderId="0">
      <alignment horizontal="center" vertical="center"/>
    </xf>
    <xf numFmtId="0" fontId="40" fillId="4" borderId="0">
      <alignment horizontal="center" vertical="center"/>
    </xf>
    <xf numFmtId="0" fontId="40" fillId="4" borderId="0">
      <alignment horizontal="center" vertical="center"/>
    </xf>
    <xf numFmtId="0" fontId="40" fillId="4" borderId="0">
      <alignment horizontal="center" vertical="center"/>
    </xf>
    <xf numFmtId="0" fontId="40" fillId="4" borderId="0">
      <alignment horizontal="center" vertical="center"/>
    </xf>
    <xf numFmtId="0" fontId="40" fillId="4" borderId="0">
      <alignment horizontal="center" vertical="center"/>
    </xf>
    <xf numFmtId="0" fontId="40" fillId="4" borderId="0">
      <alignment horizontal="center" vertical="center"/>
    </xf>
    <xf numFmtId="0" fontId="40" fillId="4" borderId="0">
      <alignment horizontal="center" vertical="center"/>
    </xf>
    <xf numFmtId="0" fontId="40" fillId="4" borderId="0">
      <alignment horizontal="center" vertical="center"/>
    </xf>
    <xf numFmtId="0" fontId="40" fillId="4" borderId="0">
      <alignment horizontal="center" vertical="center"/>
    </xf>
    <xf numFmtId="0" fontId="40" fillId="4" borderId="0">
      <alignment horizontal="center" vertical="center"/>
    </xf>
    <xf numFmtId="0" fontId="40" fillId="4" borderId="0">
      <alignment horizontal="center" vertical="center"/>
    </xf>
    <xf numFmtId="0" fontId="40" fillId="4" borderId="0">
      <alignment horizontal="center" vertical="center"/>
    </xf>
    <xf numFmtId="0" fontId="40" fillId="4" borderId="0">
      <alignment horizontal="center" vertical="center"/>
    </xf>
    <xf numFmtId="0" fontId="40" fillId="4" borderId="0">
      <alignment horizontal="center" vertical="center"/>
    </xf>
    <xf numFmtId="0" fontId="40" fillId="4" borderId="0">
      <alignment horizontal="center" vertical="center"/>
    </xf>
    <xf numFmtId="0" fontId="40" fillId="4" borderId="0">
      <alignment horizontal="center" vertical="center"/>
    </xf>
    <xf numFmtId="0" fontId="40" fillId="4" borderId="0">
      <alignment horizontal="center" vertical="center"/>
    </xf>
    <xf numFmtId="0" fontId="40" fillId="4" borderId="0">
      <alignment horizontal="center" vertical="center"/>
    </xf>
    <xf numFmtId="0" fontId="40" fillId="4" borderId="0">
      <alignment horizontal="center" vertical="center"/>
    </xf>
    <xf numFmtId="0" fontId="40" fillId="4" borderId="0">
      <alignment horizontal="center" vertical="center"/>
    </xf>
    <xf numFmtId="0" fontId="40" fillId="4" borderId="0">
      <alignment horizontal="center" vertical="center"/>
    </xf>
    <xf numFmtId="0" fontId="40" fillId="4" borderId="0">
      <alignment horizontal="center" vertical="center"/>
    </xf>
    <xf numFmtId="0" fontId="40" fillId="4" borderId="0">
      <alignment horizontal="center" vertical="center"/>
    </xf>
    <xf numFmtId="0" fontId="40" fillId="4" borderId="0">
      <alignment horizontal="center" vertical="center"/>
    </xf>
    <xf numFmtId="0" fontId="40" fillId="4" borderId="0">
      <alignment horizontal="center" vertical="center"/>
    </xf>
    <xf numFmtId="0" fontId="40" fillId="4" borderId="0">
      <alignment horizontal="center" vertical="center"/>
    </xf>
    <xf numFmtId="0" fontId="40" fillId="4" borderId="0">
      <alignment horizontal="center" vertical="center"/>
    </xf>
    <xf numFmtId="0" fontId="40" fillId="4" borderId="0">
      <alignment horizontal="center" vertical="center"/>
    </xf>
    <xf numFmtId="0" fontId="40" fillId="4" borderId="0">
      <alignment horizontal="center" vertical="center"/>
    </xf>
    <xf numFmtId="0" fontId="40" fillId="4" borderId="0">
      <alignment horizontal="center" vertical="center"/>
    </xf>
    <xf numFmtId="0" fontId="40" fillId="4" borderId="0">
      <alignment horizontal="center" vertical="center"/>
    </xf>
    <xf numFmtId="0" fontId="40" fillId="4" borderId="0">
      <alignment horizontal="center" vertical="center"/>
    </xf>
    <xf numFmtId="0" fontId="40" fillId="4" borderId="0">
      <alignment horizontal="center" vertical="center"/>
    </xf>
    <xf numFmtId="0" fontId="40" fillId="4" borderId="0">
      <alignment horizontal="center" vertical="center"/>
    </xf>
    <xf numFmtId="0" fontId="40" fillId="4" borderId="0">
      <alignment horizontal="center" vertical="center"/>
    </xf>
    <xf numFmtId="0" fontId="40" fillId="4" borderId="0">
      <alignment horizontal="center" vertical="center"/>
    </xf>
    <xf numFmtId="0" fontId="40" fillId="4" borderId="0">
      <alignment horizontal="center" vertical="center"/>
    </xf>
    <xf numFmtId="0" fontId="40" fillId="4" borderId="0">
      <alignment horizontal="center" vertical="center"/>
    </xf>
    <xf numFmtId="0" fontId="40" fillId="4" borderId="0">
      <alignment horizontal="center" vertical="center"/>
    </xf>
    <xf numFmtId="0" fontId="40" fillId="4" borderId="0">
      <alignment horizontal="center" vertical="center"/>
    </xf>
    <xf numFmtId="0" fontId="40" fillId="4" borderId="0">
      <alignment horizontal="center" vertical="center"/>
    </xf>
    <xf numFmtId="0" fontId="40" fillId="4" borderId="0">
      <alignment horizontal="center" vertical="center"/>
    </xf>
    <xf numFmtId="0" fontId="40" fillId="4" borderId="0">
      <alignment horizontal="center" vertical="center"/>
    </xf>
    <xf numFmtId="0" fontId="40" fillId="4" borderId="0">
      <alignment horizontal="center" vertical="center"/>
    </xf>
    <xf numFmtId="0" fontId="40" fillId="4" borderId="0">
      <alignment horizontal="center" vertical="center"/>
    </xf>
    <xf numFmtId="0" fontId="40" fillId="4" borderId="0">
      <alignment horizontal="center" vertical="center"/>
    </xf>
    <xf numFmtId="0" fontId="40" fillId="4" borderId="0">
      <alignment horizontal="center" vertical="center"/>
    </xf>
    <xf numFmtId="0" fontId="40" fillId="4" borderId="0">
      <alignment horizontal="center" vertical="center"/>
    </xf>
    <xf numFmtId="0" fontId="40" fillId="4" borderId="0">
      <alignment horizontal="center" vertical="center"/>
    </xf>
    <xf numFmtId="0" fontId="40" fillId="4" borderId="0">
      <alignment horizontal="center" vertical="center"/>
    </xf>
    <xf numFmtId="0" fontId="40" fillId="4" borderId="0">
      <alignment horizontal="center" vertical="center"/>
    </xf>
    <xf numFmtId="0" fontId="40" fillId="4" borderId="0">
      <alignment horizontal="center" vertical="center"/>
    </xf>
    <xf numFmtId="0" fontId="40" fillId="4" borderId="0">
      <alignment horizontal="center" vertical="center"/>
    </xf>
    <xf numFmtId="0" fontId="40" fillId="4" borderId="0">
      <alignment horizontal="center" vertical="center"/>
    </xf>
    <xf numFmtId="0" fontId="40" fillId="4" borderId="0">
      <alignment horizontal="center" vertical="center"/>
    </xf>
    <xf numFmtId="0" fontId="40" fillId="4" borderId="0">
      <alignment horizontal="center" vertical="center"/>
    </xf>
    <xf numFmtId="0" fontId="40" fillId="4" borderId="0">
      <alignment horizontal="center" vertical="center"/>
    </xf>
    <xf numFmtId="0" fontId="40" fillId="4" borderId="0">
      <alignment horizontal="center" vertical="center"/>
    </xf>
    <xf numFmtId="0" fontId="40" fillId="4" borderId="0">
      <alignment horizontal="center" vertical="center"/>
    </xf>
    <xf numFmtId="0" fontId="40" fillId="4" borderId="0">
      <alignment horizontal="center" vertical="center"/>
    </xf>
    <xf numFmtId="0" fontId="40" fillId="4" borderId="0">
      <alignment horizontal="center" vertical="center"/>
    </xf>
    <xf numFmtId="0" fontId="40" fillId="4" borderId="0">
      <alignment horizontal="center" vertical="center"/>
    </xf>
    <xf numFmtId="0" fontId="40" fillId="4" borderId="0">
      <alignment horizontal="center" vertical="center"/>
    </xf>
    <xf numFmtId="0" fontId="40" fillId="4" borderId="0">
      <alignment horizontal="center" vertical="center"/>
    </xf>
    <xf numFmtId="0" fontId="40" fillId="4" borderId="0">
      <alignment horizontal="center" vertical="center"/>
    </xf>
    <xf numFmtId="0" fontId="40" fillId="4" borderId="0">
      <alignment horizontal="center" vertical="center"/>
    </xf>
    <xf numFmtId="0" fontId="40" fillId="4" borderId="0">
      <alignment horizontal="center" vertical="center"/>
    </xf>
    <xf numFmtId="0" fontId="40" fillId="4" borderId="0">
      <alignment horizontal="center" vertical="center"/>
    </xf>
    <xf numFmtId="0" fontId="40" fillId="4" borderId="0">
      <alignment horizontal="center" vertical="center"/>
    </xf>
    <xf numFmtId="0" fontId="40" fillId="4" borderId="0">
      <alignment horizontal="center" vertical="center"/>
    </xf>
    <xf numFmtId="0" fontId="40" fillId="4" borderId="0">
      <alignment horizontal="center" vertical="center"/>
    </xf>
    <xf numFmtId="0" fontId="40" fillId="4" borderId="0">
      <alignment horizontal="center" vertical="center"/>
    </xf>
    <xf numFmtId="0" fontId="40" fillId="4" borderId="0">
      <alignment horizontal="center" vertical="center"/>
    </xf>
    <xf numFmtId="0" fontId="40" fillId="4" borderId="0">
      <alignment horizontal="center" vertical="center"/>
    </xf>
    <xf numFmtId="0" fontId="40" fillId="4" borderId="0">
      <alignment horizontal="center" vertical="center"/>
    </xf>
    <xf numFmtId="0" fontId="40" fillId="4" borderId="0">
      <alignment horizontal="center" vertical="center"/>
    </xf>
    <xf numFmtId="0" fontId="40" fillId="4" borderId="0">
      <alignment horizontal="center" vertical="center"/>
    </xf>
    <xf numFmtId="0" fontId="40" fillId="4" borderId="0">
      <alignment horizontal="center" vertical="center"/>
    </xf>
    <xf numFmtId="0" fontId="40" fillId="4" borderId="0">
      <alignment horizontal="center" vertical="center"/>
    </xf>
    <xf numFmtId="0" fontId="40" fillId="4" borderId="0">
      <alignment horizontal="center" vertical="center"/>
    </xf>
    <xf numFmtId="0" fontId="40" fillId="4" borderId="0">
      <alignment horizontal="center" vertical="center"/>
    </xf>
    <xf numFmtId="0" fontId="40" fillId="4" borderId="0">
      <alignment horizontal="center" vertical="center"/>
    </xf>
    <xf numFmtId="0" fontId="40" fillId="4" borderId="0">
      <alignment horizontal="center" vertical="center"/>
    </xf>
    <xf numFmtId="0" fontId="40" fillId="4" borderId="0">
      <alignment horizontal="center" vertical="center"/>
    </xf>
    <xf numFmtId="0" fontId="40" fillId="4" borderId="0">
      <alignment horizontal="center" vertical="center"/>
    </xf>
    <xf numFmtId="0" fontId="40" fillId="4" borderId="0">
      <alignment horizontal="center" vertical="center"/>
    </xf>
    <xf numFmtId="0" fontId="40" fillId="4" borderId="0">
      <alignment horizontal="center" vertical="center"/>
    </xf>
    <xf numFmtId="0" fontId="40" fillId="4" borderId="0">
      <alignment horizontal="center" vertical="center"/>
    </xf>
    <xf numFmtId="0" fontId="40" fillId="4" borderId="0">
      <alignment horizontal="center" vertical="center"/>
    </xf>
    <xf numFmtId="0" fontId="40" fillId="4" borderId="0">
      <alignment horizontal="center" vertical="center"/>
    </xf>
    <xf numFmtId="0" fontId="40" fillId="4" borderId="0">
      <alignment horizontal="center" vertical="center"/>
    </xf>
    <xf numFmtId="0" fontId="40" fillId="4" borderId="0">
      <alignment horizontal="center" vertical="center"/>
    </xf>
    <xf numFmtId="0" fontId="40" fillId="4" borderId="0">
      <alignment horizontal="center" vertical="center"/>
    </xf>
    <xf numFmtId="0" fontId="41" fillId="5" borderId="0">
      <alignment horizontal="center" vertical="top"/>
    </xf>
    <xf numFmtId="0" fontId="40" fillId="4" borderId="0">
      <alignment horizontal="center" vertical="top"/>
    </xf>
    <xf numFmtId="0" fontId="40" fillId="4" borderId="0">
      <alignment horizontal="center" vertical="top"/>
    </xf>
    <xf numFmtId="0" fontId="40" fillId="4" borderId="0">
      <alignment horizontal="center" vertical="top"/>
    </xf>
    <xf numFmtId="0" fontId="40" fillId="4" borderId="0">
      <alignment horizontal="center" vertical="top"/>
    </xf>
    <xf numFmtId="0" fontId="40" fillId="4" borderId="0">
      <alignment horizontal="center" vertical="top"/>
    </xf>
    <xf numFmtId="0" fontId="40" fillId="4" borderId="0">
      <alignment horizontal="center" vertical="top"/>
    </xf>
    <xf numFmtId="0" fontId="40" fillId="4" borderId="0">
      <alignment horizontal="center" vertical="top"/>
    </xf>
    <xf numFmtId="0" fontId="40" fillId="4" borderId="0">
      <alignment horizontal="center" vertical="top"/>
    </xf>
    <xf numFmtId="0" fontId="40" fillId="4" borderId="0">
      <alignment horizontal="center" vertical="top"/>
    </xf>
    <xf numFmtId="0" fontId="40" fillId="4" borderId="0">
      <alignment horizontal="center" vertical="top"/>
    </xf>
    <xf numFmtId="0" fontId="40" fillId="4" borderId="0">
      <alignment horizontal="center" vertical="top"/>
    </xf>
    <xf numFmtId="0" fontId="40" fillId="4" borderId="0">
      <alignment horizontal="center" vertical="top"/>
    </xf>
    <xf numFmtId="0" fontId="40" fillId="4" borderId="0">
      <alignment horizontal="center" vertical="top"/>
    </xf>
    <xf numFmtId="0" fontId="40" fillId="4" borderId="0">
      <alignment horizontal="center" vertical="top"/>
    </xf>
    <xf numFmtId="0" fontId="40" fillId="4" borderId="0">
      <alignment horizontal="center" vertical="top"/>
    </xf>
    <xf numFmtId="0" fontId="40" fillId="4" borderId="0">
      <alignment horizontal="center" vertical="top"/>
    </xf>
    <xf numFmtId="0" fontId="40" fillId="4" borderId="0">
      <alignment horizontal="center" vertical="top"/>
    </xf>
    <xf numFmtId="0" fontId="40" fillId="4" borderId="0">
      <alignment horizontal="center" vertical="top"/>
    </xf>
    <xf numFmtId="0" fontId="40" fillId="4" borderId="0">
      <alignment horizontal="center" vertical="top"/>
    </xf>
    <xf numFmtId="0" fontId="40" fillId="4" borderId="0">
      <alignment horizontal="center" vertical="top"/>
    </xf>
    <xf numFmtId="0" fontId="40" fillId="4" borderId="0">
      <alignment horizontal="center" vertical="top"/>
    </xf>
    <xf numFmtId="0" fontId="40" fillId="4" borderId="0">
      <alignment horizontal="center" vertical="top"/>
    </xf>
    <xf numFmtId="0" fontId="40" fillId="4" borderId="0">
      <alignment horizontal="center" vertical="top"/>
    </xf>
    <xf numFmtId="0" fontId="40" fillId="4" borderId="0">
      <alignment horizontal="center" vertical="top"/>
    </xf>
    <xf numFmtId="0" fontId="40" fillId="4" borderId="0">
      <alignment horizontal="center" vertical="top"/>
    </xf>
    <xf numFmtId="0" fontId="40" fillId="4" borderId="0">
      <alignment horizontal="center" vertical="top"/>
    </xf>
    <xf numFmtId="0" fontId="40" fillId="4" borderId="0">
      <alignment horizontal="center" vertical="top"/>
    </xf>
    <xf numFmtId="0" fontId="40" fillId="4" borderId="0">
      <alignment horizontal="center" vertical="top"/>
    </xf>
    <xf numFmtId="0" fontId="40" fillId="4" borderId="0">
      <alignment horizontal="center" vertical="top"/>
    </xf>
    <xf numFmtId="0" fontId="40" fillId="4" borderId="0">
      <alignment horizontal="center" vertical="top"/>
    </xf>
    <xf numFmtId="0" fontId="40" fillId="4" borderId="0">
      <alignment horizontal="center" vertical="top"/>
    </xf>
    <xf numFmtId="0" fontId="40" fillId="4" borderId="0">
      <alignment horizontal="center" vertical="top"/>
    </xf>
    <xf numFmtId="0" fontId="40" fillId="4" borderId="0">
      <alignment horizontal="center" vertical="top"/>
    </xf>
    <xf numFmtId="0" fontId="40" fillId="4" borderId="0">
      <alignment horizontal="center" vertical="top"/>
    </xf>
    <xf numFmtId="0" fontId="40" fillId="4" borderId="0">
      <alignment horizontal="center" vertical="top"/>
    </xf>
    <xf numFmtId="0" fontId="40" fillId="4" borderId="0">
      <alignment horizontal="center" vertical="top"/>
    </xf>
    <xf numFmtId="0" fontId="40" fillId="4" borderId="0">
      <alignment horizontal="center" vertical="top"/>
    </xf>
    <xf numFmtId="0" fontId="40" fillId="4" borderId="0">
      <alignment horizontal="center" vertical="top"/>
    </xf>
    <xf numFmtId="0" fontId="40" fillId="4" borderId="0">
      <alignment horizontal="center" vertical="top"/>
    </xf>
    <xf numFmtId="0" fontId="40" fillId="4" borderId="0">
      <alignment horizontal="center" vertical="top"/>
    </xf>
    <xf numFmtId="0" fontId="40" fillId="4" borderId="0">
      <alignment horizontal="center" vertical="top"/>
    </xf>
    <xf numFmtId="0" fontId="40" fillId="4" borderId="0">
      <alignment horizontal="center" vertical="top"/>
    </xf>
    <xf numFmtId="0" fontId="40" fillId="4" borderId="0">
      <alignment horizontal="center" vertical="top"/>
    </xf>
    <xf numFmtId="0" fontId="40" fillId="4" borderId="0">
      <alignment horizontal="center" vertical="top"/>
    </xf>
    <xf numFmtId="0" fontId="40" fillId="4" borderId="0">
      <alignment horizontal="center" vertical="top"/>
    </xf>
    <xf numFmtId="0" fontId="40" fillId="4" borderId="0">
      <alignment horizontal="center" vertical="top"/>
    </xf>
    <xf numFmtId="0" fontId="40" fillId="4" borderId="0">
      <alignment horizontal="center" vertical="top"/>
    </xf>
    <xf numFmtId="0" fontId="40" fillId="4" borderId="0">
      <alignment horizontal="center" vertical="top"/>
    </xf>
    <xf numFmtId="0" fontId="40" fillId="4" borderId="0">
      <alignment horizontal="center" vertical="top"/>
    </xf>
    <xf numFmtId="0" fontId="40" fillId="4" borderId="0">
      <alignment horizontal="center" vertical="top"/>
    </xf>
    <xf numFmtId="0" fontId="40" fillId="4" borderId="0">
      <alignment horizontal="center" vertical="top"/>
    </xf>
    <xf numFmtId="0" fontId="40" fillId="4" borderId="0">
      <alignment horizontal="center" vertical="top"/>
    </xf>
    <xf numFmtId="0" fontId="40" fillId="4" borderId="0">
      <alignment horizontal="center" vertical="top"/>
    </xf>
    <xf numFmtId="0" fontId="40" fillId="4" borderId="0">
      <alignment horizontal="center" vertical="top"/>
    </xf>
    <xf numFmtId="0" fontId="40" fillId="4" borderId="0">
      <alignment horizontal="center" vertical="top"/>
    </xf>
    <xf numFmtId="0" fontId="40" fillId="4" borderId="0">
      <alignment horizontal="center" vertical="top"/>
    </xf>
    <xf numFmtId="0" fontId="40" fillId="4" borderId="0">
      <alignment horizontal="center" vertical="top"/>
    </xf>
    <xf numFmtId="0" fontId="40" fillId="4" borderId="0">
      <alignment horizontal="center" vertical="top"/>
    </xf>
    <xf numFmtId="0" fontId="40" fillId="4" borderId="0">
      <alignment horizontal="center" vertical="top"/>
    </xf>
    <xf numFmtId="0" fontId="40" fillId="4" borderId="0">
      <alignment horizontal="center" vertical="top"/>
    </xf>
    <xf numFmtId="0" fontId="40" fillId="4" borderId="0">
      <alignment horizontal="center" vertical="top"/>
    </xf>
    <xf numFmtId="0" fontId="40" fillId="4" borderId="0">
      <alignment horizontal="center" vertical="top"/>
    </xf>
    <xf numFmtId="0" fontId="40" fillId="4" borderId="0">
      <alignment horizontal="center" vertical="top"/>
    </xf>
    <xf numFmtId="0" fontId="40" fillId="4" borderId="0">
      <alignment horizontal="center" vertical="top"/>
    </xf>
    <xf numFmtId="0" fontId="40" fillId="4" borderId="0">
      <alignment horizontal="center" vertical="top"/>
    </xf>
    <xf numFmtId="0" fontId="40" fillId="4" borderId="0">
      <alignment horizontal="center" vertical="top"/>
    </xf>
    <xf numFmtId="0" fontId="40" fillId="4" borderId="0">
      <alignment horizontal="center" vertical="top"/>
    </xf>
    <xf numFmtId="0" fontId="40" fillId="4" borderId="0">
      <alignment horizontal="center" vertical="top"/>
    </xf>
    <xf numFmtId="0" fontId="40" fillId="4" borderId="0">
      <alignment horizontal="center" vertical="top"/>
    </xf>
    <xf numFmtId="0" fontId="40" fillId="4" borderId="0">
      <alignment horizontal="center" vertical="top"/>
    </xf>
    <xf numFmtId="0" fontId="40" fillId="4" borderId="0">
      <alignment horizontal="center" vertical="top"/>
    </xf>
    <xf numFmtId="0" fontId="40" fillId="4" borderId="0">
      <alignment horizontal="center" vertical="top"/>
    </xf>
    <xf numFmtId="0" fontId="40" fillId="4" borderId="0">
      <alignment horizontal="center" vertical="top"/>
    </xf>
    <xf numFmtId="0" fontId="40" fillId="4" borderId="0">
      <alignment horizontal="center" vertical="top"/>
    </xf>
    <xf numFmtId="0" fontId="40" fillId="4" borderId="0">
      <alignment horizontal="center" vertical="top"/>
    </xf>
    <xf numFmtId="0" fontId="40" fillId="4" borderId="0">
      <alignment horizontal="center" vertical="top"/>
    </xf>
    <xf numFmtId="0" fontId="40" fillId="4" borderId="0">
      <alignment horizontal="center" vertical="top"/>
    </xf>
    <xf numFmtId="0" fontId="40" fillId="4" borderId="0">
      <alignment horizontal="center" vertical="top"/>
    </xf>
    <xf numFmtId="0" fontId="40" fillId="4" borderId="0">
      <alignment horizontal="center" vertical="top"/>
    </xf>
    <xf numFmtId="0" fontId="40" fillId="4" borderId="0">
      <alignment horizontal="center" vertical="top"/>
    </xf>
    <xf numFmtId="0" fontId="40" fillId="4" borderId="0">
      <alignment horizontal="center" vertical="top"/>
    </xf>
    <xf numFmtId="0" fontId="40" fillId="4" borderId="0">
      <alignment horizontal="center" vertical="top"/>
    </xf>
    <xf numFmtId="0" fontId="40" fillId="4" borderId="0">
      <alignment horizontal="center" vertical="top"/>
    </xf>
    <xf numFmtId="0" fontId="40" fillId="4" borderId="0">
      <alignment horizontal="center" vertical="top"/>
    </xf>
    <xf numFmtId="0" fontId="40" fillId="4" borderId="0">
      <alignment horizontal="center" vertical="top"/>
    </xf>
    <xf numFmtId="0" fontId="40" fillId="4" borderId="0">
      <alignment horizontal="center" vertical="top"/>
    </xf>
    <xf numFmtId="0" fontId="40" fillId="4" borderId="0">
      <alignment horizontal="center" vertical="top"/>
    </xf>
    <xf numFmtId="0" fontId="40" fillId="4" borderId="0">
      <alignment horizontal="center" vertical="top"/>
    </xf>
    <xf numFmtId="0" fontId="40" fillId="4" borderId="0">
      <alignment horizontal="center" vertical="top"/>
    </xf>
    <xf numFmtId="0" fontId="40" fillId="4" borderId="0">
      <alignment horizontal="center" vertical="top"/>
    </xf>
    <xf numFmtId="0" fontId="40" fillId="4" borderId="0">
      <alignment horizontal="center" vertical="top"/>
    </xf>
    <xf numFmtId="0" fontId="40" fillId="4" borderId="0">
      <alignment horizontal="center" vertical="top"/>
    </xf>
    <xf numFmtId="0" fontId="40" fillId="4" borderId="0">
      <alignment horizontal="center" vertical="top"/>
    </xf>
    <xf numFmtId="0" fontId="40" fillId="4" borderId="0">
      <alignment horizontal="center" vertical="top"/>
    </xf>
    <xf numFmtId="0" fontId="40" fillId="4" borderId="0">
      <alignment horizontal="center" vertical="top"/>
    </xf>
    <xf numFmtId="0" fontId="40" fillId="4" borderId="0">
      <alignment horizontal="center" vertical="top"/>
    </xf>
    <xf numFmtId="0" fontId="40" fillId="4" borderId="0">
      <alignment horizontal="center" vertical="top"/>
    </xf>
    <xf numFmtId="0" fontId="40" fillId="4" borderId="0">
      <alignment horizontal="center" vertical="top"/>
    </xf>
    <xf numFmtId="0" fontId="40" fillId="4" borderId="0">
      <alignment horizontal="center" vertical="top"/>
    </xf>
    <xf numFmtId="0" fontId="40" fillId="4" borderId="0">
      <alignment horizontal="center" vertical="top"/>
    </xf>
    <xf numFmtId="0" fontId="40" fillId="4" borderId="0">
      <alignment horizontal="center" vertical="top"/>
    </xf>
    <xf numFmtId="0" fontId="40" fillId="4" borderId="0">
      <alignment horizontal="center" vertical="top"/>
    </xf>
    <xf numFmtId="0" fontId="40" fillId="4" borderId="0">
      <alignment horizontal="center" vertical="top"/>
    </xf>
    <xf numFmtId="0" fontId="40" fillId="4" borderId="0">
      <alignment horizontal="center" vertical="top"/>
    </xf>
    <xf numFmtId="0" fontId="40" fillId="4" borderId="0">
      <alignment horizontal="center" vertical="top"/>
    </xf>
    <xf numFmtId="0" fontId="40" fillId="4" borderId="0">
      <alignment horizontal="center" vertical="top"/>
    </xf>
    <xf numFmtId="0" fontId="40" fillId="4" borderId="0">
      <alignment horizontal="center" vertical="top"/>
    </xf>
    <xf numFmtId="0" fontId="40" fillId="4" borderId="0">
      <alignment horizontal="center" vertical="top"/>
    </xf>
    <xf numFmtId="0" fontId="40" fillId="4" borderId="0">
      <alignment horizontal="center" vertical="top"/>
    </xf>
    <xf numFmtId="0" fontId="40" fillId="4" borderId="0">
      <alignment horizontal="center" vertical="top"/>
    </xf>
    <xf numFmtId="0" fontId="40" fillId="4" borderId="0">
      <alignment horizontal="center" vertical="top"/>
    </xf>
    <xf numFmtId="0" fontId="40" fillId="4" borderId="0">
      <alignment horizontal="center" vertical="top"/>
    </xf>
    <xf numFmtId="0" fontId="40" fillId="4" borderId="0">
      <alignment horizontal="center" vertical="top"/>
    </xf>
    <xf numFmtId="0" fontId="40" fillId="4" borderId="0">
      <alignment horizontal="center" vertical="top"/>
    </xf>
    <xf numFmtId="0" fontId="40" fillId="4" borderId="0">
      <alignment horizontal="center" vertical="top"/>
    </xf>
    <xf numFmtId="0" fontId="40" fillId="4" borderId="0">
      <alignment horizontal="center" vertical="top"/>
    </xf>
    <xf numFmtId="0" fontId="40" fillId="4" borderId="0">
      <alignment horizontal="center" vertical="top"/>
    </xf>
    <xf numFmtId="0" fontId="40" fillId="4" borderId="0">
      <alignment horizontal="center" vertical="top"/>
    </xf>
    <xf numFmtId="0" fontId="40" fillId="4" borderId="0">
      <alignment horizontal="center" vertical="top"/>
    </xf>
    <xf numFmtId="0" fontId="40" fillId="4" borderId="0">
      <alignment horizontal="center" vertical="top"/>
    </xf>
    <xf numFmtId="0" fontId="40" fillId="4" borderId="0">
      <alignment horizontal="center" vertical="top"/>
    </xf>
    <xf numFmtId="0" fontId="40" fillId="4" borderId="0">
      <alignment horizontal="center" vertical="top"/>
    </xf>
    <xf numFmtId="0" fontId="40" fillId="4" borderId="0">
      <alignment horizontal="center" vertical="top"/>
    </xf>
    <xf numFmtId="0" fontId="40" fillId="4" borderId="0">
      <alignment horizontal="center" vertical="top"/>
    </xf>
    <xf numFmtId="0" fontId="40" fillId="4" borderId="0">
      <alignment horizontal="center" vertical="top"/>
    </xf>
    <xf numFmtId="0" fontId="40" fillId="4" borderId="0">
      <alignment horizontal="center" vertical="top"/>
    </xf>
    <xf numFmtId="0" fontId="40" fillId="4" borderId="0">
      <alignment horizontal="center" vertical="top"/>
    </xf>
    <xf numFmtId="0" fontId="40" fillId="4" borderId="0">
      <alignment horizontal="center" vertical="top"/>
    </xf>
    <xf numFmtId="0" fontId="40" fillId="4" borderId="0">
      <alignment horizontal="center" vertical="top"/>
    </xf>
    <xf numFmtId="0" fontId="40" fillId="4" borderId="0">
      <alignment horizontal="center" vertical="top"/>
    </xf>
    <xf numFmtId="0" fontId="40" fillId="4" borderId="0">
      <alignment horizontal="center" vertical="top"/>
    </xf>
    <xf numFmtId="0" fontId="40" fillId="4" borderId="0">
      <alignment horizontal="center" vertical="top"/>
    </xf>
    <xf numFmtId="0" fontId="40" fillId="4" borderId="0">
      <alignment horizontal="center" vertical="top"/>
    </xf>
    <xf numFmtId="0" fontId="40" fillId="4" borderId="0">
      <alignment horizontal="center" vertical="top"/>
    </xf>
    <xf numFmtId="0" fontId="40" fillId="4" borderId="0">
      <alignment horizontal="center" vertical="top"/>
    </xf>
    <xf numFmtId="0" fontId="40" fillId="4" borderId="0">
      <alignment horizontal="center" vertical="top"/>
    </xf>
    <xf numFmtId="0" fontId="40" fillId="4" borderId="0">
      <alignment horizontal="center" vertical="top"/>
    </xf>
    <xf numFmtId="0" fontId="40" fillId="4" borderId="0">
      <alignment horizontal="center" vertical="top"/>
    </xf>
    <xf numFmtId="0" fontId="40" fillId="4" borderId="0">
      <alignment horizontal="center" vertical="top"/>
    </xf>
    <xf numFmtId="0" fontId="40" fillId="4" borderId="0">
      <alignment horizontal="center" vertical="top"/>
    </xf>
    <xf numFmtId="0" fontId="40" fillId="4" borderId="0">
      <alignment horizontal="center" vertical="top"/>
    </xf>
    <xf numFmtId="0" fontId="40" fillId="4" borderId="0">
      <alignment horizontal="center" vertical="top"/>
    </xf>
    <xf numFmtId="0" fontId="40" fillId="4" borderId="0">
      <alignment horizontal="center" vertical="top"/>
    </xf>
    <xf numFmtId="0" fontId="40" fillId="4" borderId="0">
      <alignment horizontal="center" vertical="top"/>
    </xf>
    <xf numFmtId="0" fontId="40" fillId="4" borderId="0">
      <alignment horizontal="center" vertical="top"/>
    </xf>
    <xf numFmtId="0" fontId="40" fillId="4" borderId="0">
      <alignment horizontal="center" vertical="top"/>
    </xf>
    <xf numFmtId="0" fontId="40" fillId="4" borderId="0">
      <alignment horizontal="center" vertical="top"/>
    </xf>
    <xf numFmtId="0" fontId="40" fillId="4" borderId="0">
      <alignment horizontal="center" vertical="top"/>
    </xf>
    <xf numFmtId="0" fontId="40" fillId="4" borderId="0">
      <alignment horizontal="center" vertical="top"/>
    </xf>
    <xf numFmtId="0" fontId="40" fillId="4" borderId="0">
      <alignment horizontal="center" vertical="top"/>
    </xf>
    <xf numFmtId="0" fontId="40" fillId="4" borderId="0">
      <alignment horizontal="center" vertical="top"/>
    </xf>
    <xf numFmtId="0" fontId="40" fillId="4" borderId="0">
      <alignment horizontal="center" vertical="top"/>
    </xf>
    <xf numFmtId="0" fontId="40" fillId="4" borderId="0">
      <alignment horizontal="center" vertical="top"/>
    </xf>
    <xf numFmtId="0" fontId="40" fillId="4" borderId="0">
      <alignment horizontal="center" vertical="top"/>
    </xf>
    <xf numFmtId="0" fontId="40" fillId="4" borderId="0">
      <alignment horizontal="center" vertical="top"/>
    </xf>
    <xf numFmtId="0" fontId="40" fillId="4" borderId="0">
      <alignment horizontal="center" vertical="top"/>
    </xf>
    <xf numFmtId="0" fontId="40" fillId="4" borderId="0">
      <alignment horizontal="center" vertical="top"/>
    </xf>
    <xf numFmtId="0" fontId="40" fillId="4" borderId="0">
      <alignment horizontal="center" vertical="top"/>
    </xf>
    <xf numFmtId="0" fontId="40" fillId="4" borderId="0">
      <alignment horizontal="center" vertical="top"/>
    </xf>
    <xf numFmtId="0" fontId="40" fillId="4" borderId="0">
      <alignment horizontal="center" vertical="top"/>
    </xf>
    <xf numFmtId="0" fontId="40" fillId="4" borderId="0">
      <alignment horizontal="center" vertical="top"/>
    </xf>
    <xf numFmtId="0" fontId="44" fillId="0" borderId="0"/>
    <xf numFmtId="0" fontId="44" fillId="0" borderId="0"/>
    <xf numFmtId="0" fontId="44" fillId="0" borderId="0"/>
    <xf numFmtId="0" fontId="44" fillId="0" borderId="0"/>
    <xf numFmtId="0" fontId="1" fillId="0" borderId="0"/>
    <xf numFmtId="0" fontId="1" fillId="0" borderId="0"/>
  </cellStyleXfs>
  <cellXfs count="449">
    <xf numFmtId="0" fontId="0" fillId="0" borderId="0" xfId="0"/>
    <xf numFmtId="0" fontId="7" fillId="0" borderId="0" xfId="0" applyFont="1"/>
    <xf numFmtId="0" fontId="8" fillId="0" borderId="1" xfId="0" applyFont="1" applyBorder="1" applyAlignment="1">
      <alignment horizontal="center" vertical="center" wrapText="1"/>
    </xf>
    <xf numFmtId="0" fontId="8" fillId="0" borderId="1" xfId="0" applyFont="1" applyBorder="1" applyAlignment="1">
      <alignment horizontal="center" vertical="center"/>
    </xf>
    <xf numFmtId="0" fontId="7" fillId="0" borderId="0" xfId="0" applyFont="1" applyAlignment="1">
      <alignment horizontal="center" vertical="center"/>
    </xf>
    <xf numFmtId="0" fontId="8" fillId="0" borderId="0" xfId="0" applyFont="1"/>
    <xf numFmtId="0" fontId="11"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14" fillId="0" borderId="1" xfId="0" applyFont="1" applyBorder="1" applyAlignment="1">
      <alignment vertical="center" wrapText="1"/>
    </xf>
    <xf numFmtId="0" fontId="12" fillId="0" borderId="1" xfId="0" applyFont="1" applyBorder="1" applyAlignment="1">
      <alignment vertical="center" wrapText="1"/>
    </xf>
    <xf numFmtId="0" fontId="14" fillId="0" borderId="1" xfId="0" applyFont="1" applyBorder="1" applyAlignment="1">
      <alignment horizontal="center" vertical="center" wrapText="1"/>
    </xf>
    <xf numFmtId="49" fontId="12" fillId="0" borderId="1" xfId="0" applyNumberFormat="1" applyFont="1" applyBorder="1" applyAlignment="1">
      <alignment horizontal="center" vertical="center" wrapText="1"/>
    </xf>
    <xf numFmtId="49" fontId="14" fillId="0" borderId="1" xfId="0" applyNumberFormat="1" applyFont="1" applyBorder="1" applyAlignment="1">
      <alignment horizontal="center" vertical="center" wrapText="1"/>
    </xf>
    <xf numFmtId="0" fontId="8" fillId="0" borderId="1" xfId="0" applyFont="1" applyBorder="1" applyAlignment="1">
      <alignment horizontal="center"/>
    </xf>
    <xf numFmtId="0" fontId="8" fillId="0" borderId="0" xfId="0" applyFont="1" applyAlignment="1">
      <alignment horizontal="center"/>
    </xf>
    <xf numFmtId="0" fontId="7" fillId="0" borderId="0" xfId="0" applyFont="1" applyAlignment="1">
      <alignment horizontal="center"/>
    </xf>
    <xf numFmtId="0" fontId="7" fillId="0" borderId="1" xfId="0" applyFont="1" applyFill="1" applyBorder="1" applyAlignment="1">
      <alignment horizontal="left" vertical="top" wrapText="1"/>
    </xf>
    <xf numFmtId="0" fontId="7" fillId="0" borderId="1" xfId="0" applyFont="1" applyBorder="1" applyAlignment="1">
      <alignment horizontal="left" vertical="top"/>
    </xf>
    <xf numFmtId="49" fontId="7" fillId="0" borderId="1" xfId="0" applyNumberFormat="1" applyFont="1" applyBorder="1" applyAlignment="1">
      <alignment horizontal="left" vertical="top" wrapText="1"/>
    </xf>
    <xf numFmtId="166" fontId="7" fillId="2" borderId="1" xfId="0" applyNumberFormat="1" applyFont="1" applyFill="1" applyBorder="1" applyAlignment="1">
      <alignment horizontal="left" vertical="top"/>
    </xf>
    <xf numFmtId="0" fontId="7" fillId="2" borderId="1" xfId="0" applyFont="1" applyFill="1" applyBorder="1" applyAlignment="1">
      <alignment horizontal="left" vertical="top"/>
    </xf>
    <xf numFmtId="166" fontId="7" fillId="0" borderId="1" xfId="0" applyNumberFormat="1" applyFont="1" applyBorder="1" applyAlignment="1">
      <alignment horizontal="left" vertical="top" wrapText="1"/>
    </xf>
    <xf numFmtId="166" fontId="7" fillId="0" borderId="1" xfId="0" applyNumberFormat="1" applyFont="1" applyBorder="1" applyAlignment="1">
      <alignment horizontal="left" vertical="top"/>
    </xf>
    <xf numFmtId="14" fontId="7" fillId="0" borderId="1" xfId="0" applyNumberFormat="1" applyFont="1" applyBorder="1" applyAlignment="1">
      <alignment horizontal="left" vertical="top" wrapText="1"/>
    </xf>
    <xf numFmtId="0" fontId="17" fillId="0" borderId="0" xfId="0" applyFont="1" applyFill="1"/>
    <xf numFmtId="0" fontId="18" fillId="0" borderId="0" xfId="0" applyFont="1" applyFill="1" applyAlignment="1">
      <alignment horizontal="center"/>
    </xf>
    <xf numFmtId="0" fontId="17" fillId="0" borderId="0" xfId="0" applyFont="1" applyFill="1" applyAlignment="1">
      <alignment vertical="center"/>
    </xf>
    <xf numFmtId="0" fontId="17" fillId="0" borderId="0" xfId="0" applyFont="1" applyFill="1" applyAlignment="1">
      <alignment horizontal="center"/>
    </xf>
    <xf numFmtId="0" fontId="21" fillId="0" borderId="0" xfId="0" applyFont="1" applyFill="1" applyAlignment="1">
      <alignment horizontal="center" vertical="center"/>
    </xf>
    <xf numFmtId="0" fontId="20" fillId="0" borderId="0" xfId="0" applyFont="1" applyFill="1" applyAlignment="1">
      <alignment horizontal="center" vertical="center" wrapText="1"/>
    </xf>
    <xf numFmtId="0" fontId="20" fillId="0" borderId="0" xfId="0" applyFont="1" applyFill="1" applyAlignment="1">
      <alignment horizontal="center" vertical="center"/>
    </xf>
    <xf numFmtId="167" fontId="20" fillId="0" borderId="0" xfId="0" applyNumberFormat="1" applyFont="1" applyFill="1" applyAlignment="1">
      <alignment horizontal="center" vertical="center"/>
    </xf>
    <xf numFmtId="0" fontId="21" fillId="3" borderId="0" xfId="0" applyFont="1" applyFill="1" applyAlignment="1">
      <alignment horizontal="center" vertical="center"/>
    </xf>
    <xf numFmtId="0" fontId="7" fillId="0" borderId="1" xfId="0" applyFont="1" applyFill="1" applyBorder="1" applyAlignment="1">
      <alignment horizontal="center" vertical="top" wrapText="1"/>
    </xf>
    <xf numFmtId="0" fontId="21" fillId="2" borderId="0" xfId="0" applyFont="1" applyFill="1" applyAlignment="1">
      <alignment horizontal="center" vertical="center"/>
    </xf>
    <xf numFmtId="0" fontId="8" fillId="0" borderId="1" xfId="0" applyFont="1" applyBorder="1" applyAlignment="1">
      <alignment horizontal="center" vertical="center"/>
    </xf>
    <xf numFmtId="0" fontId="7" fillId="0" borderId="1" xfId="0" applyFont="1" applyBorder="1" applyAlignment="1">
      <alignment horizontal="left" vertical="top" wrapText="1"/>
    </xf>
    <xf numFmtId="0" fontId="7" fillId="2" borderId="1" xfId="0" applyFont="1" applyFill="1" applyBorder="1" applyAlignment="1">
      <alignment horizontal="left" vertical="top" wrapText="1"/>
    </xf>
    <xf numFmtId="49" fontId="7" fillId="2" borderId="1" xfId="0" applyNumberFormat="1" applyFont="1" applyFill="1" applyBorder="1" applyAlignment="1">
      <alignment horizontal="left" vertical="top" wrapText="1"/>
    </xf>
    <xf numFmtId="0" fontId="8" fillId="0" borderId="1" xfId="0" applyFont="1" applyBorder="1" applyAlignment="1">
      <alignment horizontal="left" vertical="top" wrapText="1"/>
    </xf>
    <xf numFmtId="0" fontId="12" fillId="0" borderId="1" xfId="0" applyFont="1" applyBorder="1" applyAlignment="1">
      <alignment horizontal="center" vertical="center" wrapText="1"/>
    </xf>
    <xf numFmtId="0" fontId="7" fillId="0" borderId="0" xfId="0" applyFont="1"/>
    <xf numFmtId="0" fontId="0" fillId="0" borderId="0" xfId="0"/>
    <xf numFmtId="0" fontId="8" fillId="0" borderId="1" xfId="0" applyFont="1" applyBorder="1" applyAlignment="1">
      <alignment horizontal="center" vertical="center" wrapText="1"/>
    </xf>
    <xf numFmtId="0" fontId="7" fillId="0" borderId="1" xfId="0" applyFont="1" applyFill="1" applyBorder="1" applyAlignment="1">
      <alignment horizontal="left" vertical="top" wrapText="1"/>
    </xf>
    <xf numFmtId="0" fontId="7" fillId="0" borderId="1" xfId="0" applyFont="1" applyBorder="1" applyAlignment="1">
      <alignment horizontal="left" vertical="top" wrapText="1"/>
    </xf>
    <xf numFmtId="0" fontId="0" fillId="0" borderId="1" xfId="0" applyBorder="1" applyAlignment="1">
      <alignment horizontal="left" vertical="top"/>
    </xf>
    <xf numFmtId="49" fontId="7" fillId="0" borderId="1" xfId="0" applyNumberFormat="1" applyFont="1" applyFill="1" applyBorder="1" applyAlignment="1">
      <alignment horizontal="left" vertical="top"/>
    </xf>
    <xf numFmtId="0" fontId="7" fillId="0" borderId="1" xfId="0" applyFont="1" applyFill="1" applyBorder="1" applyAlignment="1">
      <alignment horizontal="left" vertical="top"/>
    </xf>
    <xf numFmtId="166" fontId="7" fillId="0" borderId="1" xfId="0" applyNumberFormat="1" applyFont="1" applyFill="1" applyBorder="1" applyAlignment="1">
      <alignment horizontal="left" vertical="top"/>
    </xf>
    <xf numFmtId="3" fontId="7" fillId="0" borderId="1" xfId="0" applyNumberFormat="1" applyFont="1" applyFill="1" applyBorder="1" applyAlignment="1">
      <alignment horizontal="left" vertical="top"/>
    </xf>
    <xf numFmtId="1" fontId="7" fillId="0" borderId="1" xfId="0" applyNumberFormat="1" applyFont="1" applyFill="1" applyBorder="1" applyAlignment="1">
      <alignment horizontal="left" vertical="top"/>
    </xf>
    <xf numFmtId="167" fontId="7" fillId="0" borderId="1" xfId="0" applyNumberFormat="1" applyFont="1" applyFill="1" applyBorder="1" applyAlignment="1">
      <alignment horizontal="left" vertical="top"/>
    </xf>
    <xf numFmtId="0" fontId="7" fillId="0" borderId="1" xfId="0" applyFont="1" applyBorder="1" applyAlignment="1">
      <alignment vertical="center" wrapText="1"/>
    </xf>
    <xf numFmtId="0" fontId="8" fillId="0" borderId="1" xfId="0" applyFont="1" applyBorder="1" applyAlignment="1">
      <alignment vertical="center" wrapText="1"/>
    </xf>
    <xf numFmtId="166" fontId="8" fillId="0" borderId="1" xfId="0" applyNumberFormat="1" applyFont="1" applyBorder="1" applyAlignment="1">
      <alignment horizontal="center" vertical="center" wrapText="1"/>
    </xf>
    <xf numFmtId="0" fontId="7" fillId="0" borderId="0" xfId="0" applyFont="1" applyBorder="1" applyAlignment="1">
      <alignment horizontal="center" vertical="center" wrapText="1"/>
    </xf>
    <xf numFmtId="0" fontId="8" fillId="0" borderId="0" xfId="0" applyFont="1" applyBorder="1" applyAlignment="1">
      <alignment vertical="center" wrapText="1"/>
    </xf>
    <xf numFmtId="0" fontId="8" fillId="0" borderId="0" xfId="0" applyFont="1" applyBorder="1" applyAlignment="1">
      <alignment horizontal="center" vertical="center" wrapText="1"/>
    </xf>
    <xf numFmtId="166" fontId="7" fillId="0" borderId="0" xfId="0" applyNumberFormat="1" applyFont="1"/>
    <xf numFmtId="166" fontId="7" fillId="0" borderId="1" xfId="0" applyNumberFormat="1" applyFont="1" applyBorder="1" applyAlignment="1">
      <alignment horizontal="center" vertical="center" wrapText="1"/>
    </xf>
    <xf numFmtId="166" fontId="7" fillId="0" borderId="1" xfId="0" applyNumberFormat="1" applyFont="1" applyFill="1" applyBorder="1" applyAlignment="1">
      <alignment horizontal="center" vertical="center" wrapText="1"/>
    </xf>
    <xf numFmtId="166" fontId="8" fillId="0" borderId="1" xfId="0" applyNumberFormat="1" applyFont="1" applyFill="1" applyBorder="1" applyAlignment="1">
      <alignment horizontal="center" vertical="center" wrapText="1"/>
    </xf>
    <xf numFmtId="0" fontId="26" fillId="0" borderId="1" xfId="0" applyFont="1" applyBorder="1" applyAlignment="1">
      <alignment horizontal="center" vertical="center" wrapText="1"/>
    </xf>
    <xf numFmtId="0" fontId="7" fillId="0" borderId="7" xfId="0" applyFont="1" applyBorder="1" applyAlignment="1">
      <alignment horizontal="left" vertical="top" wrapText="1"/>
    </xf>
    <xf numFmtId="0" fontId="8" fillId="0" borderId="7" xfId="0" applyFont="1" applyBorder="1" applyAlignment="1">
      <alignment horizontal="left" vertical="top" wrapText="1"/>
    </xf>
    <xf numFmtId="0" fontId="24" fillId="0" borderId="9" xfId="0" applyFont="1" applyFill="1" applyBorder="1" applyAlignment="1">
      <alignment horizontal="left" vertical="top"/>
    </xf>
    <xf numFmtId="0" fontId="24" fillId="0" borderId="1" xfId="0" applyFont="1" applyFill="1" applyBorder="1" applyAlignment="1">
      <alignment horizontal="left" vertical="top"/>
    </xf>
    <xf numFmtId="0" fontId="24" fillId="0" borderId="1" xfId="0" applyFont="1" applyFill="1" applyBorder="1" applyAlignment="1">
      <alignment horizontal="left" vertical="top" wrapText="1"/>
    </xf>
    <xf numFmtId="0" fontId="28" fillId="0" borderId="13" xfId="0" applyFont="1" applyFill="1" applyBorder="1" applyAlignment="1">
      <alignment horizontal="left" vertical="top" wrapText="1"/>
    </xf>
    <xf numFmtId="167" fontId="24" fillId="2" borderId="1" xfId="0" applyNumberFormat="1" applyFont="1" applyFill="1" applyBorder="1" applyAlignment="1">
      <alignment horizontal="left" vertical="top" wrapText="1"/>
    </xf>
    <xf numFmtId="0" fontId="8" fillId="0" borderId="1" xfId="0" applyFont="1" applyFill="1" applyBorder="1" applyAlignment="1">
      <alignment horizontal="center" vertical="center" wrapText="1"/>
    </xf>
    <xf numFmtId="0" fontId="8" fillId="0" borderId="1" xfId="0" applyFont="1" applyFill="1" applyBorder="1" applyAlignment="1">
      <alignment horizontal="center" vertical="center"/>
    </xf>
    <xf numFmtId="0" fontId="7" fillId="0" borderId="1" xfId="0" applyFont="1" applyFill="1" applyBorder="1" applyAlignment="1">
      <alignment horizontal="center" vertical="top"/>
    </xf>
    <xf numFmtId="49" fontId="24" fillId="0" borderId="1" xfId="0" applyNumberFormat="1" applyFont="1" applyFill="1" applyBorder="1" applyAlignment="1">
      <alignment horizontal="center" vertical="top"/>
    </xf>
    <xf numFmtId="49" fontId="7" fillId="0" borderId="1" xfId="0" applyNumberFormat="1" applyFont="1" applyFill="1" applyBorder="1" applyAlignment="1">
      <alignment horizontal="center" vertical="top"/>
    </xf>
    <xf numFmtId="0" fontId="24" fillId="0" borderId="1" xfId="0" applyFont="1" applyFill="1" applyBorder="1" applyAlignment="1">
      <alignment horizontal="center" vertical="top"/>
    </xf>
    <xf numFmtId="49" fontId="24" fillId="0" borderId="1" xfId="0" applyNumberFormat="1" applyFont="1" applyFill="1" applyBorder="1" applyAlignment="1">
      <alignment horizontal="center" vertical="top" wrapText="1"/>
    </xf>
    <xf numFmtId="0" fontId="7" fillId="0" borderId="2" xfId="0" applyFont="1" applyFill="1" applyBorder="1" applyAlignment="1">
      <alignment horizontal="left" vertical="top" wrapText="1"/>
    </xf>
    <xf numFmtId="3" fontId="7" fillId="2" borderId="1" xfId="0" applyNumberFormat="1" applyFont="1" applyFill="1" applyBorder="1" applyAlignment="1">
      <alignment horizontal="left" vertical="top" wrapText="1"/>
    </xf>
    <xf numFmtId="166" fontId="24" fillId="0" borderId="1" xfId="0" applyNumberFormat="1" applyFont="1" applyFill="1" applyBorder="1" applyAlignment="1">
      <alignment horizontal="left" vertical="top" wrapText="1"/>
    </xf>
    <xf numFmtId="0" fontId="7" fillId="2" borderId="2" xfId="0" applyFont="1" applyFill="1" applyBorder="1" applyAlignment="1">
      <alignment horizontal="left" vertical="top" wrapText="1"/>
    </xf>
    <xf numFmtId="49" fontId="24" fillId="0" borderId="1" xfId="0" applyNumberFormat="1" applyFont="1" applyFill="1" applyBorder="1" applyAlignment="1">
      <alignment horizontal="left" vertical="top"/>
    </xf>
    <xf numFmtId="0" fontId="7" fillId="2" borderId="19" xfId="0" applyFont="1" applyFill="1" applyBorder="1" applyAlignment="1">
      <alignment horizontal="left" vertical="top" wrapText="1"/>
    </xf>
    <xf numFmtId="167" fontId="24" fillId="0" borderId="1" xfId="0" applyNumberFormat="1" applyFont="1" applyFill="1" applyBorder="1" applyAlignment="1">
      <alignment horizontal="left" vertical="top"/>
    </xf>
    <xf numFmtId="166" fontId="7" fillId="2" borderId="1" xfId="5" applyNumberFormat="1" applyFont="1" applyFill="1" applyBorder="1" applyAlignment="1">
      <alignment horizontal="left" vertical="top"/>
    </xf>
    <xf numFmtId="0" fontId="10" fillId="2" borderId="1" xfId="0" applyFont="1" applyFill="1" applyBorder="1" applyAlignment="1">
      <alignment horizontal="left" vertical="top" wrapText="1"/>
    </xf>
    <xf numFmtId="3" fontId="7" fillId="2" borderId="1" xfId="0" applyNumberFormat="1" applyFont="1" applyFill="1" applyBorder="1" applyAlignment="1">
      <alignment horizontal="left" vertical="top"/>
    </xf>
    <xf numFmtId="0" fontId="29" fillId="2" borderId="16" xfId="0" applyFont="1" applyFill="1" applyBorder="1" applyAlignment="1">
      <alignment horizontal="left" vertical="top"/>
    </xf>
    <xf numFmtId="0" fontId="30" fillId="2" borderId="16" xfId="0" applyFont="1" applyFill="1" applyBorder="1" applyAlignment="1">
      <alignment horizontal="left" vertical="top" wrapText="1"/>
    </xf>
    <xf numFmtId="167" fontId="7" fillId="2" borderId="1" xfId="0" applyNumberFormat="1" applyFont="1" applyFill="1" applyBorder="1" applyAlignment="1">
      <alignment horizontal="left" vertical="top"/>
    </xf>
    <xf numFmtId="0" fontId="7" fillId="2" borderId="16" xfId="0" applyFont="1" applyFill="1" applyBorder="1" applyAlignment="1">
      <alignment horizontal="left" vertical="top" wrapText="1"/>
    </xf>
    <xf numFmtId="49" fontId="7" fillId="2" borderId="1" xfId="0" applyNumberFormat="1" applyFont="1" applyFill="1" applyBorder="1" applyAlignment="1">
      <alignment horizontal="left" vertical="top"/>
    </xf>
    <xf numFmtId="166" fontId="7" fillId="2" borderId="2" xfId="0" applyNumberFormat="1" applyFont="1" applyFill="1" applyBorder="1" applyAlignment="1">
      <alignment horizontal="left" vertical="top"/>
    </xf>
    <xf numFmtId="0" fontId="29" fillId="2" borderId="2" xfId="0" applyFont="1" applyFill="1" applyBorder="1" applyAlignment="1">
      <alignment horizontal="left" vertical="top"/>
    </xf>
    <xf numFmtId="0" fontId="30" fillId="2" borderId="2" xfId="0" applyFont="1" applyFill="1" applyBorder="1" applyAlignment="1">
      <alignment horizontal="left" vertical="top" wrapText="1"/>
    </xf>
    <xf numFmtId="49" fontId="24" fillId="0" borderId="4" xfId="0" applyNumberFormat="1" applyFont="1" applyFill="1" applyBorder="1" applyAlignment="1">
      <alignment horizontal="left" vertical="top" wrapText="1"/>
    </xf>
    <xf numFmtId="0" fontId="7" fillId="2" borderId="3" xfId="0" applyFont="1" applyFill="1" applyBorder="1" applyAlignment="1">
      <alignment horizontal="left" vertical="top"/>
    </xf>
    <xf numFmtId="49" fontId="24" fillId="0" borderId="1" xfId="0" applyNumberFormat="1" applyFont="1" applyFill="1" applyBorder="1" applyAlignment="1">
      <alignment horizontal="left" vertical="top" wrapText="1"/>
    </xf>
    <xf numFmtId="0" fontId="7" fillId="2" borderId="4" xfId="0" applyFont="1" applyFill="1" applyBorder="1" applyAlignment="1">
      <alignment horizontal="left" vertical="top"/>
    </xf>
    <xf numFmtId="0" fontId="7" fillId="2" borderId="4" xfId="0" applyFont="1" applyFill="1" applyBorder="1" applyAlignment="1">
      <alignment horizontal="left" vertical="top" wrapText="1"/>
    </xf>
    <xf numFmtId="168" fontId="7" fillId="2" borderId="1" xfId="0" applyNumberFormat="1" applyFont="1" applyFill="1" applyBorder="1" applyAlignment="1">
      <alignment horizontal="left" vertical="top" wrapText="1"/>
    </xf>
    <xf numFmtId="168" fontId="32" fillId="2" borderId="1" xfId="3" applyNumberFormat="1" applyFont="1" applyFill="1" applyBorder="1" applyAlignment="1">
      <alignment horizontal="left" vertical="top" wrapText="1"/>
    </xf>
    <xf numFmtId="4" fontId="32" fillId="2" borderId="4" xfId="3" applyNumberFormat="1" applyFont="1" applyFill="1" applyBorder="1" applyAlignment="1">
      <alignment horizontal="left" vertical="top" wrapText="1"/>
    </xf>
    <xf numFmtId="0" fontId="7" fillId="2" borderId="0" xfId="0" applyFont="1" applyFill="1" applyAlignment="1">
      <alignment horizontal="left" vertical="top" wrapText="1"/>
    </xf>
    <xf numFmtId="0" fontId="7" fillId="0" borderId="14" xfId="0" applyFont="1" applyFill="1" applyBorder="1" applyAlignment="1">
      <alignment horizontal="left" vertical="top"/>
    </xf>
    <xf numFmtId="166" fontId="7" fillId="2" borderId="2" xfId="5" applyNumberFormat="1" applyFont="1" applyFill="1" applyBorder="1" applyAlignment="1">
      <alignment horizontal="left" vertical="top"/>
    </xf>
    <xf numFmtId="0" fontId="7" fillId="2" borderId="2" xfId="0" applyFont="1" applyFill="1" applyBorder="1" applyAlignment="1">
      <alignment horizontal="left" vertical="top"/>
    </xf>
    <xf numFmtId="16" fontId="7" fillId="0" borderId="1" xfId="0" applyNumberFormat="1" applyFont="1" applyFill="1" applyBorder="1" applyAlignment="1">
      <alignment horizontal="left" vertical="top"/>
    </xf>
    <xf numFmtId="49" fontId="24" fillId="0" borderId="2" xfId="0" applyNumberFormat="1" applyFont="1" applyFill="1" applyBorder="1" applyAlignment="1">
      <alignment horizontal="left" vertical="top"/>
    </xf>
    <xf numFmtId="4" fontId="7" fillId="2" borderId="1" xfId="0" applyNumberFormat="1" applyFont="1" applyFill="1" applyBorder="1" applyAlignment="1">
      <alignment horizontal="left" vertical="top"/>
    </xf>
    <xf numFmtId="166" fontId="7" fillId="2" borderId="1" xfId="0" applyNumberFormat="1" applyFont="1" applyFill="1" applyBorder="1" applyAlignment="1">
      <alignment horizontal="left" vertical="top"/>
    </xf>
    <xf numFmtId="166" fontId="7" fillId="0" borderId="1" xfId="0" applyNumberFormat="1" applyFont="1" applyFill="1" applyBorder="1" applyAlignment="1">
      <alignment horizontal="left" vertical="top" wrapText="1"/>
    </xf>
    <xf numFmtId="166" fontId="24" fillId="0" borderId="1" xfId="0" applyNumberFormat="1" applyFont="1" applyBorder="1" applyAlignment="1">
      <alignment horizontal="left" vertical="top" wrapText="1"/>
    </xf>
    <xf numFmtId="167" fontId="24" fillId="2" borderId="22" xfId="0" applyNumberFormat="1" applyFont="1" applyFill="1" applyBorder="1" applyAlignment="1">
      <alignment horizontal="left" vertical="top" wrapText="1"/>
    </xf>
    <xf numFmtId="49" fontId="7" fillId="0" borderId="1" xfId="0" applyNumberFormat="1" applyFont="1" applyFill="1" applyBorder="1" applyAlignment="1">
      <alignment horizontal="left" vertical="top" wrapText="1"/>
    </xf>
    <xf numFmtId="166" fontId="7" fillId="2" borderId="1" xfId="0" applyNumberFormat="1" applyFont="1" applyFill="1" applyBorder="1" applyAlignment="1">
      <alignment horizontal="left" vertical="top" wrapText="1"/>
    </xf>
    <xf numFmtId="167" fontId="7" fillId="2" borderId="1" xfId="0" applyNumberFormat="1" applyFont="1" applyFill="1" applyBorder="1" applyAlignment="1">
      <alignment horizontal="left" vertical="top" wrapText="1"/>
    </xf>
    <xf numFmtId="167" fontId="7" fillId="2" borderId="3" xfId="0" applyNumberFormat="1" applyFont="1" applyFill="1" applyBorder="1" applyAlignment="1">
      <alignment horizontal="left" vertical="top" wrapText="1"/>
    </xf>
    <xf numFmtId="49" fontId="7" fillId="2" borderId="4" xfId="0" applyNumberFormat="1" applyFont="1" applyFill="1" applyBorder="1" applyAlignment="1">
      <alignment horizontal="left" vertical="top" wrapText="1"/>
    </xf>
    <xf numFmtId="166" fontId="7" fillId="2" borderId="5" xfId="0" applyNumberFormat="1" applyFont="1" applyFill="1" applyBorder="1" applyAlignment="1">
      <alignment horizontal="left" vertical="top" wrapText="1"/>
    </xf>
    <xf numFmtId="166" fontId="24" fillId="2" borderId="1" xfId="0" applyNumberFormat="1" applyFont="1" applyFill="1" applyBorder="1" applyAlignment="1">
      <alignment horizontal="left" vertical="top" wrapText="1"/>
    </xf>
    <xf numFmtId="0" fontId="24" fillId="2" borderId="1" xfId="0" applyFont="1" applyFill="1" applyBorder="1" applyAlignment="1">
      <alignment horizontal="left" vertical="top" wrapText="1"/>
    </xf>
    <xf numFmtId="0" fontId="7" fillId="2" borderId="1" xfId="0" applyFont="1" applyFill="1" applyBorder="1" applyAlignment="1">
      <alignment horizontal="left" vertical="top" wrapText="1"/>
    </xf>
    <xf numFmtId="49" fontId="10" fillId="0" borderId="2" xfId="0" applyNumberFormat="1" applyFont="1" applyFill="1" applyBorder="1" applyAlignment="1">
      <alignment horizontal="center" vertical="top" wrapText="1"/>
    </xf>
    <xf numFmtId="0" fontId="7" fillId="0" borderId="2" xfId="0" applyFont="1" applyFill="1" applyBorder="1" applyAlignment="1">
      <alignment horizontal="center" vertical="top" wrapText="1"/>
    </xf>
    <xf numFmtId="49" fontId="7" fillId="0" borderId="2" xfId="0" applyNumberFormat="1" applyFont="1" applyFill="1" applyBorder="1" applyAlignment="1">
      <alignment horizontal="center" vertical="top"/>
    </xf>
    <xf numFmtId="167" fontId="10" fillId="0" borderId="2" xfId="0" applyNumberFormat="1" applyFont="1" applyFill="1" applyBorder="1" applyAlignment="1">
      <alignment horizontal="center" vertical="top"/>
    </xf>
    <xf numFmtId="166" fontId="10" fillId="0" borderId="2" xfId="0" applyNumberFormat="1" applyFont="1" applyFill="1" applyBorder="1" applyAlignment="1">
      <alignment horizontal="center" vertical="top"/>
    </xf>
    <xf numFmtId="0" fontId="10" fillId="0" borderId="2" xfId="0" applyFont="1" applyFill="1" applyBorder="1" applyAlignment="1">
      <alignment horizontal="center" vertical="top" wrapText="1"/>
    </xf>
    <xf numFmtId="0" fontId="10" fillId="0" borderId="1" xfId="0" applyFont="1" applyFill="1" applyBorder="1" applyAlignment="1">
      <alignment horizontal="center" vertical="top" wrapText="1"/>
    </xf>
    <xf numFmtId="0" fontId="10" fillId="0" borderId="1" xfId="0" applyFont="1" applyFill="1" applyBorder="1" applyAlignment="1">
      <alignment horizontal="center" vertical="top"/>
    </xf>
    <xf numFmtId="3" fontId="10" fillId="0" borderId="1" xfId="0" applyNumberFormat="1" applyFont="1" applyFill="1" applyBorder="1" applyAlignment="1">
      <alignment horizontal="center" vertical="top"/>
    </xf>
    <xf numFmtId="166" fontId="10" fillId="0" borderId="1" xfId="0" applyNumberFormat="1" applyFont="1" applyFill="1" applyBorder="1" applyAlignment="1">
      <alignment horizontal="center" vertical="top"/>
    </xf>
    <xf numFmtId="0" fontId="10" fillId="0" borderId="2" xfId="0" applyFont="1" applyFill="1" applyBorder="1" applyAlignment="1">
      <alignment horizontal="center" vertical="top"/>
    </xf>
    <xf numFmtId="49" fontId="10" fillId="0" borderId="2" xfId="0" applyNumberFormat="1" applyFont="1" applyFill="1" applyBorder="1" applyAlignment="1">
      <alignment horizontal="center" vertical="top"/>
    </xf>
    <xf numFmtId="49" fontId="10" fillId="0" borderId="15" xfId="0" applyNumberFormat="1" applyFont="1" applyFill="1" applyBorder="1" applyAlignment="1">
      <alignment horizontal="center" vertical="top"/>
    </xf>
    <xf numFmtId="167" fontId="10" fillId="0" borderId="15" xfId="0" applyNumberFormat="1" applyFont="1" applyFill="1" applyBorder="1" applyAlignment="1">
      <alignment horizontal="center" vertical="top"/>
    </xf>
    <xf numFmtId="0" fontId="7" fillId="0" borderId="15" xfId="0" applyFont="1" applyFill="1" applyBorder="1" applyAlignment="1">
      <alignment horizontal="center" vertical="top" wrapText="1"/>
    </xf>
    <xf numFmtId="0" fontId="26" fillId="0" borderId="16" xfId="0" applyFont="1" applyFill="1" applyBorder="1" applyAlignment="1">
      <alignment horizontal="center" vertical="top"/>
    </xf>
    <xf numFmtId="0" fontId="24" fillId="0" borderId="7" xfId="0" applyFont="1" applyFill="1" applyBorder="1" applyAlignment="1">
      <alignment horizontal="center" vertical="top" wrapText="1"/>
    </xf>
    <xf numFmtId="0" fontId="24" fillId="0" borderId="4" xfId="0" applyFont="1" applyFill="1" applyBorder="1" applyAlignment="1">
      <alignment horizontal="center" vertical="top" wrapText="1"/>
    </xf>
    <xf numFmtId="166" fontId="10" fillId="0" borderId="5" xfId="0" applyNumberFormat="1" applyFont="1" applyFill="1" applyBorder="1" applyAlignment="1">
      <alignment horizontal="center" vertical="top"/>
    </xf>
    <xf numFmtId="166" fontId="10" fillId="0" borderId="14" xfId="0" applyNumberFormat="1" applyFont="1" applyFill="1" applyBorder="1" applyAlignment="1">
      <alignment horizontal="center" vertical="top"/>
    </xf>
    <xf numFmtId="0" fontId="26" fillId="0" borderId="2" xfId="0" applyFont="1" applyFill="1" applyBorder="1" applyAlignment="1">
      <alignment horizontal="center" vertical="top"/>
    </xf>
    <xf numFmtId="49" fontId="10" fillId="0" borderId="3" xfId="0" applyNumberFormat="1" applyFont="1" applyFill="1" applyBorder="1" applyAlignment="1">
      <alignment horizontal="center" vertical="top"/>
    </xf>
    <xf numFmtId="0" fontId="26" fillId="0" borderId="3" xfId="0" applyFont="1" applyFill="1" applyBorder="1" applyAlignment="1">
      <alignment horizontal="center" vertical="top"/>
    </xf>
    <xf numFmtId="0" fontId="26" fillId="0" borderId="0" xfId="0" applyFont="1" applyFill="1" applyBorder="1" applyAlignment="1">
      <alignment horizontal="center" vertical="top"/>
    </xf>
    <xf numFmtId="167" fontId="26" fillId="0" borderId="0" xfId="0" applyNumberFormat="1" applyFont="1" applyFill="1" applyBorder="1" applyAlignment="1">
      <alignment horizontal="center" vertical="top"/>
    </xf>
    <xf numFmtId="167" fontId="26" fillId="0" borderId="3" xfId="0" applyNumberFormat="1" applyFont="1" applyFill="1" applyBorder="1" applyAlignment="1">
      <alignment horizontal="center" vertical="top"/>
    </xf>
    <xf numFmtId="0" fontId="26" fillId="0" borderId="18" xfId="0" applyFont="1" applyFill="1" applyBorder="1" applyAlignment="1">
      <alignment horizontal="center" vertical="top"/>
    </xf>
    <xf numFmtId="49" fontId="7" fillId="0" borderId="7" xfId="0" applyNumberFormat="1" applyFont="1" applyFill="1" applyBorder="1" applyAlignment="1">
      <alignment horizontal="center" vertical="top" wrapText="1"/>
    </xf>
    <xf numFmtId="0" fontId="26" fillId="0" borderId="17" xfId="0" applyFont="1" applyFill="1" applyBorder="1" applyAlignment="1">
      <alignment horizontal="center" vertical="top"/>
    </xf>
    <xf numFmtId="49" fontId="24" fillId="0" borderId="7" xfId="0" applyNumberFormat="1" applyFont="1" applyFill="1" applyBorder="1" applyAlignment="1">
      <alignment horizontal="center" vertical="top" wrapText="1"/>
    </xf>
    <xf numFmtId="0" fontId="24" fillId="0" borderId="1" xfId="0" applyFont="1" applyFill="1" applyBorder="1" applyAlignment="1">
      <alignment horizontal="center" vertical="top" wrapText="1"/>
    </xf>
    <xf numFmtId="0" fontId="10" fillId="0" borderId="3" xfId="0" applyFont="1" applyFill="1" applyBorder="1" applyAlignment="1">
      <alignment horizontal="center" vertical="top" wrapText="1"/>
    </xf>
    <xf numFmtId="0" fontId="26" fillId="0" borderId="4" xfId="0" applyFont="1" applyFill="1" applyBorder="1" applyAlignment="1">
      <alignment horizontal="center" vertical="top"/>
    </xf>
    <xf numFmtId="0" fontId="26" fillId="0" borderId="24" xfId="0" applyFont="1" applyFill="1" applyBorder="1" applyAlignment="1">
      <alignment horizontal="center" vertical="top"/>
    </xf>
    <xf numFmtId="0" fontId="26" fillId="0" borderId="23" xfId="0" applyFont="1" applyFill="1" applyBorder="1" applyAlignment="1">
      <alignment horizontal="center" vertical="top"/>
    </xf>
    <xf numFmtId="49" fontId="24" fillId="0" borderId="16" xfId="0" applyNumberFormat="1" applyFont="1" applyFill="1" applyBorder="1" applyAlignment="1">
      <alignment horizontal="center" vertical="top" wrapText="1"/>
    </xf>
    <xf numFmtId="0" fontId="24" fillId="0" borderId="2" xfId="0" applyFont="1" applyFill="1" applyBorder="1" applyAlignment="1">
      <alignment horizontal="center" vertical="top" wrapText="1"/>
    </xf>
    <xf numFmtId="0" fontId="10" fillId="0" borderId="16" xfId="0" applyFont="1" applyFill="1" applyBorder="1" applyAlignment="1">
      <alignment horizontal="center" vertical="top" wrapText="1"/>
    </xf>
    <xf numFmtId="49" fontId="10" fillId="0" borderId="16" xfId="0" applyNumberFormat="1" applyFont="1" applyFill="1" applyBorder="1" applyAlignment="1">
      <alignment horizontal="center" vertical="top"/>
    </xf>
    <xf numFmtId="0" fontId="10" fillId="0" borderId="4" xfId="0" applyFont="1" applyFill="1" applyBorder="1" applyAlignment="1">
      <alignment horizontal="center" vertical="top" wrapText="1"/>
    </xf>
    <xf numFmtId="0" fontId="26" fillId="0" borderId="1" xfId="0" applyFont="1" applyFill="1" applyBorder="1" applyAlignment="1">
      <alignment horizontal="center" vertical="top"/>
    </xf>
    <xf numFmtId="0" fontId="10" fillId="0" borderId="3" xfId="0" applyFont="1" applyFill="1" applyBorder="1" applyAlignment="1">
      <alignment horizontal="center" vertical="center" wrapText="1"/>
    </xf>
    <xf numFmtId="0" fontId="10" fillId="0" borderId="23" xfId="0" applyFont="1" applyFill="1" applyBorder="1" applyAlignment="1">
      <alignment horizontal="center" vertical="top"/>
    </xf>
    <xf numFmtId="0" fontId="26" fillId="0" borderId="2" xfId="0" applyFont="1" applyFill="1" applyBorder="1" applyAlignment="1">
      <alignment horizontal="center" vertical="center"/>
    </xf>
    <xf numFmtId="0" fontId="10" fillId="0" borderId="18" xfId="0" applyFont="1" applyFill="1" applyBorder="1" applyAlignment="1">
      <alignment horizontal="center" vertical="top"/>
    </xf>
    <xf numFmtId="167" fontId="17" fillId="0" borderId="2" xfId="0" applyNumberFormat="1" applyFont="1" applyFill="1" applyBorder="1" applyAlignment="1">
      <alignment horizontal="center" vertical="top"/>
    </xf>
    <xf numFmtId="0" fontId="26" fillId="0" borderId="5" xfId="0" applyFont="1" applyFill="1" applyBorder="1" applyAlignment="1">
      <alignment horizontal="center" vertical="top"/>
    </xf>
    <xf numFmtId="0" fontId="26" fillId="0" borderId="3" xfId="0" applyFont="1" applyFill="1" applyBorder="1" applyAlignment="1">
      <alignment horizontal="center" vertical="center"/>
    </xf>
    <xf numFmtId="0" fontId="10" fillId="0" borderId="15" xfId="0" applyFont="1" applyFill="1" applyBorder="1" applyAlignment="1">
      <alignment horizontal="center" vertical="top"/>
    </xf>
    <xf numFmtId="167" fontId="17" fillId="0" borderId="15" xfId="0" applyNumberFormat="1" applyFont="1" applyFill="1" applyBorder="1" applyAlignment="1">
      <alignment horizontal="center" vertical="top"/>
    </xf>
    <xf numFmtId="166" fontId="10" fillId="0" borderId="15" xfId="0" applyNumberFormat="1" applyFont="1" applyFill="1" applyBorder="1" applyAlignment="1">
      <alignment horizontal="center" vertical="top"/>
    </xf>
    <xf numFmtId="0" fontId="10" fillId="0" borderId="7" xfId="0" applyFont="1" applyFill="1" applyBorder="1" applyAlignment="1">
      <alignment horizontal="center" vertical="top" wrapText="1"/>
    </xf>
    <xf numFmtId="167" fontId="17" fillId="0" borderId="0" xfId="0" applyNumberFormat="1" applyFont="1" applyFill="1" applyBorder="1" applyAlignment="1">
      <alignment horizontal="center" vertical="top"/>
    </xf>
    <xf numFmtId="167" fontId="17" fillId="0" borderId="3" xfId="0" applyNumberFormat="1" applyFont="1" applyFill="1" applyBorder="1" applyAlignment="1">
      <alignment horizontal="center" vertical="top"/>
    </xf>
    <xf numFmtId="0" fontId="7" fillId="0" borderId="3" xfId="0" applyFont="1" applyFill="1" applyBorder="1" applyAlignment="1">
      <alignment horizontal="center" vertical="top" wrapText="1"/>
    </xf>
    <xf numFmtId="166" fontId="10" fillId="0" borderId="0" xfId="0" applyNumberFormat="1" applyFont="1" applyFill="1" applyBorder="1" applyAlignment="1">
      <alignment horizontal="center" vertical="top"/>
    </xf>
    <xf numFmtId="167" fontId="17" fillId="0" borderId="24" xfId="0" applyNumberFormat="1" applyFont="1" applyFill="1" applyBorder="1" applyAlignment="1">
      <alignment horizontal="center" vertical="top"/>
    </xf>
    <xf numFmtId="167" fontId="17" fillId="0" borderId="4" xfId="0" applyNumberFormat="1" applyFont="1" applyFill="1" applyBorder="1" applyAlignment="1">
      <alignment horizontal="center" vertical="top"/>
    </xf>
    <xf numFmtId="0" fontId="7" fillId="0" borderId="4" xfId="0" applyFont="1" applyFill="1" applyBorder="1" applyAlignment="1">
      <alignment horizontal="center" vertical="top" wrapText="1"/>
    </xf>
    <xf numFmtId="166" fontId="10" fillId="0" borderId="24" xfId="0" applyNumberFormat="1" applyFont="1" applyFill="1" applyBorder="1" applyAlignment="1">
      <alignment horizontal="center" vertical="top"/>
    </xf>
    <xf numFmtId="0" fontId="26" fillId="0" borderId="21" xfId="0" applyFont="1" applyFill="1" applyBorder="1" applyAlignment="1">
      <alignment horizontal="center" vertical="top"/>
    </xf>
    <xf numFmtId="0" fontId="10" fillId="0" borderId="16" xfId="0" applyFont="1" applyFill="1" applyBorder="1" applyAlignment="1">
      <alignment horizontal="center" vertical="top"/>
    </xf>
    <xf numFmtId="0" fontId="10" fillId="0" borderId="18" xfId="0" applyFont="1" applyFill="1" applyBorder="1" applyAlignment="1">
      <alignment horizontal="center" vertical="top" wrapText="1"/>
    </xf>
    <xf numFmtId="0" fontId="7" fillId="0" borderId="0" xfId="0" applyFont="1" applyFill="1" applyBorder="1" applyAlignment="1">
      <alignment horizontal="center" vertical="top" wrapText="1"/>
    </xf>
    <xf numFmtId="166" fontId="10" fillId="0" borderId="4" xfId="0" applyNumberFormat="1" applyFont="1" applyFill="1" applyBorder="1" applyAlignment="1">
      <alignment horizontal="center" vertical="top"/>
    </xf>
    <xf numFmtId="0" fontId="10" fillId="0" borderId="7" xfId="0" applyFont="1" applyFill="1" applyBorder="1" applyAlignment="1">
      <alignment horizontal="center" vertical="top"/>
    </xf>
    <xf numFmtId="167" fontId="17" fillId="0" borderId="1" xfId="0" applyNumberFormat="1" applyFont="1" applyFill="1" applyBorder="1" applyAlignment="1">
      <alignment horizontal="center" vertical="top"/>
    </xf>
    <xf numFmtId="0" fontId="10" fillId="0" borderId="1" xfId="0" applyFont="1" applyFill="1" applyBorder="1" applyAlignment="1">
      <alignment horizontal="center" vertical="top" wrapText="1" shrinkToFit="1"/>
    </xf>
    <xf numFmtId="3" fontId="10" fillId="0" borderId="1" xfId="0" applyNumberFormat="1" applyFont="1" applyFill="1" applyBorder="1" applyAlignment="1">
      <alignment horizontal="center" vertical="top" wrapText="1" shrinkToFit="1"/>
    </xf>
    <xf numFmtId="1" fontId="24" fillId="0" borderId="1" xfId="0" applyNumberFormat="1" applyFont="1" applyFill="1" applyBorder="1" applyAlignment="1">
      <alignment horizontal="center" vertical="top" wrapText="1"/>
    </xf>
    <xf numFmtId="0" fontId="10" fillId="0" borderId="0" xfId="0" applyFont="1" applyFill="1" applyBorder="1" applyAlignment="1">
      <alignment horizontal="center" vertical="top"/>
    </xf>
    <xf numFmtId="166" fontId="10" fillId="0" borderId="3" xfId="0" applyNumberFormat="1" applyFont="1" applyFill="1" applyBorder="1" applyAlignment="1">
      <alignment horizontal="center" vertical="top"/>
    </xf>
    <xf numFmtId="0" fontId="7" fillId="0" borderId="1" xfId="0" applyNumberFormat="1" applyFont="1" applyFill="1" applyBorder="1" applyAlignment="1">
      <alignment horizontal="center" vertical="top" wrapText="1"/>
    </xf>
    <xf numFmtId="0" fontId="24" fillId="0" borderId="1" xfId="0" applyNumberFormat="1" applyFont="1" applyFill="1" applyBorder="1" applyAlignment="1">
      <alignment horizontal="center" vertical="top" wrapText="1"/>
    </xf>
    <xf numFmtId="0" fontId="10" fillId="0" borderId="15" xfId="0" applyFont="1" applyFill="1" applyBorder="1" applyAlignment="1">
      <alignment horizontal="center" vertical="top" wrapText="1"/>
    </xf>
    <xf numFmtId="0" fontId="10" fillId="0" borderId="0" xfId="0" applyFont="1" applyFill="1" applyBorder="1" applyAlignment="1">
      <alignment horizontal="center" vertical="top" wrapText="1"/>
    </xf>
    <xf numFmtId="1" fontId="10" fillId="0" borderId="1" xfId="0" applyNumberFormat="1" applyFont="1" applyFill="1" applyBorder="1" applyAlignment="1">
      <alignment horizontal="center" vertical="top"/>
    </xf>
    <xf numFmtId="0" fontId="24" fillId="0" borderId="16" xfId="0" applyFont="1" applyFill="1" applyBorder="1" applyAlignment="1">
      <alignment horizontal="center" vertical="top" wrapText="1"/>
    </xf>
    <xf numFmtId="0" fontId="24" fillId="0" borderId="7" xfId="26" applyFont="1" applyFill="1" applyBorder="1" applyAlignment="1">
      <alignment horizontal="center" vertical="top" wrapText="1"/>
    </xf>
    <xf numFmtId="0" fontId="24" fillId="0" borderId="23" xfId="0" applyFont="1" applyFill="1" applyBorder="1" applyAlignment="1">
      <alignment horizontal="center" vertical="top" wrapText="1"/>
    </xf>
    <xf numFmtId="0" fontId="24" fillId="0" borderId="18" xfId="0" applyFont="1" applyFill="1" applyBorder="1" applyAlignment="1">
      <alignment horizontal="center" vertical="top" wrapText="1"/>
    </xf>
    <xf numFmtId="0" fontId="24" fillId="0" borderId="2" xfId="0" applyFont="1" applyFill="1" applyBorder="1" applyAlignment="1">
      <alignment horizontal="center" vertical="top"/>
    </xf>
    <xf numFmtId="0" fontId="10" fillId="0" borderId="24" xfId="0" applyFont="1" applyFill="1" applyBorder="1" applyAlignment="1">
      <alignment horizontal="center" vertical="top" wrapText="1"/>
    </xf>
    <xf numFmtId="0" fontId="24" fillId="0" borderId="1" xfId="0" applyNumberFormat="1" applyFont="1" applyFill="1" applyBorder="1" applyAlignment="1" applyProtection="1">
      <alignment horizontal="center" vertical="top" wrapText="1"/>
    </xf>
    <xf numFmtId="0" fontId="24" fillId="0" borderId="1" xfId="0" applyNumberFormat="1" applyFont="1" applyFill="1" applyBorder="1" applyAlignment="1" applyProtection="1">
      <alignment horizontal="center" vertical="top"/>
    </xf>
    <xf numFmtId="0" fontId="26" fillId="0" borderId="7" xfId="0" applyFont="1" applyFill="1" applyBorder="1" applyAlignment="1">
      <alignment horizontal="center" vertical="top"/>
    </xf>
    <xf numFmtId="49" fontId="10" fillId="0" borderId="1" xfId="0" applyNumberFormat="1" applyFont="1" applyFill="1" applyBorder="1" applyAlignment="1">
      <alignment horizontal="center" vertical="top"/>
    </xf>
    <xf numFmtId="0" fontId="7" fillId="0" borderId="7" xfId="0" applyFont="1" applyFill="1" applyBorder="1" applyAlignment="1">
      <alignment horizontal="center" vertical="top" wrapText="1"/>
    </xf>
    <xf numFmtId="0" fontId="10" fillId="0" borderId="24" xfId="0" applyFont="1" applyFill="1" applyBorder="1" applyAlignment="1">
      <alignment horizontal="center" vertical="top"/>
    </xf>
    <xf numFmtId="0" fontId="7" fillId="0" borderId="24" xfId="0" applyFont="1" applyFill="1" applyBorder="1" applyAlignment="1">
      <alignment horizontal="center" vertical="top" wrapText="1"/>
    </xf>
    <xf numFmtId="49" fontId="10" fillId="0" borderId="4" xfId="0" applyNumberFormat="1" applyFont="1" applyFill="1" applyBorder="1" applyAlignment="1">
      <alignment horizontal="center" vertical="top"/>
    </xf>
    <xf numFmtId="167" fontId="10" fillId="0" borderId="3" xfId="0" applyNumberFormat="1" applyFont="1" applyFill="1" applyBorder="1" applyAlignment="1">
      <alignment horizontal="center" vertical="top"/>
    </xf>
    <xf numFmtId="167" fontId="10" fillId="0" borderId="0" xfId="0" applyNumberFormat="1" applyFont="1" applyFill="1" applyBorder="1" applyAlignment="1">
      <alignment horizontal="center" vertical="top"/>
    </xf>
    <xf numFmtId="49" fontId="24" fillId="0" borderId="2" xfId="0" applyNumberFormat="1" applyFont="1" applyFill="1" applyBorder="1" applyAlignment="1">
      <alignment horizontal="center" vertical="top" wrapText="1"/>
    </xf>
    <xf numFmtId="3" fontId="24" fillId="0" borderId="2" xfId="0" applyNumberFormat="1" applyFont="1" applyFill="1" applyBorder="1" applyAlignment="1">
      <alignment horizontal="center" vertical="top" wrapText="1"/>
    </xf>
    <xf numFmtId="166" fontId="10" fillId="0" borderId="17" xfId="0" applyNumberFormat="1" applyFont="1" applyFill="1" applyBorder="1" applyAlignment="1">
      <alignment horizontal="center" vertical="top"/>
    </xf>
    <xf numFmtId="3" fontId="24" fillId="0" borderId="1" xfId="0" applyNumberFormat="1" applyFont="1" applyFill="1" applyBorder="1" applyAlignment="1">
      <alignment horizontal="center" vertical="top" wrapText="1"/>
    </xf>
    <xf numFmtId="166" fontId="10" fillId="0" borderId="21" xfId="0" applyNumberFormat="1" applyFont="1" applyFill="1" applyBorder="1" applyAlignment="1">
      <alignment horizontal="center" vertical="top"/>
    </xf>
    <xf numFmtId="0" fontId="10" fillId="0" borderId="3" xfId="0" applyFont="1" applyFill="1" applyBorder="1" applyAlignment="1">
      <alignment horizontal="center" vertical="top"/>
    </xf>
    <xf numFmtId="0" fontId="24" fillId="0" borderId="3" xfId="0" applyFont="1" applyFill="1" applyBorder="1" applyAlignment="1">
      <alignment horizontal="center" vertical="top" wrapText="1"/>
    </xf>
    <xf numFmtId="0" fontId="10" fillId="0" borderId="14" xfId="0" applyFont="1" applyFill="1" applyBorder="1" applyAlignment="1">
      <alignment horizontal="center" vertical="top"/>
    </xf>
    <xf numFmtId="0" fontId="7" fillId="0" borderId="16" xfId="2" applyFont="1" applyFill="1" applyBorder="1" applyAlignment="1">
      <alignment horizontal="center" vertical="top" wrapText="1"/>
    </xf>
    <xf numFmtId="0" fontId="7" fillId="0" borderId="1" xfId="2" applyFont="1" applyFill="1" applyBorder="1" applyAlignment="1">
      <alignment horizontal="center" vertical="top" wrapText="1"/>
    </xf>
    <xf numFmtId="0" fontId="7" fillId="0" borderId="1" xfId="2" applyFont="1" applyFill="1" applyBorder="1" applyAlignment="1">
      <alignment horizontal="center" vertical="top"/>
    </xf>
    <xf numFmtId="167" fontId="10" fillId="0" borderId="1" xfId="0" applyNumberFormat="1" applyFont="1" applyFill="1" applyBorder="1" applyAlignment="1">
      <alignment horizontal="center" vertical="top"/>
    </xf>
    <xf numFmtId="167" fontId="10" fillId="0" borderId="14" xfId="0" applyNumberFormat="1" applyFont="1" applyFill="1" applyBorder="1" applyAlignment="1">
      <alignment horizontal="center" vertical="top"/>
    </xf>
    <xf numFmtId="0" fontId="10" fillId="0" borderId="17" xfId="0" applyFont="1" applyFill="1" applyBorder="1" applyAlignment="1">
      <alignment horizontal="center" vertical="top"/>
    </xf>
    <xf numFmtId="0" fontId="33" fillId="0" borderId="3" xfId="0" applyFont="1" applyFill="1" applyBorder="1" applyAlignment="1">
      <alignment horizontal="center" vertical="top" wrapText="1"/>
    </xf>
    <xf numFmtId="0" fontId="7" fillId="0" borderId="3" xfId="2" applyFont="1" applyFill="1" applyBorder="1" applyAlignment="1">
      <alignment horizontal="center" vertical="top" wrapText="1"/>
    </xf>
    <xf numFmtId="0" fontId="10" fillId="0" borderId="21" xfId="0" applyFont="1" applyFill="1" applyBorder="1" applyAlignment="1">
      <alignment horizontal="center" vertical="top"/>
    </xf>
    <xf numFmtId="0" fontId="10" fillId="0" borderId="4" xfId="0" applyFont="1" applyFill="1" applyBorder="1" applyAlignment="1">
      <alignment horizontal="center" vertical="top"/>
    </xf>
    <xf numFmtId="49" fontId="10" fillId="0" borderId="0" xfId="0" applyNumberFormat="1" applyFont="1" applyFill="1" applyBorder="1" applyAlignment="1">
      <alignment horizontal="center" vertical="top"/>
    </xf>
    <xf numFmtId="49" fontId="10" fillId="0" borderId="14" xfId="0" applyNumberFormat="1" applyFont="1" applyFill="1" applyBorder="1" applyAlignment="1">
      <alignment horizontal="center" vertical="top"/>
    </xf>
    <xf numFmtId="167" fontId="7" fillId="0" borderId="1" xfId="20" applyNumberFormat="1" applyFont="1" applyFill="1" applyBorder="1" applyAlignment="1">
      <alignment horizontal="center" vertical="top"/>
    </xf>
    <xf numFmtId="4" fontId="10" fillId="0" borderId="1" xfId="0" applyNumberFormat="1" applyFont="1" applyFill="1" applyBorder="1" applyAlignment="1">
      <alignment horizontal="center" vertical="top"/>
    </xf>
    <xf numFmtId="49" fontId="10" fillId="0" borderId="17" xfId="0" applyNumberFormat="1" applyFont="1" applyFill="1" applyBorder="1" applyAlignment="1">
      <alignment horizontal="center" vertical="top"/>
    </xf>
    <xf numFmtId="3" fontId="7" fillId="0" borderId="1" xfId="2" applyNumberFormat="1" applyFont="1" applyFill="1" applyBorder="1" applyAlignment="1">
      <alignment horizontal="center" vertical="top"/>
    </xf>
    <xf numFmtId="3" fontId="7" fillId="0" borderId="1" xfId="20" applyNumberFormat="1" applyFont="1" applyFill="1" applyBorder="1" applyAlignment="1">
      <alignment horizontal="center" vertical="top"/>
    </xf>
    <xf numFmtId="49" fontId="10" fillId="0" borderId="21" xfId="0" applyNumberFormat="1" applyFont="1" applyFill="1" applyBorder="1" applyAlignment="1">
      <alignment horizontal="center" vertical="top"/>
    </xf>
    <xf numFmtId="167" fontId="7" fillId="0" borderId="1" xfId="2" applyNumberFormat="1" applyFont="1" applyFill="1" applyBorder="1" applyAlignment="1">
      <alignment horizontal="center" vertical="top"/>
    </xf>
    <xf numFmtId="0" fontId="2" fillId="0" borderId="2" xfId="0" applyFont="1" applyFill="1" applyBorder="1" applyAlignment="1">
      <alignment horizontal="center" vertical="center"/>
    </xf>
    <xf numFmtId="49" fontId="10" fillId="0" borderId="24" xfId="0" applyNumberFormat="1" applyFont="1" applyFill="1" applyBorder="1" applyAlignment="1">
      <alignment horizontal="center" vertical="top"/>
    </xf>
    <xf numFmtId="0" fontId="2" fillId="0" borderId="3" xfId="0" applyFont="1" applyFill="1" applyBorder="1" applyAlignment="1">
      <alignment horizontal="center" vertical="center"/>
    </xf>
    <xf numFmtId="0" fontId="10" fillId="0" borderId="23" xfId="0" applyFont="1" applyFill="1" applyBorder="1" applyAlignment="1">
      <alignment horizontal="center" vertical="top" wrapText="1"/>
    </xf>
    <xf numFmtId="0" fontId="2" fillId="0" borderId="4" xfId="0" applyFont="1" applyFill="1" applyBorder="1" applyAlignment="1">
      <alignment horizontal="center" vertical="center"/>
    </xf>
    <xf numFmtId="0" fontId="10" fillId="0" borderId="6" xfId="0" applyFont="1" applyFill="1" applyBorder="1" applyAlignment="1">
      <alignment horizontal="center" vertical="top" wrapText="1"/>
    </xf>
    <xf numFmtId="0" fontId="7" fillId="0" borderId="2" xfId="2" applyFont="1" applyFill="1" applyBorder="1" applyAlignment="1">
      <alignment horizontal="center" vertical="top" wrapText="1"/>
    </xf>
    <xf numFmtId="0" fontId="7" fillId="0" borderId="7" xfId="2" applyFont="1" applyFill="1" applyBorder="1" applyAlignment="1">
      <alignment horizontal="center" vertical="top" wrapText="1"/>
    </xf>
    <xf numFmtId="167" fontId="10" fillId="0" borderId="5" xfId="0" applyNumberFormat="1" applyFont="1" applyFill="1" applyBorder="1" applyAlignment="1">
      <alignment horizontal="center" vertical="top"/>
    </xf>
    <xf numFmtId="0" fontId="17" fillId="0" borderId="1" xfId="0" applyFont="1" applyFill="1" applyBorder="1" applyAlignment="1">
      <alignment horizontal="center" vertical="top"/>
    </xf>
    <xf numFmtId="0" fontId="7" fillId="0" borderId="4" xfId="2" applyFont="1" applyFill="1" applyBorder="1" applyAlignment="1">
      <alignment horizontal="center" vertical="top" wrapText="1"/>
    </xf>
    <xf numFmtId="0" fontId="21" fillId="0" borderId="1" xfId="0" applyFont="1" applyFill="1" applyBorder="1" applyAlignment="1">
      <alignment horizontal="center" vertical="top" wrapText="1"/>
    </xf>
    <xf numFmtId="49" fontId="7" fillId="0" borderId="5" xfId="0" applyNumberFormat="1" applyFont="1" applyFill="1" applyBorder="1" applyAlignment="1">
      <alignment horizontal="center" vertical="top"/>
    </xf>
    <xf numFmtId="49" fontId="21" fillId="0" borderId="2" xfId="0" applyNumberFormat="1" applyFont="1" applyFill="1" applyBorder="1" applyAlignment="1">
      <alignment horizontal="center" vertical="top"/>
    </xf>
    <xf numFmtId="49" fontId="21" fillId="0" borderId="4" xfId="0" applyNumberFormat="1" applyFont="1" applyFill="1" applyBorder="1" applyAlignment="1">
      <alignment horizontal="center" vertical="top"/>
    </xf>
    <xf numFmtId="0" fontId="21" fillId="0" borderId="4" xfId="0" applyFont="1" applyFill="1" applyBorder="1" applyAlignment="1">
      <alignment horizontal="center" vertical="top" wrapText="1"/>
    </xf>
    <xf numFmtId="0" fontId="21" fillId="0" borderId="1" xfId="2" applyFont="1" applyFill="1" applyBorder="1" applyAlignment="1">
      <alignment horizontal="left" vertical="top" wrapText="1"/>
    </xf>
    <xf numFmtId="167" fontId="8" fillId="2" borderId="1" xfId="0" applyNumberFormat="1" applyFont="1" applyFill="1" applyBorder="1" applyAlignment="1">
      <alignment horizontal="left" vertical="top" wrapText="1"/>
    </xf>
    <xf numFmtId="0" fontId="8" fillId="2" borderId="1" xfId="0" applyFont="1" applyFill="1" applyBorder="1" applyAlignment="1">
      <alignment horizontal="left" vertical="top" wrapText="1"/>
    </xf>
    <xf numFmtId="0" fontId="14" fillId="2" borderId="1" xfId="0" applyFont="1" applyFill="1" applyBorder="1" applyAlignment="1">
      <alignment horizontal="center" wrapText="1"/>
    </xf>
    <xf numFmtId="166" fontId="14" fillId="2" borderId="1" xfId="0" applyNumberFormat="1" applyFont="1" applyFill="1" applyBorder="1" applyAlignment="1">
      <alignment horizontal="center" vertical="center" wrapText="1"/>
    </xf>
    <xf numFmtId="166" fontId="14" fillId="2" borderId="1" xfId="0" applyNumberFormat="1" applyFont="1" applyFill="1" applyBorder="1" applyAlignment="1">
      <alignment horizontal="center" wrapText="1"/>
    </xf>
    <xf numFmtId="0" fontId="37" fillId="0" borderId="0" xfId="0" applyFont="1"/>
    <xf numFmtId="0" fontId="7" fillId="0" borderId="1" xfId="0" applyFont="1" applyBorder="1" applyAlignment="1">
      <alignment horizontal="left" vertical="top" wrapText="1"/>
    </xf>
    <xf numFmtId="166" fontId="7" fillId="2" borderId="1" xfId="0" applyNumberFormat="1" applyFont="1" applyFill="1" applyBorder="1" applyAlignment="1">
      <alignment horizontal="center" vertical="center" wrapText="1"/>
    </xf>
    <xf numFmtId="166" fontId="24" fillId="0" borderId="1" xfId="0" applyNumberFormat="1" applyFont="1" applyFill="1" applyBorder="1" applyAlignment="1">
      <alignment horizontal="left" vertical="top"/>
    </xf>
    <xf numFmtId="166" fontId="7" fillId="2" borderId="1" xfId="1" applyNumberFormat="1" applyFont="1" applyFill="1" applyBorder="1" applyAlignment="1">
      <alignment horizontal="left" vertical="top"/>
    </xf>
    <xf numFmtId="166" fontId="24" fillId="2" borderId="1" xfId="0" applyNumberFormat="1" applyFont="1" applyFill="1" applyBorder="1" applyAlignment="1">
      <alignment horizontal="left" vertical="top"/>
    </xf>
    <xf numFmtId="166" fontId="24" fillId="2" borderId="4" xfId="0" applyNumberFormat="1" applyFont="1" applyFill="1" applyBorder="1" applyAlignment="1">
      <alignment horizontal="left" vertical="top"/>
    </xf>
    <xf numFmtId="166" fontId="24" fillId="0" borderId="4" xfId="0" applyNumberFormat="1" applyFont="1" applyFill="1" applyBorder="1" applyAlignment="1">
      <alignment horizontal="left" vertical="top"/>
    </xf>
    <xf numFmtId="166" fontId="24" fillId="0" borderId="2" xfId="0" applyNumberFormat="1" applyFont="1" applyFill="1" applyBorder="1" applyAlignment="1">
      <alignment horizontal="left" vertical="top"/>
    </xf>
    <xf numFmtId="166" fontId="7" fillId="2" borderId="3" xfId="0" applyNumberFormat="1" applyFont="1" applyFill="1" applyBorder="1" applyAlignment="1">
      <alignment vertical="top"/>
    </xf>
    <xf numFmtId="166" fontId="7" fillId="2" borderId="4" xfId="0" applyNumberFormat="1" applyFont="1" applyFill="1" applyBorder="1" applyAlignment="1">
      <alignment vertical="top"/>
    </xf>
    <xf numFmtId="166" fontId="24" fillId="2" borderId="3" xfId="0" applyNumberFormat="1" applyFont="1" applyFill="1" applyBorder="1" applyAlignment="1">
      <alignment vertical="top"/>
    </xf>
    <xf numFmtId="166" fontId="24" fillId="2" borderId="4" xfId="0" applyNumberFormat="1" applyFont="1" applyFill="1" applyBorder="1" applyAlignment="1">
      <alignment vertical="top"/>
    </xf>
    <xf numFmtId="166" fontId="24" fillId="2" borderId="2" xfId="0" applyNumberFormat="1" applyFont="1" applyFill="1" applyBorder="1" applyAlignment="1">
      <alignment horizontal="left" vertical="top"/>
    </xf>
    <xf numFmtId="166" fontId="8" fillId="2" borderId="1" xfId="0" applyNumberFormat="1" applyFont="1" applyFill="1" applyBorder="1" applyAlignment="1">
      <alignment horizontal="center" vertical="center" wrapText="1"/>
    </xf>
    <xf numFmtId="166" fontId="8" fillId="2" borderId="1" xfId="0" applyNumberFormat="1" applyFont="1" applyFill="1" applyBorder="1" applyAlignment="1">
      <alignment horizontal="left" vertical="top" wrapText="1"/>
    </xf>
    <xf numFmtId="0" fontId="14" fillId="2" borderId="1" xfId="0" applyFont="1" applyFill="1" applyBorder="1" applyAlignment="1">
      <alignment horizontal="center" vertical="center" wrapText="1"/>
    </xf>
    <xf numFmtId="0" fontId="8" fillId="0" borderId="0" xfId="0" applyFont="1" applyAlignment="1">
      <alignment horizontal="right"/>
    </xf>
    <xf numFmtId="0" fontId="7" fillId="0" borderId="0" xfId="0" applyFont="1" applyAlignment="1">
      <alignment horizontal="right"/>
    </xf>
    <xf numFmtId="166" fontId="14" fillId="0" borderId="1" xfId="0" applyNumberFormat="1" applyFont="1" applyBorder="1" applyAlignment="1">
      <alignment horizontal="center" vertical="center" wrapText="1"/>
    </xf>
    <xf numFmtId="166" fontId="9" fillId="2" borderId="1" xfId="0" applyNumberFormat="1" applyFont="1" applyFill="1" applyBorder="1" applyAlignment="1">
      <alignment horizontal="center" vertical="center" wrapText="1"/>
    </xf>
    <xf numFmtId="0" fontId="9" fillId="2" borderId="1" xfId="0" applyFont="1" applyFill="1" applyBorder="1" applyAlignment="1">
      <alignment horizontal="center" vertical="center" wrapText="1"/>
    </xf>
    <xf numFmtId="166" fontId="7" fillId="2" borderId="1" xfId="0" applyNumberFormat="1" applyFont="1" applyFill="1" applyBorder="1" applyAlignment="1">
      <alignment horizontal="left" vertical="top" wrapText="1"/>
    </xf>
    <xf numFmtId="0" fontId="7" fillId="2" borderId="1" xfId="0" applyFont="1" applyFill="1" applyBorder="1" applyAlignment="1">
      <alignment horizontal="left" vertical="top" wrapText="1"/>
    </xf>
    <xf numFmtId="0" fontId="24" fillId="2" borderId="1" xfId="0" applyNumberFormat="1" applyFont="1" applyFill="1" applyBorder="1" applyAlignment="1">
      <alignment horizontal="left" vertical="top"/>
    </xf>
    <xf numFmtId="0" fontId="7" fillId="0" borderId="1" xfId="0" applyNumberFormat="1" applyFont="1" applyFill="1" applyBorder="1" applyAlignment="1">
      <alignment horizontal="left" vertical="top" wrapText="1"/>
    </xf>
    <xf numFmtId="0" fontId="7" fillId="0" borderId="1" xfId="0" applyNumberFormat="1" applyFont="1" applyBorder="1" applyAlignment="1">
      <alignment horizontal="left" vertical="top" wrapText="1"/>
    </xf>
    <xf numFmtId="0" fontId="24" fillId="0" borderId="1" xfId="0" applyNumberFormat="1" applyFont="1" applyBorder="1" applyAlignment="1">
      <alignment horizontal="left" vertical="top" wrapText="1"/>
    </xf>
    <xf numFmtId="0" fontId="24" fillId="2" borderId="1" xfId="0" applyNumberFormat="1" applyFont="1" applyFill="1" applyBorder="1" applyAlignment="1">
      <alignment horizontal="left" vertical="top" wrapText="1"/>
    </xf>
    <xf numFmtId="0" fontId="24" fillId="0" borderId="1" xfId="0" applyNumberFormat="1" applyFont="1" applyFill="1" applyBorder="1" applyAlignment="1">
      <alignment horizontal="left" vertical="top" wrapText="1"/>
    </xf>
    <xf numFmtId="0" fontId="7" fillId="2" borderId="1" xfId="0" applyNumberFormat="1" applyFont="1" applyFill="1" applyBorder="1" applyAlignment="1">
      <alignment horizontal="left" vertical="top"/>
    </xf>
    <xf numFmtId="0" fontId="7" fillId="0" borderId="1" xfId="0" applyFont="1" applyBorder="1" applyAlignment="1">
      <alignment horizontal="left" vertical="top" wrapText="1"/>
    </xf>
    <xf numFmtId="166" fontId="17" fillId="0" borderId="0" xfId="0" applyNumberFormat="1" applyFont="1" applyFill="1" applyAlignment="1">
      <alignment vertical="center"/>
    </xf>
    <xf numFmtId="167" fontId="17" fillId="0" borderId="0" xfId="0" applyNumberFormat="1" applyFont="1" applyFill="1"/>
    <xf numFmtId="167" fontId="7" fillId="0" borderId="0" xfId="0" applyNumberFormat="1" applyFont="1"/>
    <xf numFmtId="0" fontId="7" fillId="2" borderId="0" xfId="0" applyFont="1" applyFill="1" applyAlignment="1">
      <alignment wrapText="1"/>
    </xf>
    <xf numFmtId="2" fontId="14" fillId="2" borderId="1" xfId="0" applyNumberFormat="1" applyFont="1" applyFill="1" applyBorder="1" applyAlignment="1">
      <alignment horizontal="center" wrapText="1"/>
    </xf>
    <xf numFmtId="0" fontId="7" fillId="0" borderId="1" xfId="0" applyFont="1" applyFill="1" applyBorder="1" applyAlignment="1">
      <alignment horizontal="left" vertical="top" wrapText="1"/>
    </xf>
    <xf numFmtId="0" fontId="7" fillId="0" borderId="2" xfId="0" applyFont="1" applyBorder="1" applyAlignment="1">
      <alignment horizontal="left" vertical="top" wrapText="1"/>
    </xf>
    <xf numFmtId="0" fontId="7" fillId="0" borderId="3" xfId="0" applyFont="1" applyBorder="1" applyAlignment="1">
      <alignment horizontal="left" vertical="top" wrapText="1"/>
    </xf>
    <xf numFmtId="0" fontId="7" fillId="0" borderId="4" xfId="0" applyFont="1" applyBorder="1" applyAlignment="1">
      <alignment horizontal="left" vertical="top" wrapText="1"/>
    </xf>
    <xf numFmtId="0" fontId="8" fillId="0" borderId="0" xfId="0" applyFont="1" applyAlignment="1">
      <alignment horizontal="center"/>
    </xf>
    <xf numFmtId="0" fontId="7" fillId="0" borderId="0" xfId="0" applyFont="1" applyAlignment="1">
      <alignment horizontal="center"/>
    </xf>
    <xf numFmtId="0" fontId="8" fillId="0" borderId="1" xfId="0" applyFont="1" applyBorder="1" applyAlignment="1">
      <alignment horizontal="center" vertical="center"/>
    </xf>
    <xf numFmtId="0" fontId="7" fillId="0" borderId="1" xfId="0" applyFont="1" applyBorder="1" applyAlignment="1">
      <alignment horizontal="left" vertical="top" wrapText="1"/>
    </xf>
    <xf numFmtId="0" fontId="8" fillId="0" borderId="5" xfId="0" applyFont="1" applyBorder="1" applyAlignment="1">
      <alignment horizontal="center" vertical="top" wrapText="1"/>
    </xf>
    <xf numFmtId="0" fontId="8" fillId="0" borderId="6" xfId="0" applyFont="1" applyBorder="1" applyAlignment="1">
      <alignment horizontal="center" vertical="top" wrapText="1"/>
    </xf>
    <xf numFmtId="0" fontId="8" fillId="0" borderId="7" xfId="0" applyFont="1" applyBorder="1" applyAlignment="1">
      <alignment horizontal="center" vertical="top" wrapText="1"/>
    </xf>
    <xf numFmtId="0" fontId="8" fillId="0" borderId="5" xfId="0" applyFont="1" applyBorder="1" applyAlignment="1">
      <alignment horizontal="center" vertical="top"/>
    </xf>
    <xf numFmtId="0" fontId="8" fillId="0" borderId="6" xfId="0" applyFont="1" applyBorder="1" applyAlignment="1">
      <alignment horizontal="center" vertical="top"/>
    </xf>
    <xf numFmtId="0" fontId="8" fillId="0" borderId="7" xfId="0" applyFont="1" applyBorder="1" applyAlignment="1">
      <alignment horizontal="center" vertical="top"/>
    </xf>
    <xf numFmtId="0" fontId="8" fillId="0" borderId="5" xfId="0" applyFont="1" applyFill="1" applyBorder="1" applyAlignment="1">
      <alignment horizontal="center" vertical="center" wrapText="1"/>
    </xf>
    <xf numFmtId="0" fontId="8" fillId="0" borderId="6" xfId="0" applyFont="1" applyFill="1" applyBorder="1" applyAlignment="1">
      <alignment horizontal="center" vertical="center" wrapText="1"/>
    </xf>
    <xf numFmtId="0" fontId="8" fillId="0" borderId="7" xfId="0" applyFont="1" applyFill="1" applyBorder="1" applyAlignment="1">
      <alignment horizontal="center" vertical="center" wrapText="1"/>
    </xf>
    <xf numFmtId="0" fontId="8" fillId="0" borderId="5" xfId="0" applyFont="1" applyFill="1" applyBorder="1" applyAlignment="1">
      <alignment horizontal="center" vertical="center"/>
    </xf>
    <xf numFmtId="0" fontId="8" fillId="0" borderId="6" xfId="0" applyFont="1" applyFill="1" applyBorder="1" applyAlignment="1">
      <alignment horizontal="center" vertical="center"/>
    </xf>
    <xf numFmtId="0" fontId="8" fillId="0" borderId="7" xfId="0" applyFont="1" applyFill="1" applyBorder="1" applyAlignment="1">
      <alignment horizontal="center" vertical="center"/>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0" fontId="8" fillId="0" borderId="7" xfId="0" applyFont="1" applyBorder="1" applyAlignment="1">
      <alignment horizontal="center" vertical="center" wrapText="1"/>
    </xf>
    <xf numFmtId="0" fontId="8" fillId="0" borderId="1" xfId="0" applyFont="1" applyBorder="1" applyAlignment="1">
      <alignment horizontal="center" vertical="center" wrapText="1"/>
    </xf>
    <xf numFmtId="0" fontId="8" fillId="0" borderId="0" xfId="0" applyFont="1" applyAlignment="1">
      <alignment horizontal="center" vertical="center"/>
    </xf>
    <xf numFmtId="0" fontId="17" fillId="0" borderId="8" xfId="0" applyFont="1" applyFill="1" applyBorder="1" applyAlignment="1">
      <alignment horizontal="center" vertical="center" wrapText="1"/>
    </xf>
    <xf numFmtId="0" fontId="17" fillId="0" borderId="11" xfId="0" applyFont="1" applyFill="1" applyBorder="1" applyAlignment="1">
      <alignment horizontal="center" vertical="center" wrapText="1"/>
    </xf>
    <xf numFmtId="0" fontId="17" fillId="0" borderId="12" xfId="0" applyFont="1" applyFill="1" applyBorder="1" applyAlignment="1">
      <alignment horizontal="center" vertical="center" wrapText="1"/>
    </xf>
    <xf numFmtId="0" fontId="24" fillId="0" borderId="9" xfId="0" applyFont="1" applyFill="1" applyBorder="1" applyAlignment="1">
      <alignment horizontal="center" vertical="center" wrapText="1"/>
    </xf>
    <xf numFmtId="0" fontId="24" fillId="0" borderId="1" xfId="0" applyFont="1" applyFill="1" applyBorder="1" applyAlignment="1">
      <alignment horizontal="center" vertical="center" wrapText="1"/>
    </xf>
    <xf numFmtId="0" fontId="24" fillId="0" borderId="13" xfId="0" applyFont="1" applyFill="1" applyBorder="1" applyAlignment="1">
      <alignment horizontal="center" vertical="center" wrapText="1"/>
    </xf>
    <xf numFmtId="0" fontId="7" fillId="0" borderId="2" xfId="0" applyFont="1" applyBorder="1" applyAlignment="1">
      <alignment horizontal="center" vertical="center" wrapText="1"/>
    </xf>
    <xf numFmtId="0" fontId="7" fillId="0" borderId="4"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3" xfId="0" applyFont="1" applyBorder="1" applyAlignment="1">
      <alignment horizontal="center" vertical="center" wrapText="1"/>
    </xf>
    <xf numFmtId="0" fontId="8" fillId="0" borderId="2" xfId="0" applyFont="1" applyBorder="1" applyAlignment="1">
      <alignment horizontal="center" vertical="center" wrapText="1"/>
    </xf>
    <xf numFmtId="0" fontId="8" fillId="0" borderId="4" xfId="0" applyFont="1" applyBorder="1" applyAlignment="1">
      <alignment horizontal="center" vertical="center" wrapText="1"/>
    </xf>
    <xf numFmtId="0" fontId="26" fillId="0" borderId="5" xfId="0" applyFont="1" applyBorder="1" applyAlignment="1">
      <alignment horizontal="center" vertical="center" wrapText="1"/>
    </xf>
    <xf numFmtId="0" fontId="26" fillId="0" borderId="7" xfId="0" applyFont="1" applyBorder="1" applyAlignment="1">
      <alignment horizontal="center" vertical="center" wrapText="1"/>
    </xf>
    <xf numFmtId="0" fontId="26" fillId="0" borderId="2" xfId="0" applyFont="1" applyBorder="1" applyAlignment="1">
      <alignment horizontal="center" vertical="center" wrapText="1"/>
    </xf>
    <xf numFmtId="0" fontId="26" fillId="0" borderId="4" xfId="0" applyFont="1" applyBorder="1" applyAlignment="1">
      <alignment horizontal="center" vertical="center" wrapText="1"/>
    </xf>
    <xf numFmtId="0" fontId="27" fillId="0" borderId="0" xfId="0" applyFont="1" applyAlignment="1">
      <alignment horizontal="center" vertical="center"/>
    </xf>
    <xf numFmtId="0" fontId="7" fillId="0" borderId="1" xfId="0" applyFont="1" applyBorder="1" applyAlignment="1">
      <alignment horizontal="center" vertical="center" wrapText="1"/>
    </xf>
    <xf numFmtId="0" fontId="7" fillId="0" borderId="1" xfId="0" applyFont="1" applyBorder="1" applyAlignment="1">
      <alignment vertical="center" wrapText="1"/>
    </xf>
    <xf numFmtId="0" fontId="8" fillId="0" borderId="1" xfId="0" applyFont="1" applyBorder="1" applyAlignment="1">
      <alignment vertical="center" wrapText="1"/>
    </xf>
    <xf numFmtId="0" fontId="19" fillId="2" borderId="0" xfId="0" applyFont="1" applyFill="1" applyAlignment="1">
      <alignment horizontal="left" vertical="center" wrapText="1"/>
    </xf>
    <xf numFmtId="0" fontId="26" fillId="0" borderId="1" xfId="0" applyFont="1" applyBorder="1" applyAlignment="1">
      <alignment horizontal="center" vertical="center" wrapText="1"/>
    </xf>
    <xf numFmtId="0" fontId="7" fillId="2" borderId="2" xfId="0" applyFont="1" applyFill="1" applyBorder="1" applyAlignment="1">
      <alignment horizontal="left" vertical="top"/>
    </xf>
    <xf numFmtId="0" fontId="7" fillId="2" borderId="3" xfId="0" applyFont="1" applyFill="1" applyBorder="1" applyAlignment="1">
      <alignment horizontal="left" vertical="top"/>
    </xf>
    <xf numFmtId="0" fontId="7" fillId="2" borderId="4" xfId="0" applyFont="1" applyFill="1" applyBorder="1" applyAlignment="1">
      <alignment horizontal="left" vertical="top"/>
    </xf>
    <xf numFmtId="0" fontId="34" fillId="0" borderId="5" xfId="0" applyFont="1" applyFill="1" applyBorder="1" applyAlignment="1">
      <alignment horizontal="center" vertical="top"/>
    </xf>
    <xf numFmtId="0" fontId="34" fillId="0" borderId="6" xfId="0" applyFont="1" applyFill="1" applyBorder="1" applyAlignment="1">
      <alignment horizontal="center" vertical="top"/>
    </xf>
    <xf numFmtId="0" fontId="34" fillId="0" borderId="7" xfId="0" applyFont="1" applyFill="1" applyBorder="1" applyAlignment="1">
      <alignment horizontal="center" vertical="top"/>
    </xf>
    <xf numFmtId="166" fontId="7" fillId="2" borderId="2" xfId="0" applyNumberFormat="1" applyFont="1" applyFill="1" applyBorder="1" applyAlignment="1">
      <alignment horizontal="left" vertical="top"/>
    </xf>
    <xf numFmtId="0" fontId="7" fillId="0" borderId="2" xfId="0" applyFont="1" applyFill="1" applyBorder="1" applyAlignment="1">
      <alignment horizontal="left" vertical="top"/>
    </xf>
    <xf numFmtId="0" fontId="7" fillId="0" borderId="3" xfId="0" applyFont="1" applyFill="1" applyBorder="1" applyAlignment="1">
      <alignment horizontal="left" vertical="top"/>
    </xf>
    <xf numFmtId="0" fontId="7" fillId="0" borderId="4" xfId="0" applyFont="1" applyFill="1" applyBorder="1" applyAlignment="1">
      <alignment horizontal="left" vertical="top"/>
    </xf>
    <xf numFmtId="0" fontId="7" fillId="0" borderId="2" xfId="0" applyFont="1" applyFill="1" applyBorder="1" applyAlignment="1">
      <alignment horizontal="left" vertical="top" wrapText="1"/>
    </xf>
    <xf numFmtId="0" fontId="36" fillId="0" borderId="5" xfId="0" applyFont="1" applyFill="1" applyBorder="1" applyAlignment="1">
      <alignment horizontal="center" vertical="center"/>
    </xf>
    <xf numFmtId="0" fontId="36" fillId="0" borderId="6" xfId="0" applyFont="1" applyFill="1" applyBorder="1" applyAlignment="1">
      <alignment horizontal="center" vertical="center"/>
    </xf>
    <xf numFmtId="0" fontId="36" fillId="0" borderId="7" xfId="0" applyFont="1" applyFill="1" applyBorder="1" applyAlignment="1">
      <alignment horizontal="center" vertical="center"/>
    </xf>
    <xf numFmtId="49" fontId="7" fillId="0" borderId="2" xfId="0" applyNumberFormat="1" applyFont="1" applyFill="1" applyBorder="1" applyAlignment="1">
      <alignment horizontal="center" vertical="top" wrapText="1"/>
    </xf>
    <xf numFmtId="49" fontId="7" fillId="0" borderId="4" xfId="0" applyNumberFormat="1" applyFont="1" applyFill="1" applyBorder="1" applyAlignment="1">
      <alignment horizontal="center" vertical="top" wrapText="1"/>
    </xf>
    <xf numFmtId="0" fontId="7" fillId="0" borderId="2" xfId="0" applyFont="1" applyFill="1" applyBorder="1" applyAlignment="1">
      <alignment horizontal="center" vertical="top" wrapText="1"/>
    </xf>
    <xf numFmtId="0" fontId="7" fillId="0" borderId="4" xfId="0" applyFont="1" applyFill="1" applyBorder="1" applyAlignment="1">
      <alignment horizontal="center" vertical="top" wrapText="1"/>
    </xf>
    <xf numFmtId="0" fontId="10" fillId="0" borderId="16" xfId="0" applyFont="1" applyFill="1" applyBorder="1" applyAlignment="1">
      <alignment horizontal="center" vertical="top" wrapText="1"/>
    </xf>
    <xf numFmtId="0" fontId="10" fillId="0" borderId="23" xfId="0" applyFont="1" applyFill="1" applyBorder="1" applyAlignment="1">
      <alignment horizontal="center" vertical="top" wrapText="1"/>
    </xf>
    <xf numFmtId="0" fontId="10" fillId="0" borderId="15" xfId="0" applyFont="1" applyFill="1" applyBorder="1" applyAlignment="1">
      <alignment horizontal="center" vertical="top" wrapText="1"/>
    </xf>
    <xf numFmtId="0" fontId="10" fillId="0" borderId="0" xfId="0" applyFont="1" applyFill="1" applyBorder="1" applyAlignment="1">
      <alignment horizontal="center" vertical="top" wrapText="1"/>
    </xf>
    <xf numFmtId="0" fontId="10" fillId="0" borderId="2" xfId="0" applyFont="1" applyFill="1" applyBorder="1" applyAlignment="1">
      <alignment horizontal="center" vertical="top" wrapText="1"/>
    </xf>
    <xf numFmtId="0" fontId="10" fillId="0" borderId="3" xfId="0" applyFont="1" applyFill="1" applyBorder="1" applyAlignment="1">
      <alignment horizontal="center" vertical="top" wrapText="1"/>
    </xf>
    <xf numFmtId="49" fontId="26" fillId="0" borderId="21" xfId="0" applyNumberFormat="1" applyFont="1" applyFill="1" applyBorder="1" applyAlignment="1">
      <alignment horizontal="center" vertical="top" wrapText="1"/>
    </xf>
    <xf numFmtId="49" fontId="26" fillId="0" borderId="24" xfId="0" applyNumberFormat="1" applyFont="1" applyFill="1" applyBorder="1" applyAlignment="1">
      <alignment horizontal="center" vertical="top"/>
    </xf>
    <xf numFmtId="49" fontId="26" fillId="0" borderId="6" xfId="0" applyNumberFormat="1" applyFont="1" applyFill="1" applyBorder="1" applyAlignment="1">
      <alignment horizontal="center" vertical="top"/>
    </xf>
    <xf numFmtId="49" fontId="26" fillId="0" borderId="0" xfId="0" applyNumberFormat="1" applyFont="1" applyFill="1" applyBorder="1" applyAlignment="1">
      <alignment horizontal="center" vertical="top"/>
    </xf>
    <xf numFmtId="49" fontId="26" fillId="0" borderId="18" xfId="0" applyNumberFormat="1" applyFont="1" applyFill="1" applyBorder="1" applyAlignment="1">
      <alignment horizontal="center" vertical="top"/>
    </xf>
    <xf numFmtId="0" fontId="7" fillId="0" borderId="14" xfId="2" applyFont="1" applyFill="1" applyBorder="1" applyAlignment="1">
      <alignment horizontal="center" vertical="top" wrapText="1"/>
    </xf>
    <xf numFmtId="0" fontId="7" fillId="0" borderId="17" xfId="2" applyFont="1" applyFill="1" applyBorder="1" applyAlignment="1">
      <alignment horizontal="center" vertical="top" wrapText="1"/>
    </xf>
    <xf numFmtId="0" fontId="7" fillId="0" borderId="21" xfId="2" applyFont="1" applyFill="1" applyBorder="1" applyAlignment="1">
      <alignment horizontal="center" vertical="top" wrapText="1"/>
    </xf>
    <xf numFmtId="166" fontId="36" fillId="0" borderId="5" xfId="0" applyNumberFormat="1" applyFont="1" applyFill="1" applyBorder="1" applyAlignment="1">
      <alignment horizontal="center" vertical="top"/>
    </xf>
    <xf numFmtId="166" fontId="36" fillId="0" borderId="6" xfId="0" applyNumberFormat="1" applyFont="1" applyFill="1" applyBorder="1" applyAlignment="1">
      <alignment horizontal="center" vertical="top"/>
    </xf>
    <xf numFmtId="166" fontId="36" fillId="0" borderId="7" xfId="0" applyNumberFormat="1" applyFont="1" applyFill="1" applyBorder="1" applyAlignment="1">
      <alignment horizontal="center" vertical="top"/>
    </xf>
    <xf numFmtId="49" fontId="7" fillId="2" borderId="2" xfId="0" applyNumberFormat="1" applyFont="1" applyFill="1" applyBorder="1" applyAlignment="1">
      <alignment horizontal="left" vertical="top"/>
    </xf>
    <xf numFmtId="0" fontId="7" fillId="2" borderId="20" xfId="0" applyFont="1" applyFill="1" applyBorder="1" applyAlignment="1">
      <alignment horizontal="left" vertical="top" wrapText="1"/>
    </xf>
    <xf numFmtId="0" fontId="7" fillId="2" borderId="3" xfId="0" applyFont="1" applyFill="1" applyBorder="1" applyAlignment="1">
      <alignment horizontal="left" vertical="top" wrapText="1"/>
    </xf>
    <xf numFmtId="0" fontId="7" fillId="2" borderId="4" xfId="0" applyFont="1" applyFill="1" applyBorder="1" applyAlignment="1">
      <alignment horizontal="left" vertical="top" wrapText="1"/>
    </xf>
    <xf numFmtId="166" fontId="7" fillId="2" borderId="3" xfId="5" applyNumberFormat="1" applyFont="1" applyFill="1" applyBorder="1" applyAlignment="1">
      <alignment horizontal="left" vertical="top"/>
    </xf>
    <xf numFmtId="166" fontId="7" fillId="2" borderId="4" xfId="5" applyNumberFormat="1" applyFont="1" applyFill="1" applyBorder="1" applyAlignment="1">
      <alignment horizontal="left" vertical="top"/>
    </xf>
    <xf numFmtId="0" fontId="7" fillId="2" borderId="2" xfId="0" applyFont="1" applyFill="1" applyBorder="1" applyAlignment="1">
      <alignment horizontal="left" vertical="top" wrapText="1"/>
    </xf>
    <xf numFmtId="166" fontId="7" fillId="2" borderId="3" xfId="0" applyNumberFormat="1" applyFont="1" applyFill="1" applyBorder="1" applyAlignment="1">
      <alignment horizontal="left" vertical="top"/>
    </xf>
    <xf numFmtId="166" fontId="7" fillId="2" borderId="4" xfId="0" applyNumberFormat="1" applyFont="1" applyFill="1" applyBorder="1" applyAlignment="1">
      <alignment horizontal="left" vertical="top"/>
    </xf>
    <xf numFmtId="0" fontId="10" fillId="2" borderId="2" xfId="0" applyFont="1" applyFill="1" applyBorder="1" applyAlignment="1">
      <alignment horizontal="left" vertical="top" wrapText="1"/>
    </xf>
    <xf numFmtId="0" fontId="10" fillId="2" borderId="3" xfId="0" applyFont="1" applyFill="1" applyBorder="1" applyAlignment="1">
      <alignment horizontal="left" vertical="top" wrapText="1"/>
    </xf>
    <xf numFmtId="0" fontId="10" fillId="2" borderId="4" xfId="0" applyFont="1" applyFill="1" applyBorder="1" applyAlignment="1">
      <alignment horizontal="left" vertical="top" wrapText="1"/>
    </xf>
    <xf numFmtId="0" fontId="26" fillId="0" borderId="5" xfId="0" applyFont="1" applyFill="1" applyBorder="1" applyAlignment="1">
      <alignment horizontal="center" vertical="center"/>
    </xf>
    <xf numFmtId="0" fontId="26" fillId="0" borderId="6" xfId="0" applyFont="1" applyFill="1" applyBorder="1" applyAlignment="1">
      <alignment horizontal="center" vertical="center"/>
    </xf>
    <xf numFmtId="0" fontId="26" fillId="0" borderId="7" xfId="0" applyFont="1" applyFill="1" applyBorder="1" applyAlignment="1">
      <alignment horizontal="center" vertical="center"/>
    </xf>
    <xf numFmtId="0" fontId="24" fillId="0" borderId="16" xfId="0" applyFont="1" applyFill="1" applyBorder="1" applyAlignment="1">
      <alignment horizontal="center" vertical="top" wrapText="1"/>
    </xf>
    <xf numFmtId="0" fontId="24" fillId="0" borderId="23" xfId="0" applyFont="1" applyFill="1" applyBorder="1" applyAlignment="1">
      <alignment horizontal="center" vertical="top" wrapText="1"/>
    </xf>
    <xf numFmtId="0" fontId="10" fillId="0" borderId="4" xfId="0" applyFont="1" applyFill="1" applyBorder="1" applyAlignment="1">
      <alignment horizontal="center" vertical="top" wrapText="1"/>
    </xf>
    <xf numFmtId="0" fontId="24" fillId="0" borderId="18" xfId="0" applyFont="1" applyFill="1" applyBorder="1" applyAlignment="1">
      <alignment horizontal="center" vertical="top" wrapText="1"/>
    </xf>
    <xf numFmtId="0" fontId="7" fillId="0" borderId="4" xfId="0" applyFont="1" applyFill="1" applyBorder="1" applyAlignment="1">
      <alignment horizontal="left" vertical="top" wrapText="1"/>
    </xf>
    <xf numFmtId="166" fontId="7" fillId="2" borderId="2" xfId="5" applyNumberFormat="1" applyFont="1" applyFill="1" applyBorder="1" applyAlignment="1">
      <alignment horizontal="left" vertical="top"/>
    </xf>
    <xf numFmtId="166" fontId="7" fillId="2" borderId="1" xfId="0" applyNumberFormat="1" applyFont="1" applyFill="1" applyBorder="1" applyAlignment="1">
      <alignment horizontal="left" vertical="top"/>
    </xf>
    <xf numFmtId="166" fontId="7" fillId="2" borderId="1" xfId="0" applyNumberFormat="1" applyFont="1" applyFill="1" applyBorder="1" applyAlignment="1">
      <alignment horizontal="left" vertical="top" wrapText="1"/>
    </xf>
    <xf numFmtId="0" fontId="7" fillId="2" borderId="1" xfId="0" applyFont="1" applyFill="1" applyBorder="1" applyAlignment="1">
      <alignment horizontal="left" vertical="top" wrapText="1"/>
    </xf>
    <xf numFmtId="166" fontId="7" fillId="2" borderId="2" xfId="0" applyNumberFormat="1" applyFont="1" applyFill="1" applyBorder="1" applyAlignment="1">
      <alignment horizontal="left" vertical="top" wrapText="1"/>
    </xf>
    <xf numFmtId="0" fontId="7" fillId="0" borderId="16" xfId="0" applyFont="1" applyFill="1" applyBorder="1" applyAlignment="1">
      <alignment horizontal="center" vertical="top" wrapText="1"/>
    </xf>
    <xf numFmtId="0" fontId="7" fillId="0" borderId="18" xfId="0" applyFont="1" applyFill="1" applyBorder="1" applyAlignment="1">
      <alignment horizontal="center" vertical="top" wrapText="1"/>
    </xf>
    <xf numFmtId="0" fontId="10" fillId="0" borderId="18" xfId="0" applyFont="1" applyFill="1" applyBorder="1" applyAlignment="1">
      <alignment horizontal="center" vertical="top" wrapText="1"/>
    </xf>
    <xf numFmtId="49" fontId="26" fillId="0" borderId="17" xfId="0" applyNumberFormat="1" applyFont="1" applyFill="1" applyBorder="1" applyAlignment="1">
      <alignment horizontal="center" vertical="top" wrapText="1"/>
    </xf>
    <xf numFmtId="49" fontId="26" fillId="0" borderId="0" xfId="0" applyNumberFormat="1" applyFont="1" applyFill="1" applyBorder="1" applyAlignment="1">
      <alignment horizontal="center" vertical="top" wrapText="1"/>
    </xf>
    <xf numFmtId="49" fontId="26" fillId="0" borderId="15" xfId="0" applyNumberFormat="1" applyFont="1" applyFill="1" applyBorder="1" applyAlignment="1">
      <alignment horizontal="center" vertical="top" wrapText="1"/>
    </xf>
    <xf numFmtId="49" fontId="26" fillId="0" borderId="6" xfId="0" applyNumberFormat="1" applyFont="1" applyFill="1" applyBorder="1" applyAlignment="1">
      <alignment horizontal="center" vertical="top" wrapText="1"/>
    </xf>
    <xf numFmtId="49" fontId="26" fillId="0" borderId="18" xfId="0" applyNumberFormat="1" applyFont="1" applyFill="1" applyBorder="1" applyAlignment="1">
      <alignment horizontal="center" vertical="top" wrapText="1"/>
    </xf>
    <xf numFmtId="0" fontId="10" fillId="0" borderId="24" xfId="0" applyFont="1" applyFill="1" applyBorder="1" applyAlignment="1">
      <alignment horizontal="center" vertical="top" wrapText="1"/>
    </xf>
    <xf numFmtId="49" fontId="7" fillId="2" borderId="3" xfId="0" applyNumberFormat="1" applyFont="1" applyFill="1" applyBorder="1" applyAlignment="1">
      <alignment horizontal="left" vertical="top"/>
    </xf>
    <xf numFmtId="49" fontId="7" fillId="2" borderId="4" xfId="0" applyNumberFormat="1" applyFont="1" applyFill="1" applyBorder="1" applyAlignment="1">
      <alignment horizontal="left" vertical="top"/>
    </xf>
    <xf numFmtId="0" fontId="36" fillId="0" borderId="2" xfId="0" applyFont="1" applyFill="1" applyBorder="1" applyAlignment="1">
      <alignment horizontal="center" vertical="center"/>
    </xf>
    <xf numFmtId="0" fontId="36" fillId="0" borderId="1" xfId="0" applyFont="1" applyFill="1" applyBorder="1" applyAlignment="1">
      <alignment horizontal="center" vertical="center"/>
    </xf>
    <xf numFmtId="0" fontId="8" fillId="0" borderId="0" xfId="0" applyFont="1" applyFill="1" applyAlignment="1">
      <alignment horizontal="center" vertical="center" wrapText="1"/>
    </xf>
    <xf numFmtId="0" fontId="8" fillId="0" borderId="0" xfId="0" applyFont="1" applyFill="1" applyAlignment="1">
      <alignment horizontal="center" vertical="center"/>
    </xf>
    <xf numFmtId="0" fontId="8" fillId="0" borderId="2"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35" fillId="0" borderId="5" xfId="0" applyFont="1" applyFill="1" applyBorder="1" applyAlignment="1">
      <alignment horizontal="center" vertical="center"/>
    </xf>
    <xf numFmtId="0" fontId="35" fillId="0" borderId="6" xfId="0" applyFont="1" applyFill="1" applyBorder="1" applyAlignment="1">
      <alignment horizontal="center" vertical="center"/>
    </xf>
    <xf numFmtId="0" fontId="35" fillId="0" borderId="7" xfId="0" applyFont="1" applyFill="1" applyBorder="1" applyAlignment="1">
      <alignment horizontal="center" vertical="center"/>
    </xf>
    <xf numFmtId="0" fontId="34" fillId="0" borderId="5" xfId="0" applyFont="1" applyFill="1" applyBorder="1" applyAlignment="1">
      <alignment horizontal="center" vertical="center"/>
    </xf>
    <xf numFmtId="0" fontId="34" fillId="0" borderId="6" xfId="0" applyFont="1" applyFill="1" applyBorder="1" applyAlignment="1">
      <alignment horizontal="center" vertical="center"/>
    </xf>
    <xf numFmtId="0" fontId="34" fillId="0" borderId="7" xfId="0" applyFont="1" applyFill="1" applyBorder="1" applyAlignment="1">
      <alignment horizontal="center" vertical="center"/>
    </xf>
    <xf numFmtId="0" fontId="7" fillId="0" borderId="3" xfId="0" applyFont="1" applyFill="1" applyBorder="1" applyAlignment="1">
      <alignment horizontal="left" vertical="top" wrapText="1"/>
    </xf>
    <xf numFmtId="0" fontId="7" fillId="2" borderId="2" xfId="0" applyFont="1" applyFill="1" applyBorder="1" applyAlignment="1">
      <alignment horizontal="center" vertical="top"/>
    </xf>
    <xf numFmtId="0" fontId="7" fillId="2" borderId="4" xfId="0" applyFont="1" applyFill="1" applyBorder="1" applyAlignment="1">
      <alignment horizontal="center" vertical="top"/>
    </xf>
    <xf numFmtId="166" fontId="24" fillId="0" borderId="3" xfId="0" applyNumberFormat="1" applyFont="1" applyFill="1" applyBorder="1" applyAlignment="1">
      <alignment horizontal="center" vertical="top"/>
    </xf>
    <xf numFmtId="166" fontId="24" fillId="0" borderId="4" xfId="0" applyNumberFormat="1" applyFont="1" applyFill="1" applyBorder="1" applyAlignment="1">
      <alignment horizontal="center" vertical="top"/>
    </xf>
    <xf numFmtId="0" fontId="7" fillId="2" borderId="2" xfId="0" applyFont="1" applyFill="1" applyBorder="1" applyAlignment="1">
      <alignment horizontal="center" vertical="top" wrapText="1"/>
    </xf>
    <xf numFmtId="0" fontId="7" fillId="2" borderId="3" xfId="0" applyFont="1" applyFill="1" applyBorder="1" applyAlignment="1">
      <alignment horizontal="center" vertical="top" wrapText="1"/>
    </xf>
    <xf numFmtId="0" fontId="7" fillId="2" borderId="4" xfId="0" applyFont="1" applyFill="1" applyBorder="1" applyAlignment="1">
      <alignment horizontal="center" vertical="top" wrapText="1"/>
    </xf>
    <xf numFmtId="0" fontId="31" fillId="2" borderId="2" xfId="0" applyFont="1" applyFill="1" applyBorder="1" applyAlignment="1">
      <alignment horizontal="center" vertical="top" wrapText="1"/>
    </xf>
    <xf numFmtId="0" fontId="31" fillId="2" borderId="4" xfId="0" applyFont="1" applyFill="1" applyBorder="1" applyAlignment="1">
      <alignment horizontal="center" vertical="top" wrapText="1"/>
    </xf>
    <xf numFmtId="168" fontId="7" fillId="2" borderId="2" xfId="0" applyNumberFormat="1" applyFont="1" applyFill="1" applyBorder="1" applyAlignment="1">
      <alignment horizontal="center" vertical="top" wrapText="1"/>
    </xf>
    <xf numFmtId="168" fontId="7" fillId="2" borderId="4" xfId="0" applyNumberFormat="1" applyFont="1" applyFill="1" applyBorder="1" applyAlignment="1">
      <alignment horizontal="center" vertical="top" wrapText="1"/>
    </xf>
    <xf numFmtId="0" fontId="12" fillId="0" borderId="1" xfId="0" applyFont="1" applyBorder="1" applyAlignment="1">
      <alignment vertical="center" wrapText="1"/>
    </xf>
    <xf numFmtId="0" fontId="14" fillId="0" borderId="1" xfId="0" applyFont="1" applyBorder="1" applyAlignment="1">
      <alignment vertical="center" wrapText="1"/>
    </xf>
    <xf numFmtId="0" fontId="12" fillId="0" borderId="1" xfId="0" applyFont="1" applyBorder="1" applyAlignment="1">
      <alignment horizontal="center" vertical="center" wrapText="1"/>
    </xf>
  </cellXfs>
  <cellStyles count="3447">
    <cellStyle name="S0" xfId="32"/>
    <cellStyle name="S0 10" xfId="33"/>
    <cellStyle name="S0 100" xfId="34"/>
    <cellStyle name="S0 101" xfId="35"/>
    <cellStyle name="S0 102" xfId="36"/>
    <cellStyle name="S0 103" xfId="37"/>
    <cellStyle name="S0 104" xfId="38"/>
    <cellStyle name="S0 105" xfId="39"/>
    <cellStyle name="S0 106" xfId="40"/>
    <cellStyle name="S0 107" xfId="41"/>
    <cellStyle name="S0 108" xfId="42"/>
    <cellStyle name="S0 109" xfId="43"/>
    <cellStyle name="S0 11" xfId="44"/>
    <cellStyle name="S0 110" xfId="45"/>
    <cellStyle name="S0 111" xfId="46"/>
    <cellStyle name="S0 112" xfId="47"/>
    <cellStyle name="S0 113" xfId="48"/>
    <cellStyle name="S0 114" xfId="49"/>
    <cellStyle name="S0 115" xfId="50"/>
    <cellStyle name="S0 116" xfId="51"/>
    <cellStyle name="S0 117" xfId="52"/>
    <cellStyle name="S0 118" xfId="53"/>
    <cellStyle name="S0 119" xfId="54"/>
    <cellStyle name="S0 12" xfId="55"/>
    <cellStyle name="S0 120" xfId="56"/>
    <cellStyle name="S0 121" xfId="57"/>
    <cellStyle name="S0 122" xfId="58"/>
    <cellStyle name="S0 123" xfId="59"/>
    <cellStyle name="S0 124" xfId="60"/>
    <cellStyle name="S0 125" xfId="61"/>
    <cellStyle name="S0 126" xfId="62"/>
    <cellStyle name="S0 127" xfId="63"/>
    <cellStyle name="S0 128" xfId="64"/>
    <cellStyle name="S0 129" xfId="65"/>
    <cellStyle name="S0 13" xfId="66"/>
    <cellStyle name="S0 130" xfId="67"/>
    <cellStyle name="S0 131" xfId="68"/>
    <cellStyle name="S0 132" xfId="69"/>
    <cellStyle name="S0 133" xfId="70"/>
    <cellStyle name="S0 134" xfId="71"/>
    <cellStyle name="S0 135" xfId="72"/>
    <cellStyle name="S0 136" xfId="73"/>
    <cellStyle name="S0 137" xfId="74"/>
    <cellStyle name="S0 138" xfId="75"/>
    <cellStyle name="S0 139" xfId="76"/>
    <cellStyle name="S0 14" xfId="77"/>
    <cellStyle name="S0 140" xfId="78"/>
    <cellStyle name="S0 141" xfId="79"/>
    <cellStyle name="S0 142" xfId="80"/>
    <cellStyle name="S0 143" xfId="81"/>
    <cellStyle name="S0 144" xfId="82"/>
    <cellStyle name="S0 145" xfId="83"/>
    <cellStyle name="S0 146" xfId="84"/>
    <cellStyle name="S0 147" xfId="85"/>
    <cellStyle name="S0 148" xfId="86"/>
    <cellStyle name="S0 149" xfId="87"/>
    <cellStyle name="S0 15" xfId="88"/>
    <cellStyle name="S0 150" xfId="89"/>
    <cellStyle name="S0 151" xfId="90"/>
    <cellStyle name="S0 152" xfId="91"/>
    <cellStyle name="S0 153" xfId="92"/>
    <cellStyle name="S0 154" xfId="93"/>
    <cellStyle name="S0 155" xfId="94"/>
    <cellStyle name="S0 156" xfId="95"/>
    <cellStyle name="S0 157" xfId="96"/>
    <cellStyle name="S0 158" xfId="97"/>
    <cellStyle name="S0 159" xfId="98"/>
    <cellStyle name="S0 16" xfId="99"/>
    <cellStyle name="S0 160" xfId="100"/>
    <cellStyle name="S0 161" xfId="101"/>
    <cellStyle name="S0 162" xfId="102"/>
    <cellStyle name="S0 17" xfId="103"/>
    <cellStyle name="S0 18" xfId="104"/>
    <cellStyle name="S0 19" xfId="105"/>
    <cellStyle name="S0 2" xfId="106"/>
    <cellStyle name="S0 20" xfId="107"/>
    <cellStyle name="S0 21" xfId="108"/>
    <cellStyle name="S0 22" xfId="109"/>
    <cellStyle name="S0 23" xfId="110"/>
    <cellStyle name="S0 24" xfId="111"/>
    <cellStyle name="S0 25" xfId="112"/>
    <cellStyle name="S0 26" xfId="113"/>
    <cellStyle name="S0 27" xfId="114"/>
    <cellStyle name="S0 28" xfId="115"/>
    <cellStyle name="S0 29" xfId="116"/>
    <cellStyle name="S0 3" xfId="117"/>
    <cellStyle name="S0 30" xfId="118"/>
    <cellStyle name="S0 31" xfId="119"/>
    <cellStyle name="S0 32" xfId="120"/>
    <cellStyle name="S0 33" xfId="121"/>
    <cellStyle name="S0 34" xfId="122"/>
    <cellStyle name="S0 35" xfId="123"/>
    <cellStyle name="S0 36" xfId="124"/>
    <cellStyle name="S0 37" xfId="125"/>
    <cellStyle name="S0 38" xfId="126"/>
    <cellStyle name="S0 39" xfId="127"/>
    <cellStyle name="S0 4" xfId="128"/>
    <cellStyle name="S0 40" xfId="129"/>
    <cellStyle name="S0 41" xfId="130"/>
    <cellStyle name="S0 42" xfId="131"/>
    <cellStyle name="S0 43" xfId="132"/>
    <cellStyle name="S0 44" xfId="133"/>
    <cellStyle name="S0 45" xfId="134"/>
    <cellStyle name="S0 46" xfId="135"/>
    <cellStyle name="S0 47" xfId="136"/>
    <cellStyle name="S0 48" xfId="137"/>
    <cellStyle name="S0 49" xfId="138"/>
    <cellStyle name="S0 5" xfId="139"/>
    <cellStyle name="S0 50" xfId="140"/>
    <cellStyle name="S0 51" xfId="141"/>
    <cellStyle name="S0 52" xfId="142"/>
    <cellStyle name="S0 53" xfId="143"/>
    <cellStyle name="S0 54" xfId="144"/>
    <cellStyle name="S0 55" xfId="145"/>
    <cellStyle name="S0 56" xfId="146"/>
    <cellStyle name="S0 57" xfId="147"/>
    <cellStyle name="S0 58" xfId="148"/>
    <cellStyle name="S0 59" xfId="149"/>
    <cellStyle name="S0 6" xfId="150"/>
    <cellStyle name="S0 60" xfId="151"/>
    <cellStyle name="S0 61" xfId="152"/>
    <cellStyle name="S0 62" xfId="153"/>
    <cellStyle name="S0 63" xfId="154"/>
    <cellStyle name="S0 64" xfId="155"/>
    <cellStyle name="S0 65" xfId="156"/>
    <cellStyle name="S0 66" xfId="157"/>
    <cellStyle name="S0 67" xfId="158"/>
    <cellStyle name="S0 68" xfId="159"/>
    <cellStyle name="S0 69" xfId="160"/>
    <cellStyle name="S0 7" xfId="161"/>
    <cellStyle name="S0 70" xfId="162"/>
    <cellStyle name="S0 71" xfId="163"/>
    <cellStyle name="S0 72" xfId="164"/>
    <cellStyle name="S0 73" xfId="165"/>
    <cellStyle name="S0 74" xfId="166"/>
    <cellStyle name="S0 75" xfId="167"/>
    <cellStyle name="S0 76" xfId="168"/>
    <cellStyle name="S0 77" xfId="169"/>
    <cellStyle name="S0 78" xfId="170"/>
    <cellStyle name="S0 79" xfId="171"/>
    <cellStyle name="S0 8" xfId="172"/>
    <cellStyle name="S0 80" xfId="173"/>
    <cellStyle name="S0 81" xfId="174"/>
    <cellStyle name="S0 82" xfId="175"/>
    <cellStyle name="S0 83" xfId="176"/>
    <cellStyle name="S0 84" xfId="177"/>
    <cellStyle name="S0 85" xfId="178"/>
    <cellStyle name="S0 86" xfId="179"/>
    <cellStyle name="S0 87" xfId="180"/>
    <cellStyle name="S0 88" xfId="181"/>
    <cellStyle name="S0 89" xfId="182"/>
    <cellStyle name="S0 9" xfId="183"/>
    <cellStyle name="S0 90" xfId="184"/>
    <cellStyle name="S0 91" xfId="185"/>
    <cellStyle name="S0 92" xfId="186"/>
    <cellStyle name="S0 93" xfId="187"/>
    <cellStyle name="S0 94" xfId="188"/>
    <cellStyle name="S0 95" xfId="189"/>
    <cellStyle name="S0 96" xfId="190"/>
    <cellStyle name="S0 97" xfId="191"/>
    <cellStyle name="S0 98" xfId="192"/>
    <cellStyle name="S0 99" xfId="193"/>
    <cellStyle name="S1" xfId="194"/>
    <cellStyle name="S1 10" xfId="195"/>
    <cellStyle name="S1 100" xfId="196"/>
    <cellStyle name="S1 101" xfId="197"/>
    <cellStyle name="S1 102" xfId="198"/>
    <cellStyle name="S1 103" xfId="199"/>
    <cellStyle name="S1 104" xfId="200"/>
    <cellStyle name="S1 105" xfId="201"/>
    <cellStyle name="S1 106" xfId="202"/>
    <cellStyle name="S1 107" xfId="203"/>
    <cellStyle name="S1 108" xfId="204"/>
    <cellStyle name="S1 109" xfId="205"/>
    <cellStyle name="S1 11" xfId="206"/>
    <cellStyle name="S1 110" xfId="207"/>
    <cellStyle name="S1 111" xfId="208"/>
    <cellStyle name="S1 112" xfId="209"/>
    <cellStyle name="S1 113" xfId="210"/>
    <cellStyle name="S1 114" xfId="211"/>
    <cellStyle name="S1 115" xfId="212"/>
    <cellStyle name="S1 116" xfId="213"/>
    <cellStyle name="S1 117" xfId="214"/>
    <cellStyle name="S1 118" xfId="215"/>
    <cellStyle name="S1 119" xfId="216"/>
    <cellStyle name="S1 12" xfId="217"/>
    <cellStyle name="S1 120" xfId="218"/>
    <cellStyle name="S1 121" xfId="219"/>
    <cellStyle name="S1 122" xfId="220"/>
    <cellStyle name="S1 123" xfId="221"/>
    <cellStyle name="S1 124" xfId="222"/>
    <cellStyle name="S1 125" xfId="223"/>
    <cellStyle name="S1 126" xfId="224"/>
    <cellStyle name="S1 127" xfId="225"/>
    <cellStyle name="S1 128" xfId="226"/>
    <cellStyle name="S1 129" xfId="227"/>
    <cellStyle name="S1 13" xfId="228"/>
    <cellStyle name="S1 130" xfId="229"/>
    <cellStyle name="S1 131" xfId="230"/>
    <cellStyle name="S1 132" xfId="231"/>
    <cellStyle name="S1 133" xfId="232"/>
    <cellStyle name="S1 134" xfId="233"/>
    <cellStyle name="S1 135" xfId="234"/>
    <cellStyle name="S1 136" xfId="235"/>
    <cellStyle name="S1 137" xfId="236"/>
    <cellStyle name="S1 138" xfId="237"/>
    <cellStyle name="S1 139" xfId="238"/>
    <cellStyle name="S1 14" xfId="239"/>
    <cellStyle name="S1 140" xfId="240"/>
    <cellStyle name="S1 141" xfId="241"/>
    <cellStyle name="S1 142" xfId="242"/>
    <cellStyle name="S1 143" xfId="243"/>
    <cellStyle name="S1 144" xfId="244"/>
    <cellStyle name="S1 145" xfId="245"/>
    <cellStyle name="S1 146" xfId="246"/>
    <cellStyle name="S1 147" xfId="247"/>
    <cellStyle name="S1 148" xfId="248"/>
    <cellStyle name="S1 149" xfId="249"/>
    <cellStyle name="S1 15" xfId="250"/>
    <cellStyle name="S1 150" xfId="251"/>
    <cellStyle name="S1 151" xfId="252"/>
    <cellStyle name="S1 152" xfId="253"/>
    <cellStyle name="S1 153" xfId="254"/>
    <cellStyle name="S1 154" xfId="255"/>
    <cellStyle name="S1 155" xfId="256"/>
    <cellStyle name="S1 156" xfId="257"/>
    <cellStyle name="S1 157" xfId="258"/>
    <cellStyle name="S1 158" xfId="259"/>
    <cellStyle name="S1 159" xfId="260"/>
    <cellStyle name="S1 16" xfId="261"/>
    <cellStyle name="S1 160" xfId="262"/>
    <cellStyle name="S1 161" xfId="263"/>
    <cellStyle name="S1 162" xfId="264"/>
    <cellStyle name="S1 17" xfId="265"/>
    <cellStyle name="S1 18" xfId="266"/>
    <cellStyle name="S1 19" xfId="267"/>
    <cellStyle name="S1 2" xfId="268"/>
    <cellStyle name="S1 20" xfId="269"/>
    <cellStyle name="S1 21" xfId="270"/>
    <cellStyle name="S1 22" xfId="271"/>
    <cellStyle name="S1 23" xfId="272"/>
    <cellStyle name="S1 24" xfId="273"/>
    <cellStyle name="S1 25" xfId="274"/>
    <cellStyle name="S1 26" xfId="275"/>
    <cellStyle name="S1 27" xfId="276"/>
    <cellStyle name="S1 28" xfId="277"/>
    <cellStyle name="S1 29" xfId="278"/>
    <cellStyle name="S1 3" xfId="279"/>
    <cellStyle name="S1 30" xfId="280"/>
    <cellStyle name="S1 31" xfId="281"/>
    <cellStyle name="S1 32" xfId="282"/>
    <cellStyle name="S1 33" xfId="283"/>
    <cellStyle name="S1 34" xfId="284"/>
    <cellStyle name="S1 35" xfId="285"/>
    <cellStyle name="S1 36" xfId="286"/>
    <cellStyle name="S1 37" xfId="287"/>
    <cellStyle name="S1 38" xfId="288"/>
    <cellStyle name="S1 39" xfId="289"/>
    <cellStyle name="S1 4" xfId="290"/>
    <cellStyle name="S1 40" xfId="291"/>
    <cellStyle name="S1 41" xfId="292"/>
    <cellStyle name="S1 42" xfId="293"/>
    <cellStyle name="S1 43" xfId="294"/>
    <cellStyle name="S1 44" xfId="295"/>
    <cellStyle name="S1 45" xfId="296"/>
    <cellStyle name="S1 46" xfId="297"/>
    <cellStyle name="S1 47" xfId="298"/>
    <cellStyle name="S1 48" xfId="299"/>
    <cellStyle name="S1 49" xfId="300"/>
    <cellStyle name="S1 5" xfId="301"/>
    <cellStyle name="S1 50" xfId="302"/>
    <cellStyle name="S1 51" xfId="303"/>
    <cellStyle name="S1 52" xfId="304"/>
    <cellStyle name="S1 53" xfId="305"/>
    <cellStyle name="S1 54" xfId="306"/>
    <cellStyle name="S1 55" xfId="307"/>
    <cellStyle name="S1 56" xfId="308"/>
    <cellStyle name="S1 57" xfId="309"/>
    <cellStyle name="S1 58" xfId="310"/>
    <cellStyle name="S1 59" xfId="311"/>
    <cellStyle name="S1 6" xfId="312"/>
    <cellStyle name="S1 60" xfId="313"/>
    <cellStyle name="S1 61" xfId="314"/>
    <cellStyle name="S1 62" xfId="315"/>
    <cellStyle name="S1 63" xfId="316"/>
    <cellStyle name="S1 64" xfId="317"/>
    <cellStyle name="S1 65" xfId="318"/>
    <cellStyle name="S1 66" xfId="319"/>
    <cellStyle name="S1 67" xfId="320"/>
    <cellStyle name="S1 68" xfId="321"/>
    <cellStyle name="S1 69" xfId="322"/>
    <cellStyle name="S1 7" xfId="323"/>
    <cellStyle name="S1 70" xfId="324"/>
    <cellStyle name="S1 71" xfId="325"/>
    <cellStyle name="S1 72" xfId="326"/>
    <cellStyle name="S1 73" xfId="327"/>
    <cellStyle name="S1 74" xfId="328"/>
    <cellStyle name="S1 75" xfId="329"/>
    <cellStyle name="S1 76" xfId="330"/>
    <cellStyle name="S1 77" xfId="331"/>
    <cellStyle name="S1 78" xfId="332"/>
    <cellStyle name="S1 79" xfId="333"/>
    <cellStyle name="S1 8" xfId="334"/>
    <cellStyle name="S1 80" xfId="335"/>
    <cellStyle name="S1 81" xfId="336"/>
    <cellStyle name="S1 82" xfId="337"/>
    <cellStyle name="S1 83" xfId="338"/>
    <cellStyle name="S1 84" xfId="339"/>
    <cellStyle name="S1 85" xfId="340"/>
    <cellStyle name="S1 86" xfId="341"/>
    <cellStyle name="S1 87" xfId="342"/>
    <cellStyle name="S1 88" xfId="343"/>
    <cellStyle name="S1 89" xfId="344"/>
    <cellStyle name="S1 9" xfId="345"/>
    <cellStyle name="S1 90" xfId="346"/>
    <cellStyle name="S1 91" xfId="347"/>
    <cellStyle name="S1 92" xfId="348"/>
    <cellStyle name="S1 93" xfId="349"/>
    <cellStyle name="S1 94" xfId="350"/>
    <cellStyle name="S1 95" xfId="351"/>
    <cellStyle name="S1 96" xfId="352"/>
    <cellStyle name="S1 97" xfId="353"/>
    <cellStyle name="S1 98" xfId="354"/>
    <cellStyle name="S1 99" xfId="355"/>
    <cellStyle name="S10" xfId="356"/>
    <cellStyle name="S10 10" xfId="357"/>
    <cellStyle name="S10 100" xfId="358"/>
    <cellStyle name="S10 101" xfId="359"/>
    <cellStyle name="S10 102" xfId="360"/>
    <cellStyle name="S10 103" xfId="361"/>
    <cellStyle name="S10 104" xfId="362"/>
    <cellStyle name="S10 105" xfId="363"/>
    <cellStyle name="S10 106" xfId="364"/>
    <cellStyle name="S10 107" xfId="365"/>
    <cellStyle name="S10 108" xfId="366"/>
    <cellStyle name="S10 109" xfId="367"/>
    <cellStyle name="S10 11" xfId="368"/>
    <cellStyle name="S10 110" xfId="369"/>
    <cellStyle name="S10 111" xfId="370"/>
    <cellStyle name="S10 112" xfId="371"/>
    <cellStyle name="S10 113" xfId="372"/>
    <cellStyle name="S10 114" xfId="373"/>
    <cellStyle name="S10 115" xfId="374"/>
    <cellStyle name="S10 116" xfId="375"/>
    <cellStyle name="S10 117" xfId="376"/>
    <cellStyle name="S10 118" xfId="377"/>
    <cellStyle name="S10 119" xfId="378"/>
    <cellStyle name="S10 12" xfId="379"/>
    <cellStyle name="S10 120" xfId="380"/>
    <cellStyle name="S10 121" xfId="381"/>
    <cellStyle name="S10 122" xfId="382"/>
    <cellStyle name="S10 123" xfId="383"/>
    <cellStyle name="S10 124" xfId="384"/>
    <cellStyle name="S10 125" xfId="385"/>
    <cellStyle name="S10 126" xfId="386"/>
    <cellStyle name="S10 127" xfId="387"/>
    <cellStyle name="S10 128" xfId="388"/>
    <cellStyle name="S10 129" xfId="389"/>
    <cellStyle name="S10 13" xfId="390"/>
    <cellStyle name="S10 130" xfId="391"/>
    <cellStyle name="S10 131" xfId="392"/>
    <cellStyle name="S10 132" xfId="393"/>
    <cellStyle name="S10 133" xfId="394"/>
    <cellStyle name="S10 134" xfId="395"/>
    <cellStyle name="S10 135" xfId="396"/>
    <cellStyle name="S10 136" xfId="397"/>
    <cellStyle name="S10 137" xfId="398"/>
    <cellStyle name="S10 138" xfId="399"/>
    <cellStyle name="S10 139" xfId="400"/>
    <cellStyle name="S10 14" xfId="401"/>
    <cellStyle name="S10 140" xfId="402"/>
    <cellStyle name="S10 141" xfId="403"/>
    <cellStyle name="S10 142" xfId="404"/>
    <cellStyle name="S10 143" xfId="405"/>
    <cellStyle name="S10 144" xfId="406"/>
    <cellStyle name="S10 145" xfId="407"/>
    <cellStyle name="S10 146" xfId="408"/>
    <cellStyle name="S10 147" xfId="409"/>
    <cellStyle name="S10 148" xfId="410"/>
    <cellStyle name="S10 149" xfId="411"/>
    <cellStyle name="S10 15" xfId="412"/>
    <cellStyle name="S10 150" xfId="413"/>
    <cellStyle name="S10 151" xfId="414"/>
    <cellStyle name="S10 152" xfId="415"/>
    <cellStyle name="S10 153" xfId="416"/>
    <cellStyle name="S10 154" xfId="417"/>
    <cellStyle name="S10 155" xfId="418"/>
    <cellStyle name="S10 156" xfId="419"/>
    <cellStyle name="S10 157" xfId="420"/>
    <cellStyle name="S10 158" xfId="421"/>
    <cellStyle name="S10 159" xfId="422"/>
    <cellStyle name="S10 16" xfId="423"/>
    <cellStyle name="S10 160" xfId="424"/>
    <cellStyle name="S10 161" xfId="425"/>
    <cellStyle name="S10 162" xfId="426"/>
    <cellStyle name="S10 17" xfId="427"/>
    <cellStyle name="S10 18" xfId="428"/>
    <cellStyle name="S10 19" xfId="429"/>
    <cellStyle name="S10 2" xfId="430"/>
    <cellStyle name="S10 20" xfId="431"/>
    <cellStyle name="S10 21" xfId="432"/>
    <cellStyle name="S10 22" xfId="433"/>
    <cellStyle name="S10 23" xfId="434"/>
    <cellStyle name="S10 24" xfId="435"/>
    <cellStyle name="S10 25" xfId="436"/>
    <cellStyle name="S10 26" xfId="437"/>
    <cellStyle name="S10 27" xfId="438"/>
    <cellStyle name="S10 28" xfId="439"/>
    <cellStyle name="S10 29" xfId="440"/>
    <cellStyle name="S10 3" xfId="441"/>
    <cellStyle name="S10 30" xfId="442"/>
    <cellStyle name="S10 31" xfId="443"/>
    <cellStyle name="S10 32" xfId="444"/>
    <cellStyle name="S10 33" xfId="445"/>
    <cellStyle name="S10 34" xfId="446"/>
    <cellStyle name="S10 35" xfId="447"/>
    <cellStyle name="S10 36" xfId="448"/>
    <cellStyle name="S10 37" xfId="449"/>
    <cellStyle name="S10 38" xfId="450"/>
    <cellStyle name="S10 39" xfId="451"/>
    <cellStyle name="S10 4" xfId="452"/>
    <cellStyle name="S10 40" xfId="453"/>
    <cellStyle name="S10 41" xfId="454"/>
    <cellStyle name="S10 42" xfId="455"/>
    <cellStyle name="S10 43" xfId="456"/>
    <cellStyle name="S10 44" xfId="457"/>
    <cellStyle name="S10 45" xfId="458"/>
    <cellStyle name="S10 46" xfId="459"/>
    <cellStyle name="S10 47" xfId="460"/>
    <cellStyle name="S10 48" xfId="461"/>
    <cellStyle name="S10 49" xfId="462"/>
    <cellStyle name="S10 5" xfId="463"/>
    <cellStyle name="S10 50" xfId="464"/>
    <cellStyle name="S10 51" xfId="465"/>
    <cellStyle name="S10 52" xfId="466"/>
    <cellStyle name="S10 53" xfId="467"/>
    <cellStyle name="S10 54" xfId="468"/>
    <cellStyle name="S10 55" xfId="469"/>
    <cellStyle name="S10 56" xfId="470"/>
    <cellStyle name="S10 57" xfId="471"/>
    <cellStyle name="S10 58" xfId="472"/>
    <cellStyle name="S10 59" xfId="473"/>
    <cellStyle name="S10 6" xfId="474"/>
    <cellStyle name="S10 60" xfId="475"/>
    <cellStyle name="S10 61" xfId="476"/>
    <cellStyle name="S10 62" xfId="477"/>
    <cellStyle name="S10 63" xfId="478"/>
    <cellStyle name="S10 64" xfId="479"/>
    <cellStyle name="S10 65" xfId="480"/>
    <cellStyle name="S10 66" xfId="481"/>
    <cellStyle name="S10 67" xfId="482"/>
    <cellStyle name="S10 68" xfId="483"/>
    <cellStyle name="S10 69" xfId="484"/>
    <cellStyle name="S10 7" xfId="485"/>
    <cellStyle name="S10 70" xfId="486"/>
    <cellStyle name="S10 71" xfId="487"/>
    <cellStyle name="S10 72" xfId="488"/>
    <cellStyle name="S10 73" xfId="489"/>
    <cellStyle name="S10 74" xfId="490"/>
    <cellStyle name="S10 75" xfId="491"/>
    <cellStyle name="S10 76" xfId="492"/>
    <cellStyle name="S10 77" xfId="493"/>
    <cellStyle name="S10 78" xfId="494"/>
    <cellStyle name="S10 79" xfId="495"/>
    <cellStyle name="S10 8" xfId="496"/>
    <cellStyle name="S10 80" xfId="497"/>
    <cellStyle name="S10 81" xfId="498"/>
    <cellStyle name="S10 82" xfId="499"/>
    <cellStyle name="S10 83" xfId="500"/>
    <cellStyle name="S10 84" xfId="501"/>
    <cellStyle name="S10 85" xfId="502"/>
    <cellStyle name="S10 86" xfId="503"/>
    <cellStyle name="S10 87" xfId="504"/>
    <cellStyle name="S10 88" xfId="505"/>
    <cellStyle name="S10 89" xfId="506"/>
    <cellStyle name="S10 9" xfId="507"/>
    <cellStyle name="S10 90" xfId="508"/>
    <cellStyle name="S10 91" xfId="509"/>
    <cellStyle name="S10 92" xfId="510"/>
    <cellStyle name="S10 93" xfId="511"/>
    <cellStyle name="S10 94" xfId="512"/>
    <cellStyle name="S10 95" xfId="513"/>
    <cellStyle name="S10 96" xfId="514"/>
    <cellStyle name="S10 97" xfId="515"/>
    <cellStyle name="S10 98" xfId="516"/>
    <cellStyle name="S10 99" xfId="517"/>
    <cellStyle name="S11" xfId="518"/>
    <cellStyle name="S11 10" xfId="519"/>
    <cellStyle name="S11 100" xfId="520"/>
    <cellStyle name="S11 101" xfId="521"/>
    <cellStyle name="S11 102" xfId="522"/>
    <cellStyle name="S11 103" xfId="523"/>
    <cellStyle name="S11 104" xfId="524"/>
    <cellStyle name="S11 105" xfId="525"/>
    <cellStyle name="S11 106" xfId="526"/>
    <cellStyle name="S11 107" xfId="527"/>
    <cellStyle name="S11 108" xfId="528"/>
    <cellStyle name="S11 109" xfId="529"/>
    <cellStyle name="S11 11" xfId="530"/>
    <cellStyle name="S11 110" xfId="531"/>
    <cellStyle name="S11 111" xfId="532"/>
    <cellStyle name="S11 112" xfId="533"/>
    <cellStyle name="S11 113" xfId="534"/>
    <cellStyle name="S11 114" xfId="535"/>
    <cellStyle name="S11 115" xfId="536"/>
    <cellStyle name="S11 116" xfId="537"/>
    <cellStyle name="S11 117" xfId="538"/>
    <cellStyle name="S11 118" xfId="539"/>
    <cellStyle name="S11 119" xfId="540"/>
    <cellStyle name="S11 12" xfId="541"/>
    <cellStyle name="S11 120" xfId="542"/>
    <cellStyle name="S11 121" xfId="543"/>
    <cellStyle name="S11 122" xfId="544"/>
    <cellStyle name="S11 123" xfId="545"/>
    <cellStyle name="S11 124" xfId="546"/>
    <cellStyle name="S11 125" xfId="547"/>
    <cellStyle name="S11 126" xfId="548"/>
    <cellStyle name="S11 127" xfId="549"/>
    <cellStyle name="S11 128" xfId="550"/>
    <cellStyle name="S11 129" xfId="551"/>
    <cellStyle name="S11 13" xfId="552"/>
    <cellStyle name="S11 130" xfId="553"/>
    <cellStyle name="S11 131" xfId="554"/>
    <cellStyle name="S11 132" xfId="555"/>
    <cellStyle name="S11 133" xfId="556"/>
    <cellStyle name="S11 134" xfId="557"/>
    <cellStyle name="S11 135" xfId="558"/>
    <cellStyle name="S11 136" xfId="559"/>
    <cellStyle name="S11 137" xfId="560"/>
    <cellStyle name="S11 138" xfId="561"/>
    <cellStyle name="S11 139" xfId="562"/>
    <cellStyle name="S11 14" xfId="563"/>
    <cellStyle name="S11 140" xfId="564"/>
    <cellStyle name="S11 141" xfId="565"/>
    <cellStyle name="S11 142" xfId="566"/>
    <cellStyle name="S11 143" xfId="567"/>
    <cellStyle name="S11 144" xfId="568"/>
    <cellStyle name="S11 145" xfId="569"/>
    <cellStyle name="S11 146" xfId="570"/>
    <cellStyle name="S11 147" xfId="571"/>
    <cellStyle name="S11 148" xfId="572"/>
    <cellStyle name="S11 149" xfId="573"/>
    <cellStyle name="S11 15" xfId="574"/>
    <cellStyle name="S11 150" xfId="575"/>
    <cellStyle name="S11 151" xfId="576"/>
    <cellStyle name="S11 152" xfId="577"/>
    <cellStyle name="S11 153" xfId="578"/>
    <cellStyle name="S11 154" xfId="579"/>
    <cellStyle name="S11 155" xfId="580"/>
    <cellStyle name="S11 156" xfId="581"/>
    <cellStyle name="S11 157" xfId="582"/>
    <cellStyle name="S11 158" xfId="583"/>
    <cellStyle name="S11 159" xfId="584"/>
    <cellStyle name="S11 16" xfId="585"/>
    <cellStyle name="S11 160" xfId="586"/>
    <cellStyle name="S11 161" xfId="587"/>
    <cellStyle name="S11 162" xfId="588"/>
    <cellStyle name="S11 17" xfId="589"/>
    <cellStyle name="S11 18" xfId="590"/>
    <cellStyle name="S11 19" xfId="591"/>
    <cellStyle name="S11 2" xfId="592"/>
    <cellStyle name="S11 20" xfId="593"/>
    <cellStyle name="S11 21" xfId="594"/>
    <cellStyle name="S11 22" xfId="595"/>
    <cellStyle name="S11 23" xfId="596"/>
    <cellStyle name="S11 24" xfId="597"/>
    <cellStyle name="S11 25" xfId="598"/>
    <cellStyle name="S11 26" xfId="599"/>
    <cellStyle name="S11 27" xfId="600"/>
    <cellStyle name="S11 28" xfId="601"/>
    <cellStyle name="S11 29" xfId="602"/>
    <cellStyle name="S11 3" xfId="603"/>
    <cellStyle name="S11 30" xfId="604"/>
    <cellStyle name="S11 31" xfId="605"/>
    <cellStyle name="S11 32" xfId="606"/>
    <cellStyle name="S11 33" xfId="607"/>
    <cellStyle name="S11 34" xfId="608"/>
    <cellStyle name="S11 35" xfId="609"/>
    <cellStyle name="S11 36" xfId="610"/>
    <cellStyle name="S11 37" xfId="611"/>
    <cellStyle name="S11 38" xfId="612"/>
    <cellStyle name="S11 39" xfId="613"/>
    <cellStyle name="S11 4" xfId="614"/>
    <cellStyle name="S11 40" xfId="615"/>
    <cellStyle name="S11 41" xfId="616"/>
    <cellStyle name="S11 42" xfId="617"/>
    <cellStyle name="S11 43" xfId="618"/>
    <cellStyle name="S11 44" xfId="619"/>
    <cellStyle name="S11 45" xfId="620"/>
    <cellStyle name="S11 46" xfId="621"/>
    <cellStyle name="S11 47" xfId="622"/>
    <cellStyle name="S11 48" xfId="623"/>
    <cellStyle name="S11 49" xfId="624"/>
    <cellStyle name="S11 5" xfId="625"/>
    <cellStyle name="S11 50" xfId="626"/>
    <cellStyle name="S11 51" xfId="627"/>
    <cellStyle name="S11 52" xfId="628"/>
    <cellStyle name="S11 53" xfId="629"/>
    <cellStyle name="S11 54" xfId="630"/>
    <cellStyle name="S11 55" xfId="631"/>
    <cellStyle name="S11 56" xfId="632"/>
    <cellStyle name="S11 57" xfId="633"/>
    <cellStyle name="S11 58" xfId="634"/>
    <cellStyle name="S11 59" xfId="635"/>
    <cellStyle name="S11 6" xfId="636"/>
    <cellStyle name="S11 60" xfId="637"/>
    <cellStyle name="S11 61" xfId="638"/>
    <cellStyle name="S11 62" xfId="639"/>
    <cellStyle name="S11 63" xfId="640"/>
    <cellStyle name="S11 64" xfId="641"/>
    <cellStyle name="S11 65" xfId="642"/>
    <cellStyle name="S11 66" xfId="643"/>
    <cellStyle name="S11 67" xfId="644"/>
    <cellStyle name="S11 68" xfId="645"/>
    <cellStyle name="S11 69" xfId="646"/>
    <cellStyle name="S11 7" xfId="647"/>
    <cellStyle name="S11 70" xfId="648"/>
    <cellStyle name="S11 71" xfId="649"/>
    <cellStyle name="S11 72" xfId="650"/>
    <cellStyle name="S11 73" xfId="651"/>
    <cellStyle name="S11 74" xfId="652"/>
    <cellStyle name="S11 75" xfId="653"/>
    <cellStyle name="S11 76" xfId="654"/>
    <cellStyle name="S11 77" xfId="655"/>
    <cellStyle name="S11 78" xfId="656"/>
    <cellStyle name="S11 79" xfId="657"/>
    <cellStyle name="S11 8" xfId="658"/>
    <cellStyle name="S11 80" xfId="659"/>
    <cellStyle name="S11 81" xfId="660"/>
    <cellStyle name="S11 82" xfId="661"/>
    <cellStyle name="S11 83" xfId="662"/>
    <cellStyle name="S11 84" xfId="663"/>
    <cellStyle name="S11 85" xfId="664"/>
    <cellStyle name="S11 86" xfId="665"/>
    <cellStyle name="S11 87" xfId="666"/>
    <cellStyle name="S11 88" xfId="667"/>
    <cellStyle name="S11 89" xfId="668"/>
    <cellStyle name="S11 9" xfId="669"/>
    <cellStyle name="S11 90" xfId="670"/>
    <cellStyle name="S11 91" xfId="671"/>
    <cellStyle name="S11 92" xfId="672"/>
    <cellStyle name="S11 93" xfId="673"/>
    <cellStyle name="S11 94" xfId="674"/>
    <cellStyle name="S11 95" xfId="675"/>
    <cellStyle name="S11 96" xfId="676"/>
    <cellStyle name="S11 97" xfId="677"/>
    <cellStyle name="S11 98" xfId="678"/>
    <cellStyle name="S11 99" xfId="679"/>
    <cellStyle name="S12" xfId="680"/>
    <cellStyle name="S12 10" xfId="681"/>
    <cellStyle name="S12 100" xfId="682"/>
    <cellStyle name="S12 101" xfId="683"/>
    <cellStyle name="S12 102" xfId="684"/>
    <cellStyle name="S12 103" xfId="685"/>
    <cellStyle name="S12 104" xfId="686"/>
    <cellStyle name="S12 105" xfId="687"/>
    <cellStyle name="S12 106" xfId="688"/>
    <cellStyle name="S12 107" xfId="689"/>
    <cellStyle name="S12 108" xfId="690"/>
    <cellStyle name="S12 109" xfId="691"/>
    <cellStyle name="S12 11" xfId="692"/>
    <cellStyle name="S12 110" xfId="693"/>
    <cellStyle name="S12 111" xfId="694"/>
    <cellStyle name="S12 112" xfId="695"/>
    <cellStyle name="S12 113" xfId="696"/>
    <cellStyle name="S12 114" xfId="697"/>
    <cellStyle name="S12 115" xfId="698"/>
    <cellStyle name="S12 116" xfId="699"/>
    <cellStyle name="S12 117" xfId="700"/>
    <cellStyle name="S12 118" xfId="701"/>
    <cellStyle name="S12 119" xfId="702"/>
    <cellStyle name="S12 12" xfId="703"/>
    <cellStyle name="S12 120" xfId="704"/>
    <cellStyle name="S12 121" xfId="705"/>
    <cellStyle name="S12 122" xfId="706"/>
    <cellStyle name="S12 123" xfId="707"/>
    <cellStyle name="S12 124" xfId="708"/>
    <cellStyle name="S12 125" xfId="709"/>
    <cellStyle name="S12 126" xfId="710"/>
    <cellStyle name="S12 127" xfId="711"/>
    <cellStyle name="S12 128" xfId="712"/>
    <cellStyle name="S12 129" xfId="713"/>
    <cellStyle name="S12 13" xfId="714"/>
    <cellStyle name="S12 130" xfId="715"/>
    <cellStyle name="S12 131" xfId="716"/>
    <cellStyle name="S12 132" xfId="717"/>
    <cellStyle name="S12 133" xfId="718"/>
    <cellStyle name="S12 134" xfId="719"/>
    <cellStyle name="S12 135" xfId="720"/>
    <cellStyle name="S12 136" xfId="721"/>
    <cellStyle name="S12 137" xfId="722"/>
    <cellStyle name="S12 138" xfId="723"/>
    <cellStyle name="S12 139" xfId="724"/>
    <cellStyle name="S12 14" xfId="725"/>
    <cellStyle name="S12 140" xfId="726"/>
    <cellStyle name="S12 141" xfId="727"/>
    <cellStyle name="S12 142" xfId="728"/>
    <cellStyle name="S12 143" xfId="729"/>
    <cellStyle name="S12 144" xfId="730"/>
    <cellStyle name="S12 145" xfId="731"/>
    <cellStyle name="S12 146" xfId="732"/>
    <cellStyle name="S12 147" xfId="733"/>
    <cellStyle name="S12 148" xfId="734"/>
    <cellStyle name="S12 149" xfId="735"/>
    <cellStyle name="S12 15" xfId="736"/>
    <cellStyle name="S12 150" xfId="737"/>
    <cellStyle name="S12 151" xfId="738"/>
    <cellStyle name="S12 152" xfId="739"/>
    <cellStyle name="S12 153" xfId="740"/>
    <cellStyle name="S12 154" xfId="741"/>
    <cellStyle name="S12 155" xfId="742"/>
    <cellStyle name="S12 156" xfId="743"/>
    <cellStyle name="S12 157" xfId="744"/>
    <cellStyle name="S12 158" xfId="745"/>
    <cellStyle name="S12 159" xfId="746"/>
    <cellStyle name="S12 16" xfId="747"/>
    <cellStyle name="S12 160" xfId="748"/>
    <cellStyle name="S12 161" xfId="749"/>
    <cellStyle name="S12 162" xfId="750"/>
    <cellStyle name="S12 17" xfId="751"/>
    <cellStyle name="S12 18" xfId="752"/>
    <cellStyle name="S12 19" xfId="753"/>
    <cellStyle name="S12 2" xfId="754"/>
    <cellStyle name="S12 20" xfId="755"/>
    <cellStyle name="S12 21" xfId="756"/>
    <cellStyle name="S12 22" xfId="757"/>
    <cellStyle name="S12 23" xfId="758"/>
    <cellStyle name="S12 24" xfId="759"/>
    <cellStyle name="S12 25" xfId="760"/>
    <cellStyle name="S12 26" xfId="761"/>
    <cellStyle name="S12 27" xfId="762"/>
    <cellStyle name="S12 28" xfId="763"/>
    <cellStyle name="S12 29" xfId="764"/>
    <cellStyle name="S12 3" xfId="765"/>
    <cellStyle name="S12 30" xfId="766"/>
    <cellStyle name="S12 31" xfId="767"/>
    <cellStyle name="S12 32" xfId="768"/>
    <cellStyle name="S12 33" xfId="769"/>
    <cellStyle name="S12 34" xfId="770"/>
    <cellStyle name="S12 35" xfId="771"/>
    <cellStyle name="S12 36" xfId="772"/>
    <cellStyle name="S12 37" xfId="773"/>
    <cellStyle name="S12 38" xfId="774"/>
    <cellStyle name="S12 39" xfId="775"/>
    <cellStyle name="S12 4" xfId="776"/>
    <cellStyle name="S12 40" xfId="777"/>
    <cellStyle name="S12 41" xfId="778"/>
    <cellStyle name="S12 42" xfId="779"/>
    <cellStyle name="S12 43" xfId="780"/>
    <cellStyle name="S12 44" xfId="781"/>
    <cellStyle name="S12 45" xfId="782"/>
    <cellStyle name="S12 46" xfId="783"/>
    <cellStyle name="S12 47" xfId="784"/>
    <cellStyle name="S12 48" xfId="785"/>
    <cellStyle name="S12 49" xfId="786"/>
    <cellStyle name="S12 5" xfId="787"/>
    <cellStyle name="S12 50" xfId="788"/>
    <cellStyle name="S12 51" xfId="789"/>
    <cellStyle name="S12 52" xfId="790"/>
    <cellStyle name="S12 53" xfId="791"/>
    <cellStyle name="S12 54" xfId="792"/>
    <cellStyle name="S12 55" xfId="793"/>
    <cellStyle name="S12 56" xfId="794"/>
    <cellStyle name="S12 57" xfId="795"/>
    <cellStyle name="S12 58" xfId="796"/>
    <cellStyle name="S12 59" xfId="797"/>
    <cellStyle name="S12 6" xfId="798"/>
    <cellStyle name="S12 60" xfId="799"/>
    <cellStyle name="S12 61" xfId="800"/>
    <cellStyle name="S12 62" xfId="801"/>
    <cellStyle name="S12 63" xfId="802"/>
    <cellStyle name="S12 64" xfId="803"/>
    <cellStyle name="S12 65" xfId="804"/>
    <cellStyle name="S12 66" xfId="805"/>
    <cellStyle name="S12 67" xfId="806"/>
    <cellStyle name="S12 68" xfId="807"/>
    <cellStyle name="S12 69" xfId="808"/>
    <cellStyle name="S12 7" xfId="809"/>
    <cellStyle name="S12 70" xfId="810"/>
    <cellStyle name="S12 71" xfId="811"/>
    <cellStyle name="S12 72" xfId="812"/>
    <cellStyle name="S12 73" xfId="813"/>
    <cellStyle name="S12 74" xfId="814"/>
    <cellStyle name="S12 75" xfId="815"/>
    <cellStyle name="S12 76" xfId="816"/>
    <cellStyle name="S12 77" xfId="817"/>
    <cellStyle name="S12 78" xfId="818"/>
    <cellStyle name="S12 79" xfId="819"/>
    <cellStyle name="S12 8" xfId="820"/>
    <cellStyle name="S12 80" xfId="821"/>
    <cellStyle name="S12 81" xfId="822"/>
    <cellStyle name="S12 82" xfId="823"/>
    <cellStyle name="S12 83" xfId="824"/>
    <cellStyle name="S12 84" xfId="825"/>
    <cellStyle name="S12 85" xfId="826"/>
    <cellStyle name="S12 86" xfId="827"/>
    <cellStyle name="S12 87" xfId="828"/>
    <cellStyle name="S12 88" xfId="829"/>
    <cellStyle name="S12 89" xfId="830"/>
    <cellStyle name="S12 9" xfId="831"/>
    <cellStyle name="S12 90" xfId="832"/>
    <cellStyle name="S12 91" xfId="833"/>
    <cellStyle name="S12 92" xfId="834"/>
    <cellStyle name="S12 93" xfId="835"/>
    <cellStyle name="S12 94" xfId="836"/>
    <cellStyle name="S12 95" xfId="837"/>
    <cellStyle name="S12 96" xfId="838"/>
    <cellStyle name="S12 97" xfId="839"/>
    <cellStyle name="S12 98" xfId="840"/>
    <cellStyle name="S12 99" xfId="841"/>
    <cellStyle name="S13" xfId="842"/>
    <cellStyle name="S13 10" xfId="843"/>
    <cellStyle name="S13 100" xfId="844"/>
    <cellStyle name="S13 101" xfId="845"/>
    <cellStyle name="S13 102" xfId="846"/>
    <cellStyle name="S13 103" xfId="847"/>
    <cellStyle name="S13 104" xfId="848"/>
    <cellStyle name="S13 105" xfId="849"/>
    <cellStyle name="S13 106" xfId="850"/>
    <cellStyle name="S13 107" xfId="851"/>
    <cellStyle name="S13 108" xfId="852"/>
    <cellStyle name="S13 109" xfId="853"/>
    <cellStyle name="S13 11" xfId="854"/>
    <cellStyle name="S13 110" xfId="855"/>
    <cellStyle name="S13 111" xfId="856"/>
    <cellStyle name="S13 112" xfId="857"/>
    <cellStyle name="S13 113" xfId="858"/>
    <cellStyle name="S13 114" xfId="859"/>
    <cellStyle name="S13 115" xfId="860"/>
    <cellStyle name="S13 116" xfId="861"/>
    <cellStyle name="S13 117" xfId="862"/>
    <cellStyle name="S13 118" xfId="863"/>
    <cellStyle name="S13 119" xfId="864"/>
    <cellStyle name="S13 12" xfId="865"/>
    <cellStyle name="S13 120" xfId="866"/>
    <cellStyle name="S13 121" xfId="867"/>
    <cellStyle name="S13 122" xfId="868"/>
    <cellStyle name="S13 123" xfId="869"/>
    <cellStyle name="S13 124" xfId="870"/>
    <cellStyle name="S13 125" xfId="871"/>
    <cellStyle name="S13 126" xfId="872"/>
    <cellStyle name="S13 127" xfId="873"/>
    <cellStyle name="S13 128" xfId="874"/>
    <cellStyle name="S13 129" xfId="875"/>
    <cellStyle name="S13 13" xfId="876"/>
    <cellStyle name="S13 130" xfId="877"/>
    <cellStyle name="S13 131" xfId="878"/>
    <cellStyle name="S13 132" xfId="879"/>
    <cellStyle name="S13 133" xfId="880"/>
    <cellStyle name="S13 134" xfId="881"/>
    <cellStyle name="S13 135" xfId="882"/>
    <cellStyle name="S13 136" xfId="883"/>
    <cellStyle name="S13 137" xfId="884"/>
    <cellStyle name="S13 138" xfId="885"/>
    <cellStyle name="S13 139" xfId="886"/>
    <cellStyle name="S13 14" xfId="887"/>
    <cellStyle name="S13 140" xfId="888"/>
    <cellStyle name="S13 141" xfId="889"/>
    <cellStyle name="S13 142" xfId="890"/>
    <cellStyle name="S13 143" xfId="891"/>
    <cellStyle name="S13 144" xfId="892"/>
    <cellStyle name="S13 145" xfId="893"/>
    <cellStyle name="S13 146" xfId="894"/>
    <cellStyle name="S13 147" xfId="895"/>
    <cellStyle name="S13 148" xfId="896"/>
    <cellStyle name="S13 149" xfId="897"/>
    <cellStyle name="S13 15" xfId="898"/>
    <cellStyle name="S13 150" xfId="899"/>
    <cellStyle name="S13 151" xfId="900"/>
    <cellStyle name="S13 152" xfId="901"/>
    <cellStyle name="S13 153" xfId="902"/>
    <cellStyle name="S13 154" xfId="903"/>
    <cellStyle name="S13 155" xfId="904"/>
    <cellStyle name="S13 156" xfId="905"/>
    <cellStyle name="S13 157" xfId="906"/>
    <cellStyle name="S13 158" xfId="907"/>
    <cellStyle name="S13 159" xfId="908"/>
    <cellStyle name="S13 16" xfId="909"/>
    <cellStyle name="S13 160" xfId="910"/>
    <cellStyle name="S13 161" xfId="911"/>
    <cellStyle name="S13 162" xfId="912"/>
    <cellStyle name="S13 17" xfId="913"/>
    <cellStyle name="S13 18" xfId="914"/>
    <cellStyle name="S13 19" xfId="915"/>
    <cellStyle name="S13 2" xfId="916"/>
    <cellStyle name="S13 20" xfId="917"/>
    <cellStyle name="S13 21" xfId="918"/>
    <cellStyle name="S13 22" xfId="919"/>
    <cellStyle name="S13 23" xfId="920"/>
    <cellStyle name="S13 24" xfId="921"/>
    <cellStyle name="S13 25" xfId="922"/>
    <cellStyle name="S13 26" xfId="923"/>
    <cellStyle name="S13 27" xfId="924"/>
    <cellStyle name="S13 28" xfId="925"/>
    <cellStyle name="S13 29" xfId="926"/>
    <cellStyle name="S13 3" xfId="927"/>
    <cellStyle name="S13 30" xfId="928"/>
    <cellStyle name="S13 31" xfId="929"/>
    <cellStyle name="S13 32" xfId="930"/>
    <cellStyle name="S13 33" xfId="931"/>
    <cellStyle name="S13 34" xfId="932"/>
    <cellStyle name="S13 35" xfId="933"/>
    <cellStyle name="S13 36" xfId="934"/>
    <cellStyle name="S13 37" xfId="935"/>
    <cellStyle name="S13 38" xfId="936"/>
    <cellStyle name="S13 39" xfId="937"/>
    <cellStyle name="S13 4" xfId="938"/>
    <cellStyle name="S13 40" xfId="939"/>
    <cellStyle name="S13 41" xfId="940"/>
    <cellStyle name="S13 42" xfId="941"/>
    <cellStyle name="S13 43" xfId="942"/>
    <cellStyle name="S13 44" xfId="943"/>
    <cellStyle name="S13 45" xfId="944"/>
    <cellStyle name="S13 46" xfId="945"/>
    <cellStyle name="S13 47" xfId="946"/>
    <cellStyle name="S13 48" xfId="947"/>
    <cellStyle name="S13 49" xfId="948"/>
    <cellStyle name="S13 5" xfId="949"/>
    <cellStyle name="S13 50" xfId="950"/>
    <cellStyle name="S13 51" xfId="951"/>
    <cellStyle name="S13 52" xfId="952"/>
    <cellStyle name="S13 53" xfId="953"/>
    <cellStyle name="S13 54" xfId="954"/>
    <cellStyle name="S13 55" xfId="955"/>
    <cellStyle name="S13 56" xfId="956"/>
    <cellStyle name="S13 57" xfId="957"/>
    <cellStyle name="S13 58" xfId="958"/>
    <cellStyle name="S13 59" xfId="959"/>
    <cellStyle name="S13 6" xfId="960"/>
    <cellStyle name="S13 60" xfId="961"/>
    <cellStyle name="S13 61" xfId="962"/>
    <cellStyle name="S13 62" xfId="963"/>
    <cellStyle name="S13 63" xfId="964"/>
    <cellStyle name="S13 64" xfId="965"/>
    <cellStyle name="S13 65" xfId="966"/>
    <cellStyle name="S13 66" xfId="967"/>
    <cellStyle name="S13 67" xfId="968"/>
    <cellStyle name="S13 68" xfId="969"/>
    <cellStyle name="S13 69" xfId="970"/>
    <cellStyle name="S13 7" xfId="971"/>
    <cellStyle name="S13 70" xfId="972"/>
    <cellStyle name="S13 71" xfId="973"/>
    <cellStyle name="S13 72" xfId="974"/>
    <cellStyle name="S13 73" xfId="975"/>
    <cellStyle name="S13 74" xfId="976"/>
    <cellStyle name="S13 75" xfId="977"/>
    <cellStyle name="S13 76" xfId="978"/>
    <cellStyle name="S13 77" xfId="979"/>
    <cellStyle name="S13 78" xfId="980"/>
    <cellStyle name="S13 79" xfId="981"/>
    <cellStyle name="S13 8" xfId="982"/>
    <cellStyle name="S13 80" xfId="983"/>
    <cellStyle name="S13 81" xfId="984"/>
    <cellStyle name="S13 82" xfId="985"/>
    <cellStyle name="S13 83" xfId="986"/>
    <cellStyle name="S13 84" xfId="987"/>
    <cellStyle name="S13 85" xfId="988"/>
    <cellStyle name="S13 86" xfId="989"/>
    <cellStyle name="S13 87" xfId="990"/>
    <cellStyle name="S13 88" xfId="991"/>
    <cellStyle name="S13 89" xfId="992"/>
    <cellStyle name="S13 9" xfId="993"/>
    <cellStyle name="S13 90" xfId="994"/>
    <cellStyle name="S13 91" xfId="995"/>
    <cellStyle name="S13 92" xfId="996"/>
    <cellStyle name="S13 93" xfId="997"/>
    <cellStyle name="S13 94" xfId="998"/>
    <cellStyle name="S13 95" xfId="999"/>
    <cellStyle name="S13 96" xfId="1000"/>
    <cellStyle name="S13 97" xfId="1001"/>
    <cellStyle name="S13 98" xfId="1002"/>
    <cellStyle name="S13 99" xfId="1003"/>
    <cellStyle name="S14" xfId="1004"/>
    <cellStyle name="S14 10" xfId="1005"/>
    <cellStyle name="S14 100" xfId="1006"/>
    <cellStyle name="S14 101" xfId="1007"/>
    <cellStyle name="S14 102" xfId="1008"/>
    <cellStyle name="S14 103" xfId="1009"/>
    <cellStyle name="S14 104" xfId="1010"/>
    <cellStyle name="S14 105" xfId="1011"/>
    <cellStyle name="S14 106" xfId="1012"/>
    <cellStyle name="S14 107" xfId="1013"/>
    <cellStyle name="S14 108" xfId="1014"/>
    <cellStyle name="S14 109" xfId="1015"/>
    <cellStyle name="S14 11" xfId="1016"/>
    <cellStyle name="S14 110" xfId="1017"/>
    <cellStyle name="S14 111" xfId="1018"/>
    <cellStyle name="S14 112" xfId="1019"/>
    <cellStyle name="S14 113" xfId="1020"/>
    <cellStyle name="S14 114" xfId="1021"/>
    <cellStyle name="S14 115" xfId="1022"/>
    <cellStyle name="S14 116" xfId="1023"/>
    <cellStyle name="S14 117" xfId="1024"/>
    <cellStyle name="S14 118" xfId="1025"/>
    <cellStyle name="S14 119" xfId="1026"/>
    <cellStyle name="S14 12" xfId="1027"/>
    <cellStyle name="S14 120" xfId="1028"/>
    <cellStyle name="S14 121" xfId="1029"/>
    <cellStyle name="S14 122" xfId="1030"/>
    <cellStyle name="S14 123" xfId="1031"/>
    <cellStyle name="S14 124" xfId="1032"/>
    <cellStyle name="S14 125" xfId="1033"/>
    <cellStyle name="S14 126" xfId="1034"/>
    <cellStyle name="S14 127" xfId="1035"/>
    <cellStyle name="S14 128" xfId="1036"/>
    <cellStyle name="S14 129" xfId="1037"/>
    <cellStyle name="S14 13" xfId="1038"/>
    <cellStyle name="S14 130" xfId="1039"/>
    <cellStyle name="S14 131" xfId="1040"/>
    <cellStyle name="S14 132" xfId="1041"/>
    <cellStyle name="S14 133" xfId="1042"/>
    <cellStyle name="S14 134" xfId="1043"/>
    <cellStyle name="S14 135" xfId="1044"/>
    <cellStyle name="S14 136" xfId="1045"/>
    <cellStyle name="S14 137" xfId="1046"/>
    <cellStyle name="S14 138" xfId="1047"/>
    <cellStyle name="S14 139" xfId="1048"/>
    <cellStyle name="S14 14" xfId="1049"/>
    <cellStyle name="S14 140" xfId="1050"/>
    <cellStyle name="S14 141" xfId="1051"/>
    <cellStyle name="S14 142" xfId="1052"/>
    <cellStyle name="S14 143" xfId="1053"/>
    <cellStyle name="S14 144" xfId="1054"/>
    <cellStyle name="S14 145" xfId="1055"/>
    <cellStyle name="S14 146" xfId="1056"/>
    <cellStyle name="S14 147" xfId="1057"/>
    <cellStyle name="S14 148" xfId="1058"/>
    <cellStyle name="S14 149" xfId="1059"/>
    <cellStyle name="S14 15" xfId="1060"/>
    <cellStyle name="S14 150" xfId="1061"/>
    <cellStyle name="S14 151" xfId="1062"/>
    <cellStyle name="S14 152" xfId="1063"/>
    <cellStyle name="S14 153" xfId="1064"/>
    <cellStyle name="S14 154" xfId="1065"/>
    <cellStyle name="S14 155" xfId="1066"/>
    <cellStyle name="S14 156" xfId="1067"/>
    <cellStyle name="S14 157" xfId="1068"/>
    <cellStyle name="S14 158" xfId="1069"/>
    <cellStyle name="S14 159" xfId="1070"/>
    <cellStyle name="S14 16" xfId="1071"/>
    <cellStyle name="S14 160" xfId="1072"/>
    <cellStyle name="S14 161" xfId="1073"/>
    <cellStyle name="S14 162" xfId="1074"/>
    <cellStyle name="S14 17" xfId="1075"/>
    <cellStyle name="S14 18" xfId="1076"/>
    <cellStyle name="S14 19" xfId="1077"/>
    <cellStyle name="S14 2" xfId="1078"/>
    <cellStyle name="S14 20" xfId="1079"/>
    <cellStyle name="S14 21" xfId="1080"/>
    <cellStyle name="S14 22" xfId="1081"/>
    <cellStyle name="S14 23" xfId="1082"/>
    <cellStyle name="S14 24" xfId="1083"/>
    <cellStyle name="S14 25" xfId="1084"/>
    <cellStyle name="S14 26" xfId="1085"/>
    <cellStyle name="S14 27" xfId="1086"/>
    <cellStyle name="S14 28" xfId="1087"/>
    <cellStyle name="S14 29" xfId="1088"/>
    <cellStyle name="S14 3" xfId="1089"/>
    <cellStyle name="S14 30" xfId="1090"/>
    <cellStyle name="S14 31" xfId="1091"/>
    <cellStyle name="S14 32" xfId="1092"/>
    <cellStyle name="S14 33" xfId="1093"/>
    <cellStyle name="S14 34" xfId="1094"/>
    <cellStyle name="S14 35" xfId="1095"/>
    <cellStyle name="S14 36" xfId="1096"/>
    <cellStyle name="S14 37" xfId="1097"/>
    <cellStyle name="S14 38" xfId="1098"/>
    <cellStyle name="S14 39" xfId="1099"/>
    <cellStyle name="S14 4" xfId="1100"/>
    <cellStyle name="S14 40" xfId="1101"/>
    <cellStyle name="S14 41" xfId="1102"/>
    <cellStyle name="S14 42" xfId="1103"/>
    <cellStyle name="S14 43" xfId="1104"/>
    <cellStyle name="S14 44" xfId="1105"/>
    <cellStyle name="S14 45" xfId="1106"/>
    <cellStyle name="S14 46" xfId="1107"/>
    <cellStyle name="S14 47" xfId="1108"/>
    <cellStyle name="S14 48" xfId="1109"/>
    <cellStyle name="S14 49" xfId="1110"/>
    <cellStyle name="S14 5" xfId="1111"/>
    <cellStyle name="S14 50" xfId="1112"/>
    <cellStyle name="S14 51" xfId="1113"/>
    <cellStyle name="S14 52" xfId="1114"/>
    <cellStyle name="S14 53" xfId="1115"/>
    <cellStyle name="S14 54" xfId="1116"/>
    <cellStyle name="S14 55" xfId="1117"/>
    <cellStyle name="S14 56" xfId="1118"/>
    <cellStyle name="S14 57" xfId="1119"/>
    <cellStyle name="S14 58" xfId="1120"/>
    <cellStyle name="S14 59" xfId="1121"/>
    <cellStyle name="S14 6" xfId="1122"/>
    <cellStyle name="S14 60" xfId="1123"/>
    <cellStyle name="S14 61" xfId="1124"/>
    <cellStyle name="S14 62" xfId="1125"/>
    <cellStyle name="S14 63" xfId="1126"/>
    <cellStyle name="S14 64" xfId="1127"/>
    <cellStyle name="S14 65" xfId="1128"/>
    <cellStyle name="S14 66" xfId="1129"/>
    <cellStyle name="S14 67" xfId="1130"/>
    <cellStyle name="S14 68" xfId="1131"/>
    <cellStyle name="S14 69" xfId="1132"/>
    <cellStyle name="S14 7" xfId="1133"/>
    <cellStyle name="S14 70" xfId="1134"/>
    <cellStyle name="S14 71" xfId="1135"/>
    <cellStyle name="S14 72" xfId="1136"/>
    <cellStyle name="S14 73" xfId="1137"/>
    <cellStyle name="S14 74" xfId="1138"/>
    <cellStyle name="S14 75" xfId="1139"/>
    <cellStyle name="S14 76" xfId="1140"/>
    <cellStyle name="S14 77" xfId="1141"/>
    <cellStyle name="S14 78" xfId="1142"/>
    <cellStyle name="S14 79" xfId="1143"/>
    <cellStyle name="S14 8" xfId="1144"/>
    <cellStyle name="S14 80" xfId="1145"/>
    <cellStyle name="S14 81" xfId="1146"/>
    <cellStyle name="S14 82" xfId="1147"/>
    <cellStyle name="S14 83" xfId="1148"/>
    <cellStyle name="S14 84" xfId="1149"/>
    <cellStyle name="S14 85" xfId="1150"/>
    <cellStyle name="S14 86" xfId="1151"/>
    <cellStyle name="S14 87" xfId="1152"/>
    <cellStyle name="S14 88" xfId="1153"/>
    <cellStyle name="S14 89" xfId="1154"/>
    <cellStyle name="S14 9" xfId="1155"/>
    <cellStyle name="S14 90" xfId="1156"/>
    <cellStyle name="S14 91" xfId="1157"/>
    <cellStyle name="S14 92" xfId="1158"/>
    <cellStyle name="S14 93" xfId="1159"/>
    <cellStyle name="S14 94" xfId="1160"/>
    <cellStyle name="S14 95" xfId="1161"/>
    <cellStyle name="S14 96" xfId="1162"/>
    <cellStyle name="S14 97" xfId="1163"/>
    <cellStyle name="S14 98" xfId="1164"/>
    <cellStyle name="S14 99" xfId="1165"/>
    <cellStyle name="S15" xfId="1166"/>
    <cellStyle name="S15 10" xfId="1167"/>
    <cellStyle name="S15 100" xfId="1168"/>
    <cellStyle name="S15 101" xfId="1169"/>
    <cellStyle name="S15 102" xfId="1170"/>
    <cellStyle name="S15 103" xfId="1171"/>
    <cellStyle name="S15 104" xfId="1172"/>
    <cellStyle name="S15 105" xfId="1173"/>
    <cellStyle name="S15 106" xfId="1174"/>
    <cellStyle name="S15 107" xfId="1175"/>
    <cellStyle name="S15 108" xfId="1176"/>
    <cellStyle name="S15 109" xfId="1177"/>
    <cellStyle name="S15 11" xfId="1178"/>
    <cellStyle name="S15 110" xfId="1179"/>
    <cellStyle name="S15 111" xfId="1180"/>
    <cellStyle name="S15 112" xfId="1181"/>
    <cellStyle name="S15 113" xfId="1182"/>
    <cellStyle name="S15 114" xfId="1183"/>
    <cellStyle name="S15 115" xfId="1184"/>
    <cellStyle name="S15 116" xfId="1185"/>
    <cellStyle name="S15 117" xfId="1186"/>
    <cellStyle name="S15 118" xfId="1187"/>
    <cellStyle name="S15 119" xfId="1188"/>
    <cellStyle name="S15 12" xfId="1189"/>
    <cellStyle name="S15 120" xfId="1190"/>
    <cellStyle name="S15 121" xfId="1191"/>
    <cellStyle name="S15 122" xfId="1192"/>
    <cellStyle name="S15 123" xfId="1193"/>
    <cellStyle name="S15 124" xfId="1194"/>
    <cellStyle name="S15 125" xfId="1195"/>
    <cellStyle name="S15 126" xfId="1196"/>
    <cellStyle name="S15 127" xfId="1197"/>
    <cellStyle name="S15 128" xfId="1198"/>
    <cellStyle name="S15 129" xfId="1199"/>
    <cellStyle name="S15 13" xfId="1200"/>
    <cellStyle name="S15 130" xfId="1201"/>
    <cellStyle name="S15 131" xfId="1202"/>
    <cellStyle name="S15 132" xfId="1203"/>
    <cellStyle name="S15 133" xfId="1204"/>
    <cellStyle name="S15 134" xfId="1205"/>
    <cellStyle name="S15 135" xfId="1206"/>
    <cellStyle name="S15 136" xfId="1207"/>
    <cellStyle name="S15 137" xfId="1208"/>
    <cellStyle name="S15 138" xfId="1209"/>
    <cellStyle name="S15 139" xfId="1210"/>
    <cellStyle name="S15 14" xfId="1211"/>
    <cellStyle name="S15 140" xfId="1212"/>
    <cellStyle name="S15 141" xfId="1213"/>
    <cellStyle name="S15 142" xfId="1214"/>
    <cellStyle name="S15 143" xfId="1215"/>
    <cellStyle name="S15 144" xfId="1216"/>
    <cellStyle name="S15 145" xfId="1217"/>
    <cellStyle name="S15 146" xfId="1218"/>
    <cellStyle name="S15 147" xfId="1219"/>
    <cellStyle name="S15 148" xfId="1220"/>
    <cellStyle name="S15 149" xfId="1221"/>
    <cellStyle name="S15 15" xfId="1222"/>
    <cellStyle name="S15 150" xfId="1223"/>
    <cellStyle name="S15 151" xfId="1224"/>
    <cellStyle name="S15 152" xfId="1225"/>
    <cellStyle name="S15 153" xfId="1226"/>
    <cellStyle name="S15 154" xfId="1227"/>
    <cellStyle name="S15 155" xfId="1228"/>
    <cellStyle name="S15 156" xfId="1229"/>
    <cellStyle name="S15 157" xfId="1230"/>
    <cellStyle name="S15 158" xfId="1231"/>
    <cellStyle name="S15 159" xfId="1232"/>
    <cellStyle name="S15 16" xfId="1233"/>
    <cellStyle name="S15 160" xfId="1234"/>
    <cellStyle name="S15 161" xfId="1235"/>
    <cellStyle name="S15 162" xfId="1236"/>
    <cellStyle name="S15 17" xfId="1237"/>
    <cellStyle name="S15 18" xfId="1238"/>
    <cellStyle name="S15 19" xfId="1239"/>
    <cellStyle name="S15 2" xfId="1240"/>
    <cellStyle name="S15 20" xfId="1241"/>
    <cellStyle name="S15 21" xfId="1242"/>
    <cellStyle name="S15 22" xfId="1243"/>
    <cellStyle name="S15 23" xfId="1244"/>
    <cellStyle name="S15 24" xfId="1245"/>
    <cellStyle name="S15 25" xfId="1246"/>
    <cellStyle name="S15 26" xfId="1247"/>
    <cellStyle name="S15 27" xfId="1248"/>
    <cellStyle name="S15 28" xfId="1249"/>
    <cellStyle name="S15 29" xfId="1250"/>
    <cellStyle name="S15 3" xfId="1251"/>
    <cellStyle name="S15 30" xfId="1252"/>
    <cellStyle name="S15 31" xfId="1253"/>
    <cellStyle name="S15 32" xfId="1254"/>
    <cellStyle name="S15 33" xfId="1255"/>
    <cellStyle name="S15 34" xfId="1256"/>
    <cellStyle name="S15 35" xfId="1257"/>
    <cellStyle name="S15 36" xfId="1258"/>
    <cellStyle name="S15 37" xfId="1259"/>
    <cellStyle name="S15 38" xfId="1260"/>
    <cellStyle name="S15 39" xfId="1261"/>
    <cellStyle name="S15 4" xfId="1262"/>
    <cellStyle name="S15 40" xfId="1263"/>
    <cellStyle name="S15 41" xfId="1264"/>
    <cellStyle name="S15 42" xfId="1265"/>
    <cellStyle name="S15 43" xfId="1266"/>
    <cellStyle name="S15 44" xfId="1267"/>
    <cellStyle name="S15 45" xfId="1268"/>
    <cellStyle name="S15 46" xfId="1269"/>
    <cellStyle name="S15 47" xfId="1270"/>
    <cellStyle name="S15 48" xfId="1271"/>
    <cellStyle name="S15 49" xfId="1272"/>
    <cellStyle name="S15 5" xfId="1273"/>
    <cellStyle name="S15 50" xfId="1274"/>
    <cellStyle name="S15 51" xfId="1275"/>
    <cellStyle name="S15 52" xfId="1276"/>
    <cellStyle name="S15 53" xfId="1277"/>
    <cellStyle name="S15 54" xfId="1278"/>
    <cellStyle name="S15 55" xfId="1279"/>
    <cellStyle name="S15 56" xfId="1280"/>
    <cellStyle name="S15 57" xfId="1281"/>
    <cellStyle name="S15 58" xfId="1282"/>
    <cellStyle name="S15 59" xfId="1283"/>
    <cellStyle name="S15 6" xfId="1284"/>
    <cellStyle name="S15 60" xfId="1285"/>
    <cellStyle name="S15 61" xfId="1286"/>
    <cellStyle name="S15 62" xfId="1287"/>
    <cellStyle name="S15 63" xfId="1288"/>
    <cellStyle name="S15 64" xfId="1289"/>
    <cellStyle name="S15 65" xfId="1290"/>
    <cellStyle name="S15 66" xfId="1291"/>
    <cellStyle name="S15 67" xfId="1292"/>
    <cellStyle name="S15 68" xfId="1293"/>
    <cellStyle name="S15 69" xfId="1294"/>
    <cellStyle name="S15 7" xfId="1295"/>
    <cellStyle name="S15 70" xfId="1296"/>
    <cellStyle name="S15 71" xfId="1297"/>
    <cellStyle name="S15 72" xfId="1298"/>
    <cellStyle name="S15 73" xfId="1299"/>
    <cellStyle name="S15 74" xfId="1300"/>
    <cellStyle name="S15 75" xfId="1301"/>
    <cellStyle name="S15 76" xfId="1302"/>
    <cellStyle name="S15 77" xfId="1303"/>
    <cellStyle name="S15 78" xfId="1304"/>
    <cellStyle name="S15 79" xfId="1305"/>
    <cellStyle name="S15 8" xfId="1306"/>
    <cellStyle name="S15 80" xfId="1307"/>
    <cellStyle name="S15 81" xfId="1308"/>
    <cellStyle name="S15 82" xfId="1309"/>
    <cellStyle name="S15 83" xfId="1310"/>
    <cellStyle name="S15 84" xfId="1311"/>
    <cellStyle name="S15 85" xfId="1312"/>
    <cellStyle name="S15 86" xfId="1313"/>
    <cellStyle name="S15 87" xfId="1314"/>
    <cellStyle name="S15 88" xfId="1315"/>
    <cellStyle name="S15 89" xfId="1316"/>
    <cellStyle name="S15 9" xfId="1317"/>
    <cellStyle name="S15 90" xfId="1318"/>
    <cellStyle name="S15 91" xfId="1319"/>
    <cellStyle name="S15 92" xfId="1320"/>
    <cellStyle name="S15 93" xfId="1321"/>
    <cellStyle name="S15 94" xfId="1322"/>
    <cellStyle name="S15 95" xfId="1323"/>
    <cellStyle name="S15 96" xfId="1324"/>
    <cellStyle name="S15 97" xfId="1325"/>
    <cellStyle name="S15 98" xfId="1326"/>
    <cellStyle name="S15 99" xfId="1327"/>
    <cellStyle name="S16" xfId="1328"/>
    <cellStyle name="S16 10" xfId="1329"/>
    <cellStyle name="S16 100" xfId="1330"/>
    <cellStyle name="S16 101" xfId="1331"/>
    <cellStyle name="S16 102" xfId="1332"/>
    <cellStyle name="S16 103" xfId="1333"/>
    <cellStyle name="S16 104" xfId="1334"/>
    <cellStyle name="S16 105" xfId="1335"/>
    <cellStyle name="S16 106" xfId="1336"/>
    <cellStyle name="S16 107" xfId="1337"/>
    <cellStyle name="S16 108" xfId="1338"/>
    <cellStyle name="S16 109" xfId="1339"/>
    <cellStyle name="S16 11" xfId="1340"/>
    <cellStyle name="S16 110" xfId="1341"/>
    <cellStyle name="S16 111" xfId="1342"/>
    <cellStyle name="S16 112" xfId="1343"/>
    <cellStyle name="S16 113" xfId="1344"/>
    <cellStyle name="S16 114" xfId="1345"/>
    <cellStyle name="S16 115" xfId="1346"/>
    <cellStyle name="S16 116" xfId="1347"/>
    <cellStyle name="S16 117" xfId="1348"/>
    <cellStyle name="S16 118" xfId="1349"/>
    <cellStyle name="S16 119" xfId="1350"/>
    <cellStyle name="S16 12" xfId="1351"/>
    <cellStyle name="S16 120" xfId="1352"/>
    <cellStyle name="S16 121" xfId="1353"/>
    <cellStyle name="S16 122" xfId="1354"/>
    <cellStyle name="S16 123" xfId="1355"/>
    <cellStyle name="S16 124" xfId="1356"/>
    <cellStyle name="S16 125" xfId="1357"/>
    <cellStyle name="S16 126" xfId="1358"/>
    <cellStyle name="S16 127" xfId="1359"/>
    <cellStyle name="S16 128" xfId="1360"/>
    <cellStyle name="S16 129" xfId="1361"/>
    <cellStyle name="S16 13" xfId="1362"/>
    <cellStyle name="S16 130" xfId="1363"/>
    <cellStyle name="S16 131" xfId="1364"/>
    <cellStyle name="S16 132" xfId="1365"/>
    <cellStyle name="S16 133" xfId="1366"/>
    <cellStyle name="S16 134" xfId="1367"/>
    <cellStyle name="S16 135" xfId="1368"/>
    <cellStyle name="S16 136" xfId="1369"/>
    <cellStyle name="S16 137" xfId="1370"/>
    <cellStyle name="S16 138" xfId="1371"/>
    <cellStyle name="S16 139" xfId="1372"/>
    <cellStyle name="S16 14" xfId="1373"/>
    <cellStyle name="S16 140" xfId="1374"/>
    <cellStyle name="S16 141" xfId="1375"/>
    <cellStyle name="S16 142" xfId="1376"/>
    <cellStyle name="S16 143" xfId="1377"/>
    <cellStyle name="S16 144" xfId="1378"/>
    <cellStyle name="S16 145" xfId="1379"/>
    <cellStyle name="S16 146" xfId="1380"/>
    <cellStyle name="S16 147" xfId="1381"/>
    <cellStyle name="S16 148" xfId="1382"/>
    <cellStyle name="S16 149" xfId="1383"/>
    <cellStyle name="S16 15" xfId="1384"/>
    <cellStyle name="S16 150" xfId="1385"/>
    <cellStyle name="S16 151" xfId="1386"/>
    <cellStyle name="S16 152" xfId="1387"/>
    <cellStyle name="S16 153" xfId="1388"/>
    <cellStyle name="S16 154" xfId="1389"/>
    <cellStyle name="S16 155" xfId="1390"/>
    <cellStyle name="S16 156" xfId="1391"/>
    <cellStyle name="S16 157" xfId="1392"/>
    <cellStyle name="S16 158" xfId="1393"/>
    <cellStyle name="S16 159" xfId="1394"/>
    <cellStyle name="S16 16" xfId="1395"/>
    <cellStyle name="S16 160" xfId="1396"/>
    <cellStyle name="S16 161" xfId="1397"/>
    <cellStyle name="S16 162" xfId="1398"/>
    <cellStyle name="S16 17" xfId="1399"/>
    <cellStyle name="S16 18" xfId="1400"/>
    <cellStyle name="S16 19" xfId="1401"/>
    <cellStyle name="S16 2" xfId="1402"/>
    <cellStyle name="S16 20" xfId="1403"/>
    <cellStyle name="S16 21" xfId="1404"/>
    <cellStyle name="S16 22" xfId="1405"/>
    <cellStyle name="S16 23" xfId="1406"/>
    <cellStyle name="S16 24" xfId="1407"/>
    <cellStyle name="S16 25" xfId="1408"/>
    <cellStyle name="S16 26" xfId="1409"/>
    <cellStyle name="S16 27" xfId="1410"/>
    <cellStyle name="S16 28" xfId="1411"/>
    <cellStyle name="S16 29" xfId="1412"/>
    <cellStyle name="S16 3" xfId="1413"/>
    <cellStyle name="S16 30" xfId="1414"/>
    <cellStyle name="S16 31" xfId="1415"/>
    <cellStyle name="S16 32" xfId="1416"/>
    <cellStyle name="S16 33" xfId="1417"/>
    <cellStyle name="S16 34" xfId="1418"/>
    <cellStyle name="S16 35" xfId="1419"/>
    <cellStyle name="S16 36" xfId="1420"/>
    <cellStyle name="S16 37" xfId="1421"/>
    <cellStyle name="S16 38" xfId="1422"/>
    <cellStyle name="S16 39" xfId="1423"/>
    <cellStyle name="S16 4" xfId="1424"/>
    <cellStyle name="S16 40" xfId="1425"/>
    <cellStyle name="S16 41" xfId="1426"/>
    <cellStyle name="S16 42" xfId="1427"/>
    <cellStyle name="S16 43" xfId="1428"/>
    <cellStyle name="S16 44" xfId="1429"/>
    <cellStyle name="S16 45" xfId="1430"/>
    <cellStyle name="S16 46" xfId="1431"/>
    <cellStyle name="S16 47" xfId="1432"/>
    <cellStyle name="S16 48" xfId="1433"/>
    <cellStyle name="S16 49" xfId="1434"/>
    <cellStyle name="S16 5" xfId="1435"/>
    <cellStyle name="S16 50" xfId="1436"/>
    <cellStyle name="S16 51" xfId="1437"/>
    <cellStyle name="S16 52" xfId="1438"/>
    <cellStyle name="S16 53" xfId="1439"/>
    <cellStyle name="S16 54" xfId="1440"/>
    <cellStyle name="S16 55" xfId="1441"/>
    <cellStyle name="S16 56" xfId="1442"/>
    <cellStyle name="S16 57" xfId="1443"/>
    <cellStyle name="S16 58" xfId="1444"/>
    <cellStyle name="S16 59" xfId="1445"/>
    <cellStyle name="S16 6" xfId="1446"/>
    <cellStyle name="S16 60" xfId="1447"/>
    <cellStyle name="S16 61" xfId="1448"/>
    <cellStyle name="S16 62" xfId="1449"/>
    <cellStyle name="S16 63" xfId="1450"/>
    <cellStyle name="S16 64" xfId="1451"/>
    <cellStyle name="S16 65" xfId="1452"/>
    <cellStyle name="S16 66" xfId="1453"/>
    <cellStyle name="S16 67" xfId="1454"/>
    <cellStyle name="S16 68" xfId="1455"/>
    <cellStyle name="S16 69" xfId="1456"/>
    <cellStyle name="S16 7" xfId="1457"/>
    <cellStyle name="S16 70" xfId="1458"/>
    <cellStyle name="S16 71" xfId="1459"/>
    <cellStyle name="S16 72" xfId="1460"/>
    <cellStyle name="S16 73" xfId="1461"/>
    <cellStyle name="S16 74" xfId="1462"/>
    <cellStyle name="S16 75" xfId="1463"/>
    <cellStyle name="S16 76" xfId="1464"/>
    <cellStyle name="S16 77" xfId="1465"/>
    <cellStyle name="S16 78" xfId="1466"/>
    <cellStyle name="S16 79" xfId="1467"/>
    <cellStyle name="S16 8" xfId="1468"/>
    <cellStyle name="S16 80" xfId="1469"/>
    <cellStyle name="S16 81" xfId="1470"/>
    <cellStyle name="S16 82" xfId="1471"/>
    <cellStyle name="S16 83" xfId="1472"/>
    <cellStyle name="S16 84" xfId="1473"/>
    <cellStyle name="S16 85" xfId="1474"/>
    <cellStyle name="S16 86" xfId="1475"/>
    <cellStyle name="S16 87" xfId="1476"/>
    <cellStyle name="S16 88" xfId="1477"/>
    <cellStyle name="S16 89" xfId="1478"/>
    <cellStyle name="S16 9" xfId="1479"/>
    <cellStyle name="S16 90" xfId="1480"/>
    <cellStyle name="S16 91" xfId="1481"/>
    <cellStyle name="S16 92" xfId="1482"/>
    <cellStyle name="S16 93" xfId="1483"/>
    <cellStyle name="S16 94" xfId="1484"/>
    <cellStyle name="S16 95" xfId="1485"/>
    <cellStyle name="S16 96" xfId="1486"/>
    <cellStyle name="S16 97" xfId="1487"/>
    <cellStyle name="S16 98" xfId="1488"/>
    <cellStyle name="S16 99" xfId="1489"/>
    <cellStyle name="S17" xfId="1490"/>
    <cellStyle name="S17 10" xfId="1491"/>
    <cellStyle name="S17 100" xfId="1492"/>
    <cellStyle name="S17 101" xfId="1493"/>
    <cellStyle name="S17 102" xfId="1494"/>
    <cellStyle name="S17 103" xfId="1495"/>
    <cellStyle name="S17 104" xfId="1496"/>
    <cellStyle name="S17 105" xfId="1497"/>
    <cellStyle name="S17 106" xfId="1498"/>
    <cellStyle name="S17 107" xfId="1499"/>
    <cellStyle name="S17 108" xfId="1500"/>
    <cellStyle name="S17 109" xfId="1501"/>
    <cellStyle name="S17 11" xfId="1502"/>
    <cellStyle name="S17 110" xfId="1503"/>
    <cellStyle name="S17 111" xfId="1504"/>
    <cellStyle name="S17 112" xfId="1505"/>
    <cellStyle name="S17 113" xfId="1506"/>
    <cellStyle name="S17 114" xfId="1507"/>
    <cellStyle name="S17 115" xfId="1508"/>
    <cellStyle name="S17 116" xfId="1509"/>
    <cellStyle name="S17 117" xfId="1510"/>
    <cellStyle name="S17 118" xfId="1511"/>
    <cellStyle name="S17 119" xfId="1512"/>
    <cellStyle name="S17 12" xfId="1513"/>
    <cellStyle name="S17 120" xfId="1514"/>
    <cellStyle name="S17 121" xfId="1515"/>
    <cellStyle name="S17 122" xfId="1516"/>
    <cellStyle name="S17 123" xfId="1517"/>
    <cellStyle name="S17 124" xfId="1518"/>
    <cellStyle name="S17 125" xfId="1519"/>
    <cellStyle name="S17 126" xfId="1520"/>
    <cellStyle name="S17 127" xfId="1521"/>
    <cellStyle name="S17 128" xfId="1522"/>
    <cellStyle name="S17 129" xfId="1523"/>
    <cellStyle name="S17 13" xfId="1524"/>
    <cellStyle name="S17 130" xfId="1525"/>
    <cellStyle name="S17 131" xfId="1526"/>
    <cellStyle name="S17 132" xfId="1527"/>
    <cellStyle name="S17 133" xfId="1528"/>
    <cellStyle name="S17 134" xfId="1529"/>
    <cellStyle name="S17 135" xfId="1530"/>
    <cellStyle name="S17 136" xfId="1531"/>
    <cellStyle name="S17 137" xfId="1532"/>
    <cellStyle name="S17 138" xfId="1533"/>
    <cellStyle name="S17 139" xfId="1534"/>
    <cellStyle name="S17 14" xfId="1535"/>
    <cellStyle name="S17 140" xfId="1536"/>
    <cellStyle name="S17 141" xfId="1537"/>
    <cellStyle name="S17 142" xfId="1538"/>
    <cellStyle name="S17 143" xfId="1539"/>
    <cellStyle name="S17 144" xfId="1540"/>
    <cellStyle name="S17 145" xfId="1541"/>
    <cellStyle name="S17 146" xfId="1542"/>
    <cellStyle name="S17 147" xfId="1543"/>
    <cellStyle name="S17 148" xfId="1544"/>
    <cellStyle name="S17 149" xfId="1545"/>
    <cellStyle name="S17 15" xfId="1546"/>
    <cellStyle name="S17 150" xfId="1547"/>
    <cellStyle name="S17 151" xfId="1548"/>
    <cellStyle name="S17 152" xfId="1549"/>
    <cellStyle name="S17 153" xfId="1550"/>
    <cellStyle name="S17 154" xfId="1551"/>
    <cellStyle name="S17 155" xfId="1552"/>
    <cellStyle name="S17 156" xfId="1553"/>
    <cellStyle name="S17 157" xfId="1554"/>
    <cellStyle name="S17 158" xfId="1555"/>
    <cellStyle name="S17 159" xfId="1556"/>
    <cellStyle name="S17 16" xfId="1557"/>
    <cellStyle name="S17 160" xfId="1558"/>
    <cellStyle name="S17 161" xfId="1559"/>
    <cellStyle name="S17 162" xfId="1560"/>
    <cellStyle name="S17 17" xfId="1561"/>
    <cellStyle name="S17 18" xfId="1562"/>
    <cellStyle name="S17 19" xfId="1563"/>
    <cellStyle name="S17 2" xfId="1564"/>
    <cellStyle name="S17 20" xfId="1565"/>
    <cellStyle name="S17 21" xfId="1566"/>
    <cellStyle name="S17 22" xfId="1567"/>
    <cellStyle name="S17 23" xfId="1568"/>
    <cellStyle name="S17 24" xfId="1569"/>
    <cellStyle name="S17 25" xfId="1570"/>
    <cellStyle name="S17 26" xfId="1571"/>
    <cellStyle name="S17 27" xfId="1572"/>
    <cellStyle name="S17 28" xfId="1573"/>
    <cellStyle name="S17 29" xfId="1574"/>
    <cellStyle name="S17 3" xfId="1575"/>
    <cellStyle name="S17 30" xfId="1576"/>
    <cellStyle name="S17 31" xfId="1577"/>
    <cellStyle name="S17 32" xfId="1578"/>
    <cellStyle name="S17 33" xfId="1579"/>
    <cellStyle name="S17 34" xfId="1580"/>
    <cellStyle name="S17 35" xfId="1581"/>
    <cellStyle name="S17 36" xfId="1582"/>
    <cellStyle name="S17 37" xfId="1583"/>
    <cellStyle name="S17 38" xfId="1584"/>
    <cellStyle name="S17 39" xfId="1585"/>
    <cellStyle name="S17 4" xfId="1586"/>
    <cellStyle name="S17 40" xfId="1587"/>
    <cellStyle name="S17 41" xfId="1588"/>
    <cellStyle name="S17 42" xfId="1589"/>
    <cellStyle name="S17 43" xfId="1590"/>
    <cellStyle name="S17 44" xfId="1591"/>
    <cellStyle name="S17 45" xfId="1592"/>
    <cellStyle name="S17 46" xfId="1593"/>
    <cellStyle name="S17 47" xfId="1594"/>
    <cellStyle name="S17 48" xfId="1595"/>
    <cellStyle name="S17 49" xfId="1596"/>
    <cellStyle name="S17 5" xfId="1597"/>
    <cellStyle name="S17 50" xfId="1598"/>
    <cellStyle name="S17 51" xfId="1599"/>
    <cellStyle name="S17 52" xfId="1600"/>
    <cellStyle name="S17 53" xfId="1601"/>
    <cellStyle name="S17 54" xfId="1602"/>
    <cellStyle name="S17 55" xfId="1603"/>
    <cellStyle name="S17 56" xfId="1604"/>
    <cellStyle name="S17 57" xfId="1605"/>
    <cellStyle name="S17 58" xfId="1606"/>
    <cellStyle name="S17 59" xfId="1607"/>
    <cellStyle name="S17 6" xfId="1608"/>
    <cellStyle name="S17 60" xfId="1609"/>
    <cellStyle name="S17 61" xfId="1610"/>
    <cellStyle name="S17 62" xfId="1611"/>
    <cellStyle name="S17 63" xfId="1612"/>
    <cellStyle name="S17 64" xfId="1613"/>
    <cellStyle name="S17 65" xfId="1614"/>
    <cellStyle name="S17 66" xfId="1615"/>
    <cellStyle name="S17 67" xfId="1616"/>
    <cellStyle name="S17 68" xfId="1617"/>
    <cellStyle name="S17 69" xfId="1618"/>
    <cellStyle name="S17 7" xfId="1619"/>
    <cellStyle name="S17 70" xfId="1620"/>
    <cellStyle name="S17 71" xfId="1621"/>
    <cellStyle name="S17 72" xfId="1622"/>
    <cellStyle name="S17 73" xfId="1623"/>
    <cellStyle name="S17 74" xfId="1624"/>
    <cellStyle name="S17 75" xfId="1625"/>
    <cellStyle name="S17 76" xfId="1626"/>
    <cellStyle name="S17 77" xfId="1627"/>
    <cellStyle name="S17 78" xfId="1628"/>
    <cellStyle name="S17 79" xfId="1629"/>
    <cellStyle name="S17 8" xfId="1630"/>
    <cellStyle name="S17 80" xfId="1631"/>
    <cellStyle name="S17 81" xfId="1632"/>
    <cellStyle name="S17 82" xfId="1633"/>
    <cellStyle name="S17 83" xfId="1634"/>
    <cellStyle name="S17 84" xfId="1635"/>
    <cellStyle name="S17 85" xfId="1636"/>
    <cellStyle name="S17 86" xfId="1637"/>
    <cellStyle name="S17 87" xfId="1638"/>
    <cellStyle name="S17 88" xfId="1639"/>
    <cellStyle name="S17 89" xfId="1640"/>
    <cellStyle name="S17 9" xfId="1641"/>
    <cellStyle name="S17 90" xfId="1642"/>
    <cellStyle name="S17 91" xfId="1643"/>
    <cellStyle name="S17 92" xfId="1644"/>
    <cellStyle name="S17 93" xfId="1645"/>
    <cellStyle name="S17 94" xfId="1646"/>
    <cellStyle name="S17 95" xfId="1647"/>
    <cellStyle name="S17 96" xfId="1648"/>
    <cellStyle name="S17 97" xfId="1649"/>
    <cellStyle name="S17 98" xfId="1650"/>
    <cellStyle name="S17 99" xfId="1651"/>
    <cellStyle name="S18" xfId="1652"/>
    <cellStyle name="S18 10" xfId="1653"/>
    <cellStyle name="S18 100" xfId="1654"/>
    <cellStyle name="S18 101" xfId="1655"/>
    <cellStyle name="S18 102" xfId="1656"/>
    <cellStyle name="S18 103" xfId="1657"/>
    <cellStyle name="S18 104" xfId="1658"/>
    <cellStyle name="S18 105" xfId="1659"/>
    <cellStyle name="S18 106" xfId="1660"/>
    <cellStyle name="S18 107" xfId="1661"/>
    <cellStyle name="S18 108" xfId="1662"/>
    <cellStyle name="S18 109" xfId="1663"/>
    <cellStyle name="S18 11" xfId="1664"/>
    <cellStyle name="S18 110" xfId="1665"/>
    <cellStyle name="S18 111" xfId="1666"/>
    <cellStyle name="S18 112" xfId="1667"/>
    <cellStyle name="S18 113" xfId="1668"/>
    <cellStyle name="S18 114" xfId="1669"/>
    <cellStyle name="S18 115" xfId="1670"/>
    <cellStyle name="S18 116" xfId="1671"/>
    <cellStyle name="S18 117" xfId="1672"/>
    <cellStyle name="S18 118" xfId="1673"/>
    <cellStyle name="S18 119" xfId="1674"/>
    <cellStyle name="S18 12" xfId="1675"/>
    <cellStyle name="S18 120" xfId="1676"/>
    <cellStyle name="S18 121" xfId="1677"/>
    <cellStyle name="S18 122" xfId="1678"/>
    <cellStyle name="S18 123" xfId="1679"/>
    <cellStyle name="S18 124" xfId="1680"/>
    <cellStyle name="S18 125" xfId="1681"/>
    <cellStyle name="S18 126" xfId="1682"/>
    <cellStyle name="S18 127" xfId="1683"/>
    <cellStyle name="S18 128" xfId="1684"/>
    <cellStyle name="S18 129" xfId="1685"/>
    <cellStyle name="S18 13" xfId="1686"/>
    <cellStyle name="S18 130" xfId="1687"/>
    <cellStyle name="S18 131" xfId="1688"/>
    <cellStyle name="S18 132" xfId="1689"/>
    <cellStyle name="S18 133" xfId="1690"/>
    <cellStyle name="S18 134" xfId="1691"/>
    <cellStyle name="S18 135" xfId="1692"/>
    <cellStyle name="S18 136" xfId="1693"/>
    <cellStyle name="S18 137" xfId="1694"/>
    <cellStyle name="S18 138" xfId="1695"/>
    <cellStyle name="S18 139" xfId="1696"/>
    <cellStyle name="S18 14" xfId="1697"/>
    <cellStyle name="S18 140" xfId="1698"/>
    <cellStyle name="S18 141" xfId="1699"/>
    <cellStyle name="S18 142" xfId="1700"/>
    <cellStyle name="S18 143" xfId="1701"/>
    <cellStyle name="S18 144" xfId="1702"/>
    <cellStyle name="S18 145" xfId="1703"/>
    <cellStyle name="S18 146" xfId="1704"/>
    <cellStyle name="S18 147" xfId="1705"/>
    <cellStyle name="S18 148" xfId="1706"/>
    <cellStyle name="S18 149" xfId="1707"/>
    <cellStyle name="S18 15" xfId="1708"/>
    <cellStyle name="S18 150" xfId="1709"/>
    <cellStyle name="S18 151" xfId="1710"/>
    <cellStyle name="S18 152" xfId="1711"/>
    <cellStyle name="S18 153" xfId="1712"/>
    <cellStyle name="S18 154" xfId="1713"/>
    <cellStyle name="S18 155" xfId="1714"/>
    <cellStyle name="S18 156" xfId="1715"/>
    <cellStyle name="S18 157" xfId="1716"/>
    <cellStyle name="S18 158" xfId="1717"/>
    <cellStyle name="S18 159" xfId="1718"/>
    <cellStyle name="S18 16" xfId="1719"/>
    <cellStyle name="S18 160" xfId="1720"/>
    <cellStyle name="S18 161" xfId="1721"/>
    <cellStyle name="S18 162" xfId="1722"/>
    <cellStyle name="S18 17" xfId="1723"/>
    <cellStyle name="S18 18" xfId="1724"/>
    <cellStyle name="S18 19" xfId="1725"/>
    <cellStyle name="S18 2" xfId="1726"/>
    <cellStyle name="S18 20" xfId="1727"/>
    <cellStyle name="S18 21" xfId="1728"/>
    <cellStyle name="S18 22" xfId="1729"/>
    <cellStyle name="S18 23" xfId="1730"/>
    <cellStyle name="S18 24" xfId="1731"/>
    <cellStyle name="S18 25" xfId="1732"/>
    <cellStyle name="S18 26" xfId="1733"/>
    <cellStyle name="S18 27" xfId="1734"/>
    <cellStyle name="S18 28" xfId="1735"/>
    <cellStyle name="S18 29" xfId="1736"/>
    <cellStyle name="S18 3" xfId="1737"/>
    <cellStyle name="S18 30" xfId="1738"/>
    <cellStyle name="S18 31" xfId="1739"/>
    <cellStyle name="S18 32" xfId="1740"/>
    <cellStyle name="S18 33" xfId="1741"/>
    <cellStyle name="S18 34" xfId="1742"/>
    <cellStyle name="S18 35" xfId="1743"/>
    <cellStyle name="S18 36" xfId="1744"/>
    <cellStyle name="S18 37" xfId="1745"/>
    <cellStyle name="S18 38" xfId="1746"/>
    <cellStyle name="S18 39" xfId="1747"/>
    <cellStyle name="S18 4" xfId="1748"/>
    <cellStyle name="S18 40" xfId="1749"/>
    <cellStyle name="S18 41" xfId="1750"/>
    <cellStyle name="S18 42" xfId="1751"/>
    <cellStyle name="S18 43" xfId="1752"/>
    <cellStyle name="S18 44" xfId="1753"/>
    <cellStyle name="S18 45" xfId="1754"/>
    <cellStyle name="S18 46" xfId="1755"/>
    <cellStyle name="S18 47" xfId="1756"/>
    <cellStyle name="S18 48" xfId="1757"/>
    <cellStyle name="S18 49" xfId="1758"/>
    <cellStyle name="S18 5" xfId="1759"/>
    <cellStyle name="S18 50" xfId="1760"/>
    <cellStyle name="S18 51" xfId="1761"/>
    <cellStyle name="S18 52" xfId="1762"/>
    <cellStyle name="S18 53" xfId="1763"/>
    <cellStyle name="S18 54" xfId="1764"/>
    <cellStyle name="S18 55" xfId="1765"/>
    <cellStyle name="S18 56" xfId="1766"/>
    <cellStyle name="S18 57" xfId="1767"/>
    <cellStyle name="S18 58" xfId="1768"/>
    <cellStyle name="S18 59" xfId="1769"/>
    <cellStyle name="S18 6" xfId="1770"/>
    <cellStyle name="S18 60" xfId="1771"/>
    <cellStyle name="S18 61" xfId="1772"/>
    <cellStyle name="S18 62" xfId="1773"/>
    <cellStyle name="S18 63" xfId="1774"/>
    <cellStyle name="S18 64" xfId="1775"/>
    <cellStyle name="S18 65" xfId="1776"/>
    <cellStyle name="S18 66" xfId="1777"/>
    <cellStyle name="S18 67" xfId="1778"/>
    <cellStyle name="S18 68" xfId="1779"/>
    <cellStyle name="S18 69" xfId="1780"/>
    <cellStyle name="S18 7" xfId="1781"/>
    <cellStyle name="S18 70" xfId="1782"/>
    <cellStyle name="S18 71" xfId="1783"/>
    <cellStyle name="S18 72" xfId="1784"/>
    <cellStyle name="S18 73" xfId="1785"/>
    <cellStyle name="S18 74" xfId="1786"/>
    <cellStyle name="S18 75" xfId="1787"/>
    <cellStyle name="S18 76" xfId="1788"/>
    <cellStyle name="S18 77" xfId="1789"/>
    <cellStyle name="S18 78" xfId="1790"/>
    <cellStyle name="S18 79" xfId="1791"/>
    <cellStyle name="S18 8" xfId="1792"/>
    <cellStyle name="S18 80" xfId="1793"/>
    <cellStyle name="S18 81" xfId="1794"/>
    <cellStyle name="S18 82" xfId="1795"/>
    <cellStyle name="S18 83" xfId="1796"/>
    <cellStyle name="S18 84" xfId="1797"/>
    <cellStyle name="S18 85" xfId="1798"/>
    <cellStyle name="S18 86" xfId="1799"/>
    <cellStyle name="S18 87" xfId="1800"/>
    <cellStyle name="S18 88" xfId="1801"/>
    <cellStyle name="S18 89" xfId="1802"/>
    <cellStyle name="S18 9" xfId="1803"/>
    <cellStyle name="S18 90" xfId="1804"/>
    <cellStyle name="S18 91" xfId="1805"/>
    <cellStyle name="S18 92" xfId="1806"/>
    <cellStyle name="S18 93" xfId="1807"/>
    <cellStyle name="S18 94" xfId="1808"/>
    <cellStyle name="S18 95" xfId="1809"/>
    <cellStyle name="S18 96" xfId="1810"/>
    <cellStyle name="S18 97" xfId="1811"/>
    <cellStyle name="S18 98" xfId="1812"/>
    <cellStyle name="S18 99" xfId="1813"/>
    <cellStyle name="S19" xfId="1814"/>
    <cellStyle name="S19 10" xfId="1815"/>
    <cellStyle name="S19 100" xfId="1816"/>
    <cellStyle name="S19 101" xfId="1817"/>
    <cellStyle name="S19 102" xfId="1818"/>
    <cellStyle name="S19 103" xfId="1819"/>
    <cellStyle name="S19 104" xfId="1820"/>
    <cellStyle name="S19 105" xfId="1821"/>
    <cellStyle name="S19 106" xfId="1822"/>
    <cellStyle name="S19 107" xfId="1823"/>
    <cellStyle name="S19 108" xfId="1824"/>
    <cellStyle name="S19 109" xfId="1825"/>
    <cellStyle name="S19 11" xfId="1826"/>
    <cellStyle name="S19 110" xfId="1827"/>
    <cellStyle name="S19 111" xfId="1828"/>
    <cellStyle name="S19 112" xfId="1829"/>
    <cellStyle name="S19 113" xfId="1830"/>
    <cellStyle name="S19 114" xfId="1831"/>
    <cellStyle name="S19 115" xfId="1832"/>
    <cellStyle name="S19 116" xfId="1833"/>
    <cellStyle name="S19 117" xfId="1834"/>
    <cellStyle name="S19 118" xfId="1835"/>
    <cellStyle name="S19 119" xfId="1836"/>
    <cellStyle name="S19 12" xfId="1837"/>
    <cellStyle name="S19 120" xfId="1838"/>
    <cellStyle name="S19 121" xfId="1839"/>
    <cellStyle name="S19 122" xfId="1840"/>
    <cellStyle name="S19 123" xfId="1841"/>
    <cellStyle name="S19 124" xfId="1842"/>
    <cellStyle name="S19 125" xfId="1843"/>
    <cellStyle name="S19 126" xfId="1844"/>
    <cellStyle name="S19 127" xfId="1845"/>
    <cellStyle name="S19 128" xfId="1846"/>
    <cellStyle name="S19 129" xfId="1847"/>
    <cellStyle name="S19 13" xfId="1848"/>
    <cellStyle name="S19 130" xfId="1849"/>
    <cellStyle name="S19 131" xfId="1850"/>
    <cellStyle name="S19 132" xfId="1851"/>
    <cellStyle name="S19 133" xfId="1852"/>
    <cellStyle name="S19 134" xfId="1853"/>
    <cellStyle name="S19 135" xfId="1854"/>
    <cellStyle name="S19 136" xfId="1855"/>
    <cellStyle name="S19 137" xfId="1856"/>
    <cellStyle name="S19 138" xfId="1857"/>
    <cellStyle name="S19 139" xfId="1858"/>
    <cellStyle name="S19 14" xfId="1859"/>
    <cellStyle name="S19 140" xfId="1860"/>
    <cellStyle name="S19 141" xfId="1861"/>
    <cellStyle name="S19 142" xfId="1862"/>
    <cellStyle name="S19 143" xfId="1863"/>
    <cellStyle name="S19 144" xfId="1864"/>
    <cellStyle name="S19 145" xfId="1865"/>
    <cellStyle name="S19 146" xfId="1866"/>
    <cellStyle name="S19 147" xfId="1867"/>
    <cellStyle name="S19 148" xfId="1868"/>
    <cellStyle name="S19 149" xfId="1869"/>
    <cellStyle name="S19 15" xfId="1870"/>
    <cellStyle name="S19 150" xfId="1871"/>
    <cellStyle name="S19 151" xfId="1872"/>
    <cellStyle name="S19 152" xfId="1873"/>
    <cellStyle name="S19 153" xfId="1874"/>
    <cellStyle name="S19 154" xfId="1875"/>
    <cellStyle name="S19 155" xfId="1876"/>
    <cellStyle name="S19 156" xfId="1877"/>
    <cellStyle name="S19 157" xfId="1878"/>
    <cellStyle name="S19 158" xfId="1879"/>
    <cellStyle name="S19 159" xfId="1880"/>
    <cellStyle name="S19 16" xfId="1881"/>
    <cellStyle name="S19 160" xfId="1882"/>
    <cellStyle name="S19 161" xfId="1883"/>
    <cellStyle name="S19 162" xfId="1884"/>
    <cellStyle name="S19 17" xfId="1885"/>
    <cellStyle name="S19 18" xfId="1886"/>
    <cellStyle name="S19 19" xfId="1887"/>
    <cellStyle name="S19 2" xfId="1888"/>
    <cellStyle name="S19 20" xfId="1889"/>
    <cellStyle name="S19 21" xfId="1890"/>
    <cellStyle name="S19 22" xfId="1891"/>
    <cellStyle name="S19 23" xfId="1892"/>
    <cellStyle name="S19 24" xfId="1893"/>
    <cellStyle name="S19 25" xfId="1894"/>
    <cellStyle name="S19 26" xfId="1895"/>
    <cellStyle name="S19 27" xfId="1896"/>
    <cellStyle name="S19 28" xfId="1897"/>
    <cellStyle name="S19 29" xfId="1898"/>
    <cellStyle name="S19 3" xfId="1899"/>
    <cellStyle name="S19 30" xfId="1900"/>
    <cellStyle name="S19 31" xfId="1901"/>
    <cellStyle name="S19 32" xfId="1902"/>
    <cellStyle name="S19 33" xfId="1903"/>
    <cellStyle name="S19 34" xfId="1904"/>
    <cellStyle name="S19 35" xfId="1905"/>
    <cellStyle name="S19 36" xfId="1906"/>
    <cellStyle name="S19 37" xfId="1907"/>
    <cellStyle name="S19 38" xfId="1908"/>
    <cellStyle name="S19 39" xfId="1909"/>
    <cellStyle name="S19 4" xfId="1910"/>
    <cellStyle name="S19 40" xfId="1911"/>
    <cellStyle name="S19 41" xfId="1912"/>
    <cellStyle name="S19 42" xfId="1913"/>
    <cellStyle name="S19 43" xfId="1914"/>
    <cellStyle name="S19 44" xfId="1915"/>
    <cellStyle name="S19 45" xfId="1916"/>
    <cellStyle name="S19 46" xfId="1917"/>
    <cellStyle name="S19 47" xfId="1918"/>
    <cellStyle name="S19 48" xfId="1919"/>
    <cellStyle name="S19 49" xfId="1920"/>
    <cellStyle name="S19 5" xfId="1921"/>
    <cellStyle name="S19 50" xfId="1922"/>
    <cellStyle name="S19 51" xfId="1923"/>
    <cellStyle name="S19 52" xfId="1924"/>
    <cellStyle name="S19 53" xfId="1925"/>
    <cellStyle name="S19 54" xfId="1926"/>
    <cellStyle name="S19 55" xfId="1927"/>
    <cellStyle name="S19 56" xfId="1928"/>
    <cellStyle name="S19 57" xfId="1929"/>
    <cellStyle name="S19 58" xfId="1930"/>
    <cellStyle name="S19 59" xfId="1931"/>
    <cellStyle name="S19 6" xfId="1932"/>
    <cellStyle name="S19 60" xfId="1933"/>
    <cellStyle name="S19 61" xfId="1934"/>
    <cellStyle name="S19 62" xfId="1935"/>
    <cellStyle name="S19 63" xfId="1936"/>
    <cellStyle name="S19 64" xfId="1937"/>
    <cellStyle name="S19 65" xfId="1938"/>
    <cellStyle name="S19 66" xfId="1939"/>
    <cellStyle name="S19 67" xfId="1940"/>
    <cellStyle name="S19 68" xfId="1941"/>
    <cellStyle name="S19 69" xfId="1942"/>
    <cellStyle name="S19 7" xfId="1943"/>
    <cellStyle name="S19 70" xfId="1944"/>
    <cellStyle name="S19 71" xfId="1945"/>
    <cellStyle name="S19 72" xfId="1946"/>
    <cellStyle name="S19 73" xfId="1947"/>
    <cellStyle name="S19 74" xfId="1948"/>
    <cellStyle name="S19 75" xfId="1949"/>
    <cellStyle name="S19 76" xfId="1950"/>
    <cellStyle name="S19 77" xfId="1951"/>
    <cellStyle name="S19 78" xfId="1952"/>
    <cellStyle name="S19 79" xfId="1953"/>
    <cellStyle name="S19 8" xfId="1954"/>
    <cellStyle name="S19 80" xfId="1955"/>
    <cellStyle name="S19 81" xfId="1956"/>
    <cellStyle name="S19 82" xfId="1957"/>
    <cellStyle name="S19 83" xfId="1958"/>
    <cellStyle name="S19 84" xfId="1959"/>
    <cellStyle name="S19 85" xfId="1960"/>
    <cellStyle name="S19 86" xfId="1961"/>
    <cellStyle name="S19 87" xfId="1962"/>
    <cellStyle name="S19 88" xfId="1963"/>
    <cellStyle name="S19 89" xfId="1964"/>
    <cellStyle name="S19 9" xfId="1965"/>
    <cellStyle name="S19 90" xfId="1966"/>
    <cellStyle name="S19 91" xfId="1967"/>
    <cellStyle name="S19 92" xfId="1968"/>
    <cellStyle name="S19 93" xfId="1969"/>
    <cellStyle name="S19 94" xfId="1970"/>
    <cellStyle name="S19 95" xfId="1971"/>
    <cellStyle name="S19 96" xfId="1972"/>
    <cellStyle name="S19 97" xfId="1973"/>
    <cellStyle name="S19 98" xfId="1974"/>
    <cellStyle name="S19 99" xfId="1975"/>
    <cellStyle name="S19_Отчет АИП  2011" xfId="1976"/>
    <cellStyle name="S2" xfId="1977"/>
    <cellStyle name="S2 10" xfId="1978"/>
    <cellStyle name="S2 100" xfId="1979"/>
    <cellStyle name="S2 101" xfId="1980"/>
    <cellStyle name="S2 102" xfId="1981"/>
    <cellStyle name="S2 103" xfId="1982"/>
    <cellStyle name="S2 104" xfId="1983"/>
    <cellStyle name="S2 105" xfId="1984"/>
    <cellStyle name="S2 106" xfId="1985"/>
    <cellStyle name="S2 107" xfId="1986"/>
    <cellStyle name="S2 108" xfId="1987"/>
    <cellStyle name="S2 109" xfId="1988"/>
    <cellStyle name="S2 11" xfId="1989"/>
    <cellStyle name="S2 110" xfId="1990"/>
    <cellStyle name="S2 111" xfId="1991"/>
    <cellStyle name="S2 112" xfId="1992"/>
    <cellStyle name="S2 113" xfId="1993"/>
    <cellStyle name="S2 114" xfId="1994"/>
    <cellStyle name="S2 115" xfId="1995"/>
    <cellStyle name="S2 116" xfId="1996"/>
    <cellStyle name="S2 117" xfId="1997"/>
    <cellStyle name="S2 118" xfId="1998"/>
    <cellStyle name="S2 119" xfId="1999"/>
    <cellStyle name="S2 12" xfId="2000"/>
    <cellStyle name="S2 120" xfId="2001"/>
    <cellStyle name="S2 121" xfId="2002"/>
    <cellStyle name="S2 122" xfId="2003"/>
    <cellStyle name="S2 123" xfId="2004"/>
    <cellStyle name="S2 124" xfId="2005"/>
    <cellStyle name="S2 125" xfId="2006"/>
    <cellStyle name="S2 126" xfId="2007"/>
    <cellStyle name="S2 127" xfId="2008"/>
    <cellStyle name="S2 128" xfId="2009"/>
    <cellStyle name="S2 129" xfId="2010"/>
    <cellStyle name="S2 13" xfId="2011"/>
    <cellStyle name="S2 130" xfId="2012"/>
    <cellStyle name="S2 131" xfId="2013"/>
    <cellStyle name="S2 132" xfId="2014"/>
    <cellStyle name="S2 133" xfId="2015"/>
    <cellStyle name="S2 134" xfId="2016"/>
    <cellStyle name="S2 135" xfId="2017"/>
    <cellStyle name="S2 136" xfId="2018"/>
    <cellStyle name="S2 137" xfId="2019"/>
    <cellStyle name="S2 138" xfId="2020"/>
    <cellStyle name="S2 139" xfId="2021"/>
    <cellStyle name="S2 14" xfId="2022"/>
    <cellStyle name="S2 140" xfId="2023"/>
    <cellStyle name="S2 141" xfId="2024"/>
    <cellStyle name="S2 142" xfId="2025"/>
    <cellStyle name="S2 143" xfId="2026"/>
    <cellStyle name="S2 144" xfId="2027"/>
    <cellStyle name="S2 145" xfId="2028"/>
    <cellStyle name="S2 146" xfId="2029"/>
    <cellStyle name="S2 147" xfId="2030"/>
    <cellStyle name="S2 148" xfId="2031"/>
    <cellStyle name="S2 149" xfId="2032"/>
    <cellStyle name="S2 15" xfId="2033"/>
    <cellStyle name="S2 150" xfId="2034"/>
    <cellStyle name="S2 151" xfId="2035"/>
    <cellStyle name="S2 152" xfId="2036"/>
    <cellStyle name="S2 153" xfId="2037"/>
    <cellStyle name="S2 154" xfId="2038"/>
    <cellStyle name="S2 155" xfId="2039"/>
    <cellStyle name="S2 156" xfId="2040"/>
    <cellStyle name="S2 157" xfId="2041"/>
    <cellStyle name="S2 158" xfId="2042"/>
    <cellStyle name="S2 159" xfId="2043"/>
    <cellStyle name="S2 16" xfId="2044"/>
    <cellStyle name="S2 160" xfId="2045"/>
    <cellStyle name="S2 161" xfId="2046"/>
    <cellStyle name="S2 162" xfId="2047"/>
    <cellStyle name="S2 17" xfId="2048"/>
    <cellStyle name="S2 18" xfId="2049"/>
    <cellStyle name="S2 19" xfId="2050"/>
    <cellStyle name="S2 2" xfId="2051"/>
    <cellStyle name="S2 20" xfId="2052"/>
    <cellStyle name="S2 21" xfId="2053"/>
    <cellStyle name="S2 22" xfId="2054"/>
    <cellStyle name="S2 23" xfId="2055"/>
    <cellStyle name="S2 24" xfId="2056"/>
    <cellStyle name="S2 25" xfId="2057"/>
    <cellStyle name="S2 26" xfId="2058"/>
    <cellStyle name="S2 27" xfId="2059"/>
    <cellStyle name="S2 28" xfId="2060"/>
    <cellStyle name="S2 29" xfId="2061"/>
    <cellStyle name="S2 3" xfId="2062"/>
    <cellStyle name="S2 30" xfId="2063"/>
    <cellStyle name="S2 31" xfId="2064"/>
    <cellStyle name="S2 32" xfId="2065"/>
    <cellStyle name="S2 33" xfId="2066"/>
    <cellStyle name="S2 34" xfId="2067"/>
    <cellStyle name="S2 35" xfId="2068"/>
    <cellStyle name="S2 36" xfId="2069"/>
    <cellStyle name="S2 37" xfId="2070"/>
    <cellStyle name="S2 38" xfId="2071"/>
    <cellStyle name="S2 39" xfId="2072"/>
    <cellStyle name="S2 4" xfId="2073"/>
    <cellStyle name="S2 40" xfId="2074"/>
    <cellStyle name="S2 41" xfId="2075"/>
    <cellStyle name="S2 42" xfId="2076"/>
    <cellStyle name="S2 43" xfId="2077"/>
    <cellStyle name="S2 44" xfId="2078"/>
    <cellStyle name="S2 45" xfId="2079"/>
    <cellStyle name="S2 46" xfId="2080"/>
    <cellStyle name="S2 47" xfId="2081"/>
    <cellStyle name="S2 48" xfId="2082"/>
    <cellStyle name="S2 49" xfId="2083"/>
    <cellStyle name="S2 5" xfId="2084"/>
    <cellStyle name="S2 50" xfId="2085"/>
    <cellStyle name="S2 51" xfId="2086"/>
    <cellStyle name="S2 52" xfId="2087"/>
    <cellStyle name="S2 53" xfId="2088"/>
    <cellStyle name="S2 54" xfId="2089"/>
    <cellStyle name="S2 55" xfId="2090"/>
    <cellStyle name="S2 56" xfId="2091"/>
    <cellStyle name="S2 57" xfId="2092"/>
    <cellStyle name="S2 58" xfId="2093"/>
    <cellStyle name="S2 59" xfId="2094"/>
    <cellStyle name="S2 6" xfId="2095"/>
    <cellStyle name="S2 60" xfId="2096"/>
    <cellStyle name="S2 61" xfId="2097"/>
    <cellStyle name="S2 62" xfId="2098"/>
    <cellStyle name="S2 63" xfId="2099"/>
    <cellStyle name="S2 64" xfId="2100"/>
    <cellStyle name="S2 65" xfId="2101"/>
    <cellStyle name="S2 66" xfId="2102"/>
    <cellStyle name="S2 67" xfId="2103"/>
    <cellStyle name="S2 68" xfId="2104"/>
    <cellStyle name="S2 69" xfId="2105"/>
    <cellStyle name="S2 7" xfId="2106"/>
    <cellStyle name="S2 70" xfId="2107"/>
    <cellStyle name="S2 71" xfId="2108"/>
    <cellStyle name="S2 72" xfId="2109"/>
    <cellStyle name="S2 73" xfId="2110"/>
    <cellStyle name="S2 74" xfId="2111"/>
    <cellStyle name="S2 75" xfId="2112"/>
    <cellStyle name="S2 76" xfId="2113"/>
    <cellStyle name="S2 77" xfId="2114"/>
    <cellStyle name="S2 78" xfId="2115"/>
    <cellStyle name="S2 79" xfId="2116"/>
    <cellStyle name="S2 8" xfId="2117"/>
    <cellStyle name="S2 80" xfId="2118"/>
    <cellStyle name="S2 81" xfId="2119"/>
    <cellStyle name="S2 82" xfId="2120"/>
    <cellStyle name="S2 83" xfId="2121"/>
    <cellStyle name="S2 84" xfId="2122"/>
    <cellStyle name="S2 85" xfId="2123"/>
    <cellStyle name="S2 86" xfId="2124"/>
    <cellStyle name="S2 87" xfId="2125"/>
    <cellStyle name="S2 88" xfId="2126"/>
    <cellStyle name="S2 89" xfId="2127"/>
    <cellStyle name="S2 9" xfId="2128"/>
    <cellStyle name="S2 90" xfId="2129"/>
    <cellStyle name="S2 91" xfId="2130"/>
    <cellStyle name="S2 92" xfId="2131"/>
    <cellStyle name="S2 93" xfId="2132"/>
    <cellStyle name="S2 94" xfId="2133"/>
    <cellStyle name="S2 95" xfId="2134"/>
    <cellStyle name="S2 96" xfId="2135"/>
    <cellStyle name="S2 97" xfId="2136"/>
    <cellStyle name="S2 98" xfId="2137"/>
    <cellStyle name="S2 99" xfId="2138"/>
    <cellStyle name="S20" xfId="2139"/>
    <cellStyle name="S20 10" xfId="2140"/>
    <cellStyle name="S20 100" xfId="2141"/>
    <cellStyle name="S20 101" xfId="2142"/>
    <cellStyle name="S20 102" xfId="2143"/>
    <cellStyle name="S20 103" xfId="2144"/>
    <cellStyle name="S20 104" xfId="2145"/>
    <cellStyle name="S20 105" xfId="2146"/>
    <cellStyle name="S20 106" xfId="2147"/>
    <cellStyle name="S20 107" xfId="2148"/>
    <cellStyle name="S20 108" xfId="2149"/>
    <cellStyle name="S20 109" xfId="2150"/>
    <cellStyle name="S20 11" xfId="2151"/>
    <cellStyle name="S20 110" xfId="2152"/>
    <cellStyle name="S20 111" xfId="2153"/>
    <cellStyle name="S20 112" xfId="2154"/>
    <cellStyle name="S20 113" xfId="2155"/>
    <cellStyle name="S20 114" xfId="2156"/>
    <cellStyle name="S20 115" xfId="2157"/>
    <cellStyle name="S20 116" xfId="2158"/>
    <cellStyle name="S20 117" xfId="2159"/>
    <cellStyle name="S20 118" xfId="2160"/>
    <cellStyle name="S20 119" xfId="2161"/>
    <cellStyle name="S20 12" xfId="2162"/>
    <cellStyle name="S20 120" xfId="2163"/>
    <cellStyle name="S20 121" xfId="2164"/>
    <cellStyle name="S20 122" xfId="2165"/>
    <cellStyle name="S20 123" xfId="2166"/>
    <cellStyle name="S20 124" xfId="2167"/>
    <cellStyle name="S20 125" xfId="2168"/>
    <cellStyle name="S20 126" xfId="2169"/>
    <cellStyle name="S20 127" xfId="2170"/>
    <cellStyle name="S20 128" xfId="2171"/>
    <cellStyle name="S20 129" xfId="2172"/>
    <cellStyle name="S20 13" xfId="2173"/>
    <cellStyle name="S20 130" xfId="2174"/>
    <cellStyle name="S20 131" xfId="2175"/>
    <cellStyle name="S20 132" xfId="2176"/>
    <cellStyle name="S20 133" xfId="2177"/>
    <cellStyle name="S20 134" xfId="2178"/>
    <cellStyle name="S20 135" xfId="2179"/>
    <cellStyle name="S20 136" xfId="2180"/>
    <cellStyle name="S20 137" xfId="2181"/>
    <cellStyle name="S20 138" xfId="2182"/>
    <cellStyle name="S20 139" xfId="2183"/>
    <cellStyle name="S20 14" xfId="2184"/>
    <cellStyle name="S20 140" xfId="2185"/>
    <cellStyle name="S20 141" xfId="2186"/>
    <cellStyle name="S20 142" xfId="2187"/>
    <cellStyle name="S20 143" xfId="2188"/>
    <cellStyle name="S20 144" xfId="2189"/>
    <cellStyle name="S20 145" xfId="2190"/>
    <cellStyle name="S20 146" xfId="2191"/>
    <cellStyle name="S20 147" xfId="2192"/>
    <cellStyle name="S20 148" xfId="2193"/>
    <cellStyle name="S20 149" xfId="2194"/>
    <cellStyle name="S20 15" xfId="2195"/>
    <cellStyle name="S20 150" xfId="2196"/>
    <cellStyle name="S20 151" xfId="2197"/>
    <cellStyle name="S20 152" xfId="2198"/>
    <cellStyle name="S20 153" xfId="2199"/>
    <cellStyle name="S20 154" xfId="2200"/>
    <cellStyle name="S20 155" xfId="2201"/>
    <cellStyle name="S20 156" xfId="2202"/>
    <cellStyle name="S20 157" xfId="2203"/>
    <cellStyle name="S20 158" xfId="2204"/>
    <cellStyle name="S20 159" xfId="2205"/>
    <cellStyle name="S20 16" xfId="2206"/>
    <cellStyle name="S20 160" xfId="2207"/>
    <cellStyle name="S20 161" xfId="2208"/>
    <cellStyle name="S20 162" xfId="2209"/>
    <cellStyle name="S20 17" xfId="2210"/>
    <cellStyle name="S20 18" xfId="2211"/>
    <cellStyle name="S20 19" xfId="2212"/>
    <cellStyle name="S20 2" xfId="2213"/>
    <cellStyle name="S20 20" xfId="2214"/>
    <cellStyle name="S20 21" xfId="2215"/>
    <cellStyle name="S20 22" xfId="2216"/>
    <cellStyle name="S20 23" xfId="2217"/>
    <cellStyle name="S20 24" xfId="2218"/>
    <cellStyle name="S20 25" xfId="2219"/>
    <cellStyle name="S20 26" xfId="2220"/>
    <cellStyle name="S20 27" xfId="2221"/>
    <cellStyle name="S20 28" xfId="2222"/>
    <cellStyle name="S20 29" xfId="2223"/>
    <cellStyle name="S20 3" xfId="2224"/>
    <cellStyle name="S20 30" xfId="2225"/>
    <cellStyle name="S20 31" xfId="2226"/>
    <cellStyle name="S20 32" xfId="2227"/>
    <cellStyle name="S20 33" xfId="2228"/>
    <cellStyle name="S20 34" xfId="2229"/>
    <cellStyle name="S20 35" xfId="2230"/>
    <cellStyle name="S20 36" xfId="2231"/>
    <cellStyle name="S20 37" xfId="2232"/>
    <cellStyle name="S20 38" xfId="2233"/>
    <cellStyle name="S20 39" xfId="2234"/>
    <cellStyle name="S20 4" xfId="2235"/>
    <cellStyle name="S20 40" xfId="2236"/>
    <cellStyle name="S20 41" xfId="2237"/>
    <cellStyle name="S20 42" xfId="2238"/>
    <cellStyle name="S20 43" xfId="2239"/>
    <cellStyle name="S20 44" xfId="2240"/>
    <cellStyle name="S20 45" xfId="2241"/>
    <cellStyle name="S20 46" xfId="2242"/>
    <cellStyle name="S20 47" xfId="2243"/>
    <cellStyle name="S20 48" xfId="2244"/>
    <cellStyle name="S20 49" xfId="2245"/>
    <cellStyle name="S20 5" xfId="2246"/>
    <cellStyle name="S20 50" xfId="2247"/>
    <cellStyle name="S20 51" xfId="2248"/>
    <cellStyle name="S20 52" xfId="2249"/>
    <cellStyle name="S20 53" xfId="2250"/>
    <cellStyle name="S20 54" xfId="2251"/>
    <cellStyle name="S20 55" xfId="2252"/>
    <cellStyle name="S20 56" xfId="2253"/>
    <cellStyle name="S20 57" xfId="2254"/>
    <cellStyle name="S20 58" xfId="2255"/>
    <cellStyle name="S20 59" xfId="2256"/>
    <cellStyle name="S20 6" xfId="2257"/>
    <cellStyle name="S20 60" xfId="2258"/>
    <cellStyle name="S20 61" xfId="2259"/>
    <cellStyle name="S20 62" xfId="2260"/>
    <cellStyle name="S20 63" xfId="2261"/>
    <cellStyle name="S20 64" xfId="2262"/>
    <cellStyle name="S20 65" xfId="2263"/>
    <cellStyle name="S20 66" xfId="2264"/>
    <cellStyle name="S20 67" xfId="2265"/>
    <cellStyle name="S20 68" xfId="2266"/>
    <cellStyle name="S20 69" xfId="2267"/>
    <cellStyle name="S20 7" xfId="2268"/>
    <cellStyle name="S20 70" xfId="2269"/>
    <cellStyle name="S20 71" xfId="2270"/>
    <cellStyle name="S20 72" xfId="2271"/>
    <cellStyle name="S20 73" xfId="2272"/>
    <cellStyle name="S20 74" xfId="2273"/>
    <cellStyle name="S20 75" xfId="2274"/>
    <cellStyle name="S20 76" xfId="2275"/>
    <cellStyle name="S20 77" xfId="2276"/>
    <cellStyle name="S20 78" xfId="2277"/>
    <cellStyle name="S20 79" xfId="2278"/>
    <cellStyle name="S20 8" xfId="2279"/>
    <cellStyle name="S20 80" xfId="2280"/>
    <cellStyle name="S20 81" xfId="2281"/>
    <cellStyle name="S20 82" xfId="2282"/>
    <cellStyle name="S20 83" xfId="2283"/>
    <cellStyle name="S20 84" xfId="2284"/>
    <cellStyle name="S20 85" xfId="2285"/>
    <cellStyle name="S20 86" xfId="2286"/>
    <cellStyle name="S20 87" xfId="2287"/>
    <cellStyle name="S20 88" xfId="2288"/>
    <cellStyle name="S20 89" xfId="2289"/>
    <cellStyle name="S20 9" xfId="2290"/>
    <cellStyle name="S20 90" xfId="2291"/>
    <cellStyle name="S20 91" xfId="2292"/>
    <cellStyle name="S20 92" xfId="2293"/>
    <cellStyle name="S20 93" xfId="2294"/>
    <cellStyle name="S20 94" xfId="2295"/>
    <cellStyle name="S20 95" xfId="2296"/>
    <cellStyle name="S20 96" xfId="2297"/>
    <cellStyle name="S20 97" xfId="2298"/>
    <cellStyle name="S20 98" xfId="2299"/>
    <cellStyle name="S20 99" xfId="2300"/>
    <cellStyle name="S21" xfId="2301"/>
    <cellStyle name="S22" xfId="2302"/>
    <cellStyle name="S23" xfId="2303"/>
    <cellStyle name="S24" xfId="2304"/>
    <cellStyle name="S25" xfId="2305"/>
    <cellStyle name="S26" xfId="2306"/>
    <cellStyle name="S3" xfId="2307"/>
    <cellStyle name="S3 10" xfId="2308"/>
    <cellStyle name="S3 100" xfId="2309"/>
    <cellStyle name="S3 101" xfId="2310"/>
    <cellStyle name="S3 102" xfId="2311"/>
    <cellStyle name="S3 103" xfId="2312"/>
    <cellStyle name="S3 104" xfId="2313"/>
    <cellStyle name="S3 105" xfId="2314"/>
    <cellStyle name="S3 106" xfId="2315"/>
    <cellStyle name="S3 107" xfId="2316"/>
    <cellStyle name="S3 108" xfId="2317"/>
    <cellStyle name="S3 109" xfId="2318"/>
    <cellStyle name="S3 11" xfId="2319"/>
    <cellStyle name="S3 110" xfId="2320"/>
    <cellStyle name="S3 111" xfId="2321"/>
    <cellStyle name="S3 112" xfId="2322"/>
    <cellStyle name="S3 113" xfId="2323"/>
    <cellStyle name="S3 114" xfId="2324"/>
    <cellStyle name="S3 115" xfId="2325"/>
    <cellStyle name="S3 116" xfId="2326"/>
    <cellStyle name="S3 117" xfId="2327"/>
    <cellStyle name="S3 118" xfId="2328"/>
    <cellStyle name="S3 119" xfId="2329"/>
    <cellStyle name="S3 12" xfId="2330"/>
    <cellStyle name="S3 120" xfId="2331"/>
    <cellStyle name="S3 121" xfId="2332"/>
    <cellStyle name="S3 122" xfId="2333"/>
    <cellStyle name="S3 123" xfId="2334"/>
    <cellStyle name="S3 124" xfId="2335"/>
    <cellStyle name="S3 125" xfId="2336"/>
    <cellStyle name="S3 126" xfId="2337"/>
    <cellStyle name="S3 127" xfId="2338"/>
    <cellStyle name="S3 128" xfId="2339"/>
    <cellStyle name="S3 129" xfId="2340"/>
    <cellStyle name="S3 13" xfId="2341"/>
    <cellStyle name="S3 130" xfId="2342"/>
    <cellStyle name="S3 131" xfId="2343"/>
    <cellStyle name="S3 132" xfId="2344"/>
    <cellStyle name="S3 133" xfId="2345"/>
    <cellStyle name="S3 134" xfId="2346"/>
    <cellStyle name="S3 135" xfId="2347"/>
    <cellStyle name="S3 136" xfId="2348"/>
    <cellStyle name="S3 137" xfId="2349"/>
    <cellStyle name="S3 138" xfId="2350"/>
    <cellStyle name="S3 139" xfId="2351"/>
    <cellStyle name="S3 14" xfId="2352"/>
    <cellStyle name="S3 140" xfId="2353"/>
    <cellStyle name="S3 141" xfId="2354"/>
    <cellStyle name="S3 142" xfId="2355"/>
    <cellStyle name="S3 143" xfId="2356"/>
    <cellStyle name="S3 144" xfId="2357"/>
    <cellStyle name="S3 145" xfId="2358"/>
    <cellStyle name="S3 146" xfId="2359"/>
    <cellStyle name="S3 147" xfId="2360"/>
    <cellStyle name="S3 148" xfId="2361"/>
    <cellStyle name="S3 149" xfId="2362"/>
    <cellStyle name="S3 15" xfId="2363"/>
    <cellStyle name="S3 150" xfId="2364"/>
    <cellStyle name="S3 151" xfId="2365"/>
    <cellStyle name="S3 152" xfId="2366"/>
    <cellStyle name="S3 153" xfId="2367"/>
    <cellStyle name="S3 154" xfId="2368"/>
    <cellStyle name="S3 155" xfId="2369"/>
    <cellStyle name="S3 156" xfId="2370"/>
    <cellStyle name="S3 157" xfId="2371"/>
    <cellStyle name="S3 158" xfId="2372"/>
    <cellStyle name="S3 159" xfId="2373"/>
    <cellStyle name="S3 16" xfId="2374"/>
    <cellStyle name="S3 160" xfId="2375"/>
    <cellStyle name="S3 161" xfId="2376"/>
    <cellStyle name="S3 162" xfId="2377"/>
    <cellStyle name="S3 17" xfId="2378"/>
    <cellStyle name="S3 18" xfId="2379"/>
    <cellStyle name="S3 19" xfId="2380"/>
    <cellStyle name="S3 2" xfId="2381"/>
    <cellStyle name="S3 20" xfId="2382"/>
    <cellStyle name="S3 21" xfId="2383"/>
    <cellStyle name="S3 22" xfId="2384"/>
    <cellStyle name="S3 23" xfId="2385"/>
    <cellStyle name="S3 24" xfId="2386"/>
    <cellStyle name="S3 25" xfId="2387"/>
    <cellStyle name="S3 26" xfId="2388"/>
    <cellStyle name="S3 27" xfId="2389"/>
    <cellStyle name="S3 28" xfId="2390"/>
    <cellStyle name="S3 29" xfId="2391"/>
    <cellStyle name="S3 3" xfId="2392"/>
    <cellStyle name="S3 30" xfId="2393"/>
    <cellStyle name="S3 31" xfId="2394"/>
    <cellStyle name="S3 32" xfId="2395"/>
    <cellStyle name="S3 33" xfId="2396"/>
    <cellStyle name="S3 34" xfId="2397"/>
    <cellStyle name="S3 35" xfId="2398"/>
    <cellStyle name="S3 36" xfId="2399"/>
    <cellStyle name="S3 37" xfId="2400"/>
    <cellStyle name="S3 38" xfId="2401"/>
    <cellStyle name="S3 39" xfId="2402"/>
    <cellStyle name="S3 4" xfId="2403"/>
    <cellStyle name="S3 40" xfId="2404"/>
    <cellStyle name="S3 41" xfId="2405"/>
    <cellStyle name="S3 42" xfId="2406"/>
    <cellStyle name="S3 43" xfId="2407"/>
    <cellStyle name="S3 44" xfId="2408"/>
    <cellStyle name="S3 45" xfId="2409"/>
    <cellStyle name="S3 46" xfId="2410"/>
    <cellStyle name="S3 47" xfId="2411"/>
    <cellStyle name="S3 48" xfId="2412"/>
    <cellStyle name="S3 49" xfId="2413"/>
    <cellStyle name="S3 5" xfId="2414"/>
    <cellStyle name="S3 50" xfId="2415"/>
    <cellStyle name="S3 51" xfId="2416"/>
    <cellStyle name="S3 52" xfId="2417"/>
    <cellStyle name="S3 53" xfId="2418"/>
    <cellStyle name="S3 54" xfId="2419"/>
    <cellStyle name="S3 55" xfId="2420"/>
    <cellStyle name="S3 56" xfId="2421"/>
    <cellStyle name="S3 57" xfId="2422"/>
    <cellStyle name="S3 58" xfId="2423"/>
    <cellStyle name="S3 59" xfId="2424"/>
    <cellStyle name="S3 6" xfId="2425"/>
    <cellStyle name="S3 60" xfId="2426"/>
    <cellStyle name="S3 61" xfId="2427"/>
    <cellStyle name="S3 62" xfId="2428"/>
    <cellStyle name="S3 63" xfId="2429"/>
    <cellStyle name="S3 64" xfId="2430"/>
    <cellStyle name="S3 65" xfId="2431"/>
    <cellStyle name="S3 66" xfId="2432"/>
    <cellStyle name="S3 67" xfId="2433"/>
    <cellStyle name="S3 68" xfId="2434"/>
    <cellStyle name="S3 69" xfId="2435"/>
    <cellStyle name="S3 7" xfId="2436"/>
    <cellStyle name="S3 70" xfId="2437"/>
    <cellStyle name="S3 71" xfId="2438"/>
    <cellStyle name="S3 72" xfId="2439"/>
    <cellStyle name="S3 73" xfId="2440"/>
    <cellStyle name="S3 74" xfId="2441"/>
    <cellStyle name="S3 75" xfId="2442"/>
    <cellStyle name="S3 76" xfId="2443"/>
    <cellStyle name="S3 77" xfId="2444"/>
    <cellStyle name="S3 78" xfId="2445"/>
    <cellStyle name="S3 79" xfId="2446"/>
    <cellStyle name="S3 8" xfId="2447"/>
    <cellStyle name="S3 80" xfId="2448"/>
    <cellStyle name="S3 81" xfId="2449"/>
    <cellStyle name="S3 82" xfId="2450"/>
    <cellStyle name="S3 83" xfId="2451"/>
    <cellStyle name="S3 84" xfId="2452"/>
    <cellStyle name="S3 85" xfId="2453"/>
    <cellStyle name="S3 86" xfId="2454"/>
    <cellStyle name="S3 87" xfId="2455"/>
    <cellStyle name="S3 88" xfId="2456"/>
    <cellStyle name="S3 89" xfId="2457"/>
    <cellStyle name="S3 9" xfId="2458"/>
    <cellStyle name="S3 90" xfId="2459"/>
    <cellStyle name="S3 91" xfId="2460"/>
    <cellStyle name="S3 92" xfId="2461"/>
    <cellStyle name="S3 93" xfId="2462"/>
    <cellStyle name="S3 94" xfId="2463"/>
    <cellStyle name="S3 95" xfId="2464"/>
    <cellStyle name="S3 96" xfId="2465"/>
    <cellStyle name="S3 97" xfId="2466"/>
    <cellStyle name="S3 98" xfId="2467"/>
    <cellStyle name="S3 99" xfId="2468"/>
    <cellStyle name="S4" xfId="2469"/>
    <cellStyle name="S4 10" xfId="2470"/>
    <cellStyle name="S4 100" xfId="2471"/>
    <cellStyle name="S4 101" xfId="2472"/>
    <cellStyle name="S4 102" xfId="2473"/>
    <cellStyle name="S4 103" xfId="2474"/>
    <cellStyle name="S4 104" xfId="2475"/>
    <cellStyle name="S4 105" xfId="2476"/>
    <cellStyle name="S4 106" xfId="2477"/>
    <cellStyle name="S4 107" xfId="2478"/>
    <cellStyle name="S4 108" xfId="2479"/>
    <cellStyle name="S4 109" xfId="2480"/>
    <cellStyle name="S4 11" xfId="2481"/>
    <cellStyle name="S4 110" xfId="2482"/>
    <cellStyle name="S4 111" xfId="2483"/>
    <cellStyle name="S4 112" xfId="2484"/>
    <cellStyle name="S4 113" xfId="2485"/>
    <cellStyle name="S4 114" xfId="2486"/>
    <cellStyle name="S4 115" xfId="2487"/>
    <cellStyle name="S4 116" xfId="2488"/>
    <cellStyle name="S4 117" xfId="2489"/>
    <cellStyle name="S4 118" xfId="2490"/>
    <cellStyle name="S4 119" xfId="2491"/>
    <cellStyle name="S4 12" xfId="2492"/>
    <cellStyle name="S4 120" xfId="2493"/>
    <cellStyle name="S4 121" xfId="2494"/>
    <cellStyle name="S4 122" xfId="2495"/>
    <cellStyle name="S4 123" xfId="2496"/>
    <cellStyle name="S4 124" xfId="2497"/>
    <cellStyle name="S4 125" xfId="2498"/>
    <cellStyle name="S4 126" xfId="2499"/>
    <cellStyle name="S4 127" xfId="2500"/>
    <cellStyle name="S4 128" xfId="2501"/>
    <cellStyle name="S4 129" xfId="2502"/>
    <cellStyle name="S4 13" xfId="2503"/>
    <cellStyle name="S4 130" xfId="2504"/>
    <cellStyle name="S4 131" xfId="2505"/>
    <cellStyle name="S4 132" xfId="2506"/>
    <cellStyle name="S4 133" xfId="2507"/>
    <cellStyle name="S4 134" xfId="2508"/>
    <cellStyle name="S4 135" xfId="2509"/>
    <cellStyle name="S4 136" xfId="2510"/>
    <cellStyle name="S4 137" xfId="2511"/>
    <cellStyle name="S4 138" xfId="2512"/>
    <cellStyle name="S4 139" xfId="2513"/>
    <cellStyle name="S4 14" xfId="2514"/>
    <cellStyle name="S4 140" xfId="2515"/>
    <cellStyle name="S4 141" xfId="2516"/>
    <cellStyle name="S4 142" xfId="2517"/>
    <cellStyle name="S4 143" xfId="2518"/>
    <cellStyle name="S4 144" xfId="2519"/>
    <cellStyle name="S4 145" xfId="2520"/>
    <cellStyle name="S4 146" xfId="2521"/>
    <cellStyle name="S4 147" xfId="2522"/>
    <cellStyle name="S4 148" xfId="2523"/>
    <cellStyle name="S4 149" xfId="2524"/>
    <cellStyle name="S4 15" xfId="2525"/>
    <cellStyle name="S4 150" xfId="2526"/>
    <cellStyle name="S4 151" xfId="2527"/>
    <cellStyle name="S4 152" xfId="2528"/>
    <cellStyle name="S4 153" xfId="2529"/>
    <cellStyle name="S4 154" xfId="2530"/>
    <cellStyle name="S4 155" xfId="2531"/>
    <cellStyle name="S4 156" xfId="2532"/>
    <cellStyle name="S4 157" xfId="2533"/>
    <cellStyle name="S4 158" xfId="2534"/>
    <cellStyle name="S4 159" xfId="2535"/>
    <cellStyle name="S4 16" xfId="2536"/>
    <cellStyle name="S4 160" xfId="2537"/>
    <cellStyle name="S4 161" xfId="2538"/>
    <cellStyle name="S4 162" xfId="2539"/>
    <cellStyle name="S4 17" xfId="2540"/>
    <cellStyle name="S4 18" xfId="2541"/>
    <cellStyle name="S4 19" xfId="2542"/>
    <cellStyle name="S4 2" xfId="2543"/>
    <cellStyle name="S4 20" xfId="2544"/>
    <cellStyle name="S4 21" xfId="2545"/>
    <cellStyle name="S4 22" xfId="2546"/>
    <cellStyle name="S4 23" xfId="2547"/>
    <cellStyle name="S4 24" xfId="2548"/>
    <cellStyle name="S4 25" xfId="2549"/>
    <cellStyle name="S4 26" xfId="2550"/>
    <cellStyle name="S4 27" xfId="2551"/>
    <cellStyle name="S4 28" xfId="2552"/>
    <cellStyle name="S4 29" xfId="2553"/>
    <cellStyle name="S4 3" xfId="2554"/>
    <cellStyle name="S4 30" xfId="2555"/>
    <cellStyle name="S4 31" xfId="2556"/>
    <cellStyle name="S4 32" xfId="2557"/>
    <cellStyle name="S4 33" xfId="2558"/>
    <cellStyle name="S4 34" xfId="2559"/>
    <cellStyle name="S4 35" xfId="2560"/>
    <cellStyle name="S4 36" xfId="2561"/>
    <cellStyle name="S4 37" xfId="2562"/>
    <cellStyle name="S4 38" xfId="2563"/>
    <cellStyle name="S4 39" xfId="2564"/>
    <cellStyle name="S4 4" xfId="2565"/>
    <cellStyle name="S4 40" xfId="2566"/>
    <cellStyle name="S4 41" xfId="2567"/>
    <cellStyle name="S4 42" xfId="2568"/>
    <cellStyle name="S4 43" xfId="2569"/>
    <cellStyle name="S4 44" xfId="2570"/>
    <cellStyle name="S4 45" xfId="2571"/>
    <cellStyle name="S4 46" xfId="2572"/>
    <cellStyle name="S4 47" xfId="2573"/>
    <cellStyle name="S4 48" xfId="2574"/>
    <cellStyle name="S4 49" xfId="2575"/>
    <cellStyle name="S4 5" xfId="2576"/>
    <cellStyle name="S4 50" xfId="2577"/>
    <cellStyle name="S4 51" xfId="2578"/>
    <cellStyle name="S4 52" xfId="2579"/>
    <cellStyle name="S4 53" xfId="2580"/>
    <cellStyle name="S4 54" xfId="2581"/>
    <cellStyle name="S4 55" xfId="2582"/>
    <cellStyle name="S4 56" xfId="2583"/>
    <cellStyle name="S4 57" xfId="2584"/>
    <cellStyle name="S4 58" xfId="2585"/>
    <cellStyle name="S4 59" xfId="2586"/>
    <cellStyle name="S4 6" xfId="2587"/>
    <cellStyle name="S4 60" xfId="2588"/>
    <cellStyle name="S4 61" xfId="2589"/>
    <cellStyle name="S4 62" xfId="2590"/>
    <cellStyle name="S4 63" xfId="2591"/>
    <cellStyle name="S4 64" xfId="2592"/>
    <cellStyle name="S4 65" xfId="2593"/>
    <cellStyle name="S4 66" xfId="2594"/>
    <cellStyle name="S4 67" xfId="2595"/>
    <cellStyle name="S4 68" xfId="2596"/>
    <cellStyle name="S4 69" xfId="2597"/>
    <cellStyle name="S4 7" xfId="2598"/>
    <cellStyle name="S4 70" xfId="2599"/>
    <cellStyle name="S4 71" xfId="2600"/>
    <cellStyle name="S4 72" xfId="2601"/>
    <cellStyle name="S4 73" xfId="2602"/>
    <cellStyle name="S4 74" xfId="2603"/>
    <cellStyle name="S4 75" xfId="2604"/>
    <cellStyle name="S4 76" xfId="2605"/>
    <cellStyle name="S4 77" xfId="2606"/>
    <cellStyle name="S4 78" xfId="2607"/>
    <cellStyle name="S4 79" xfId="2608"/>
    <cellStyle name="S4 8" xfId="2609"/>
    <cellStyle name="S4 80" xfId="2610"/>
    <cellStyle name="S4 81" xfId="2611"/>
    <cellStyle name="S4 82" xfId="2612"/>
    <cellStyle name="S4 83" xfId="2613"/>
    <cellStyle name="S4 84" xfId="2614"/>
    <cellStyle name="S4 85" xfId="2615"/>
    <cellStyle name="S4 86" xfId="2616"/>
    <cellStyle name="S4 87" xfId="2617"/>
    <cellStyle name="S4 88" xfId="2618"/>
    <cellStyle name="S4 89" xfId="2619"/>
    <cellStyle name="S4 9" xfId="2620"/>
    <cellStyle name="S4 90" xfId="2621"/>
    <cellStyle name="S4 91" xfId="2622"/>
    <cellStyle name="S4 92" xfId="2623"/>
    <cellStyle name="S4 93" xfId="2624"/>
    <cellStyle name="S4 94" xfId="2625"/>
    <cellStyle name="S4 95" xfId="2626"/>
    <cellStyle name="S4 96" xfId="2627"/>
    <cellStyle name="S4 97" xfId="2628"/>
    <cellStyle name="S4 98" xfId="2629"/>
    <cellStyle name="S4 99" xfId="2630"/>
    <cellStyle name="S5" xfId="2631"/>
    <cellStyle name="S5 10" xfId="2632"/>
    <cellStyle name="S5 100" xfId="2633"/>
    <cellStyle name="S5 101" xfId="2634"/>
    <cellStyle name="S5 102" xfId="2635"/>
    <cellStyle name="S5 103" xfId="2636"/>
    <cellStyle name="S5 104" xfId="2637"/>
    <cellStyle name="S5 105" xfId="2638"/>
    <cellStyle name="S5 106" xfId="2639"/>
    <cellStyle name="S5 107" xfId="2640"/>
    <cellStyle name="S5 108" xfId="2641"/>
    <cellStyle name="S5 109" xfId="2642"/>
    <cellStyle name="S5 11" xfId="2643"/>
    <cellStyle name="S5 110" xfId="2644"/>
    <cellStyle name="S5 111" xfId="2645"/>
    <cellStyle name="S5 112" xfId="2646"/>
    <cellStyle name="S5 113" xfId="2647"/>
    <cellStyle name="S5 114" xfId="2648"/>
    <cellStyle name="S5 115" xfId="2649"/>
    <cellStyle name="S5 116" xfId="2650"/>
    <cellStyle name="S5 117" xfId="2651"/>
    <cellStyle name="S5 118" xfId="2652"/>
    <cellStyle name="S5 119" xfId="2653"/>
    <cellStyle name="S5 12" xfId="2654"/>
    <cellStyle name="S5 120" xfId="2655"/>
    <cellStyle name="S5 121" xfId="2656"/>
    <cellStyle name="S5 122" xfId="2657"/>
    <cellStyle name="S5 123" xfId="2658"/>
    <cellStyle name="S5 124" xfId="2659"/>
    <cellStyle name="S5 125" xfId="2660"/>
    <cellStyle name="S5 126" xfId="2661"/>
    <cellStyle name="S5 127" xfId="2662"/>
    <cellStyle name="S5 128" xfId="2663"/>
    <cellStyle name="S5 129" xfId="2664"/>
    <cellStyle name="S5 13" xfId="2665"/>
    <cellStyle name="S5 130" xfId="2666"/>
    <cellStyle name="S5 131" xfId="2667"/>
    <cellStyle name="S5 132" xfId="2668"/>
    <cellStyle name="S5 133" xfId="2669"/>
    <cellStyle name="S5 134" xfId="2670"/>
    <cellStyle name="S5 135" xfId="2671"/>
    <cellStyle name="S5 136" xfId="2672"/>
    <cellStyle name="S5 137" xfId="2673"/>
    <cellStyle name="S5 138" xfId="2674"/>
    <cellStyle name="S5 139" xfId="2675"/>
    <cellStyle name="S5 14" xfId="2676"/>
    <cellStyle name="S5 140" xfId="2677"/>
    <cellStyle name="S5 141" xfId="2678"/>
    <cellStyle name="S5 142" xfId="2679"/>
    <cellStyle name="S5 143" xfId="2680"/>
    <cellStyle name="S5 144" xfId="2681"/>
    <cellStyle name="S5 145" xfId="2682"/>
    <cellStyle name="S5 146" xfId="2683"/>
    <cellStyle name="S5 147" xfId="2684"/>
    <cellStyle name="S5 148" xfId="2685"/>
    <cellStyle name="S5 149" xfId="2686"/>
    <cellStyle name="S5 15" xfId="2687"/>
    <cellStyle name="S5 150" xfId="2688"/>
    <cellStyle name="S5 151" xfId="2689"/>
    <cellStyle name="S5 152" xfId="2690"/>
    <cellStyle name="S5 153" xfId="2691"/>
    <cellStyle name="S5 154" xfId="2692"/>
    <cellStyle name="S5 155" xfId="2693"/>
    <cellStyle name="S5 156" xfId="2694"/>
    <cellStyle name="S5 157" xfId="2695"/>
    <cellStyle name="S5 158" xfId="2696"/>
    <cellStyle name="S5 159" xfId="2697"/>
    <cellStyle name="S5 16" xfId="2698"/>
    <cellStyle name="S5 160" xfId="2699"/>
    <cellStyle name="S5 161" xfId="2700"/>
    <cellStyle name="S5 162" xfId="2701"/>
    <cellStyle name="S5 17" xfId="2702"/>
    <cellStyle name="S5 18" xfId="2703"/>
    <cellStyle name="S5 19" xfId="2704"/>
    <cellStyle name="S5 2" xfId="2705"/>
    <cellStyle name="S5 20" xfId="2706"/>
    <cellStyle name="S5 21" xfId="2707"/>
    <cellStyle name="S5 22" xfId="2708"/>
    <cellStyle name="S5 23" xfId="2709"/>
    <cellStyle name="S5 24" xfId="2710"/>
    <cellStyle name="S5 25" xfId="2711"/>
    <cellStyle name="S5 26" xfId="2712"/>
    <cellStyle name="S5 27" xfId="2713"/>
    <cellStyle name="S5 28" xfId="2714"/>
    <cellStyle name="S5 29" xfId="2715"/>
    <cellStyle name="S5 3" xfId="2716"/>
    <cellStyle name="S5 30" xfId="2717"/>
    <cellStyle name="S5 31" xfId="2718"/>
    <cellStyle name="S5 32" xfId="2719"/>
    <cellStyle name="S5 33" xfId="2720"/>
    <cellStyle name="S5 34" xfId="2721"/>
    <cellStyle name="S5 35" xfId="2722"/>
    <cellStyle name="S5 36" xfId="2723"/>
    <cellStyle name="S5 37" xfId="2724"/>
    <cellStyle name="S5 38" xfId="2725"/>
    <cellStyle name="S5 39" xfId="2726"/>
    <cellStyle name="S5 4" xfId="2727"/>
    <cellStyle name="S5 40" xfId="2728"/>
    <cellStyle name="S5 41" xfId="2729"/>
    <cellStyle name="S5 42" xfId="2730"/>
    <cellStyle name="S5 43" xfId="2731"/>
    <cellStyle name="S5 44" xfId="2732"/>
    <cellStyle name="S5 45" xfId="2733"/>
    <cellStyle name="S5 46" xfId="2734"/>
    <cellStyle name="S5 47" xfId="2735"/>
    <cellStyle name="S5 48" xfId="2736"/>
    <cellStyle name="S5 49" xfId="2737"/>
    <cellStyle name="S5 5" xfId="2738"/>
    <cellStyle name="S5 50" xfId="2739"/>
    <cellStyle name="S5 51" xfId="2740"/>
    <cellStyle name="S5 52" xfId="2741"/>
    <cellStyle name="S5 53" xfId="2742"/>
    <cellStyle name="S5 54" xfId="2743"/>
    <cellStyle name="S5 55" xfId="2744"/>
    <cellStyle name="S5 56" xfId="2745"/>
    <cellStyle name="S5 57" xfId="2746"/>
    <cellStyle name="S5 58" xfId="2747"/>
    <cellStyle name="S5 59" xfId="2748"/>
    <cellStyle name="S5 6" xfId="2749"/>
    <cellStyle name="S5 60" xfId="2750"/>
    <cellStyle name="S5 61" xfId="2751"/>
    <cellStyle name="S5 62" xfId="2752"/>
    <cellStyle name="S5 63" xfId="2753"/>
    <cellStyle name="S5 64" xfId="2754"/>
    <cellStyle name="S5 65" xfId="2755"/>
    <cellStyle name="S5 66" xfId="2756"/>
    <cellStyle name="S5 67" xfId="2757"/>
    <cellStyle name="S5 68" xfId="2758"/>
    <cellStyle name="S5 69" xfId="2759"/>
    <cellStyle name="S5 7" xfId="2760"/>
    <cellStyle name="S5 70" xfId="2761"/>
    <cellStyle name="S5 71" xfId="2762"/>
    <cellStyle name="S5 72" xfId="2763"/>
    <cellStyle name="S5 73" xfId="2764"/>
    <cellStyle name="S5 74" xfId="2765"/>
    <cellStyle name="S5 75" xfId="2766"/>
    <cellStyle name="S5 76" xfId="2767"/>
    <cellStyle name="S5 77" xfId="2768"/>
    <cellStyle name="S5 78" xfId="2769"/>
    <cellStyle name="S5 79" xfId="2770"/>
    <cellStyle name="S5 8" xfId="2771"/>
    <cellStyle name="S5 80" xfId="2772"/>
    <cellStyle name="S5 81" xfId="2773"/>
    <cellStyle name="S5 82" xfId="2774"/>
    <cellStyle name="S5 83" xfId="2775"/>
    <cellStyle name="S5 84" xfId="2776"/>
    <cellStyle name="S5 85" xfId="2777"/>
    <cellStyle name="S5 86" xfId="2778"/>
    <cellStyle name="S5 87" xfId="2779"/>
    <cellStyle name="S5 88" xfId="2780"/>
    <cellStyle name="S5 89" xfId="2781"/>
    <cellStyle name="S5 9" xfId="2782"/>
    <cellStyle name="S5 90" xfId="2783"/>
    <cellStyle name="S5 91" xfId="2784"/>
    <cellStyle name="S5 92" xfId="2785"/>
    <cellStyle name="S5 93" xfId="2786"/>
    <cellStyle name="S5 94" xfId="2787"/>
    <cellStyle name="S5 95" xfId="2788"/>
    <cellStyle name="S5 96" xfId="2789"/>
    <cellStyle name="S5 97" xfId="2790"/>
    <cellStyle name="S5 98" xfId="2791"/>
    <cellStyle name="S5 99" xfId="2792"/>
    <cellStyle name="S6" xfId="2793"/>
    <cellStyle name="S6 10" xfId="2794"/>
    <cellStyle name="S6 100" xfId="2795"/>
    <cellStyle name="S6 101" xfId="2796"/>
    <cellStyle name="S6 102" xfId="2797"/>
    <cellStyle name="S6 103" xfId="2798"/>
    <cellStyle name="S6 104" xfId="2799"/>
    <cellStyle name="S6 105" xfId="2800"/>
    <cellStyle name="S6 106" xfId="2801"/>
    <cellStyle name="S6 107" xfId="2802"/>
    <cellStyle name="S6 108" xfId="2803"/>
    <cellStyle name="S6 109" xfId="2804"/>
    <cellStyle name="S6 11" xfId="2805"/>
    <cellStyle name="S6 110" xfId="2806"/>
    <cellStyle name="S6 111" xfId="2807"/>
    <cellStyle name="S6 112" xfId="2808"/>
    <cellStyle name="S6 113" xfId="2809"/>
    <cellStyle name="S6 114" xfId="2810"/>
    <cellStyle name="S6 115" xfId="2811"/>
    <cellStyle name="S6 116" xfId="2812"/>
    <cellStyle name="S6 117" xfId="2813"/>
    <cellStyle name="S6 118" xfId="2814"/>
    <cellStyle name="S6 119" xfId="2815"/>
    <cellStyle name="S6 12" xfId="2816"/>
    <cellStyle name="S6 120" xfId="2817"/>
    <cellStyle name="S6 121" xfId="2818"/>
    <cellStyle name="S6 122" xfId="2819"/>
    <cellStyle name="S6 123" xfId="2820"/>
    <cellStyle name="S6 124" xfId="2821"/>
    <cellStyle name="S6 125" xfId="2822"/>
    <cellStyle name="S6 126" xfId="2823"/>
    <cellStyle name="S6 127" xfId="2824"/>
    <cellStyle name="S6 128" xfId="2825"/>
    <cellStyle name="S6 129" xfId="2826"/>
    <cellStyle name="S6 13" xfId="2827"/>
    <cellStyle name="S6 130" xfId="2828"/>
    <cellStyle name="S6 131" xfId="2829"/>
    <cellStyle name="S6 132" xfId="2830"/>
    <cellStyle name="S6 133" xfId="2831"/>
    <cellStyle name="S6 134" xfId="2832"/>
    <cellStyle name="S6 135" xfId="2833"/>
    <cellStyle name="S6 136" xfId="2834"/>
    <cellStyle name="S6 137" xfId="2835"/>
    <cellStyle name="S6 138" xfId="2836"/>
    <cellStyle name="S6 139" xfId="2837"/>
    <cellStyle name="S6 14" xfId="2838"/>
    <cellStyle name="S6 140" xfId="2839"/>
    <cellStyle name="S6 141" xfId="2840"/>
    <cellStyle name="S6 142" xfId="2841"/>
    <cellStyle name="S6 143" xfId="2842"/>
    <cellStyle name="S6 144" xfId="2843"/>
    <cellStyle name="S6 145" xfId="2844"/>
    <cellStyle name="S6 146" xfId="2845"/>
    <cellStyle name="S6 147" xfId="2846"/>
    <cellStyle name="S6 148" xfId="2847"/>
    <cellStyle name="S6 149" xfId="2848"/>
    <cellStyle name="S6 15" xfId="2849"/>
    <cellStyle name="S6 150" xfId="2850"/>
    <cellStyle name="S6 151" xfId="2851"/>
    <cellStyle name="S6 152" xfId="2852"/>
    <cellStyle name="S6 153" xfId="2853"/>
    <cellStyle name="S6 154" xfId="2854"/>
    <cellStyle name="S6 155" xfId="2855"/>
    <cellStyle name="S6 156" xfId="2856"/>
    <cellStyle name="S6 157" xfId="2857"/>
    <cellStyle name="S6 158" xfId="2858"/>
    <cellStyle name="S6 159" xfId="2859"/>
    <cellStyle name="S6 16" xfId="2860"/>
    <cellStyle name="S6 160" xfId="2861"/>
    <cellStyle name="S6 161" xfId="2862"/>
    <cellStyle name="S6 162" xfId="2863"/>
    <cellStyle name="S6 17" xfId="2864"/>
    <cellStyle name="S6 18" xfId="2865"/>
    <cellStyle name="S6 19" xfId="2866"/>
    <cellStyle name="S6 2" xfId="2867"/>
    <cellStyle name="S6 20" xfId="2868"/>
    <cellStyle name="S6 21" xfId="2869"/>
    <cellStyle name="S6 22" xfId="2870"/>
    <cellStyle name="S6 23" xfId="2871"/>
    <cellStyle name="S6 24" xfId="2872"/>
    <cellStyle name="S6 25" xfId="2873"/>
    <cellStyle name="S6 26" xfId="2874"/>
    <cellStyle name="S6 27" xfId="2875"/>
    <cellStyle name="S6 28" xfId="2876"/>
    <cellStyle name="S6 29" xfId="2877"/>
    <cellStyle name="S6 3" xfId="2878"/>
    <cellStyle name="S6 30" xfId="2879"/>
    <cellStyle name="S6 31" xfId="2880"/>
    <cellStyle name="S6 32" xfId="2881"/>
    <cellStyle name="S6 33" xfId="2882"/>
    <cellStyle name="S6 34" xfId="2883"/>
    <cellStyle name="S6 35" xfId="2884"/>
    <cellStyle name="S6 36" xfId="2885"/>
    <cellStyle name="S6 37" xfId="2886"/>
    <cellStyle name="S6 38" xfId="2887"/>
    <cellStyle name="S6 39" xfId="2888"/>
    <cellStyle name="S6 4" xfId="2889"/>
    <cellStyle name="S6 40" xfId="2890"/>
    <cellStyle name="S6 41" xfId="2891"/>
    <cellStyle name="S6 42" xfId="2892"/>
    <cellStyle name="S6 43" xfId="2893"/>
    <cellStyle name="S6 44" xfId="2894"/>
    <cellStyle name="S6 45" xfId="2895"/>
    <cellStyle name="S6 46" xfId="2896"/>
    <cellStyle name="S6 47" xfId="2897"/>
    <cellStyle name="S6 48" xfId="2898"/>
    <cellStyle name="S6 49" xfId="2899"/>
    <cellStyle name="S6 5" xfId="2900"/>
    <cellStyle name="S6 50" xfId="2901"/>
    <cellStyle name="S6 51" xfId="2902"/>
    <cellStyle name="S6 52" xfId="2903"/>
    <cellStyle name="S6 53" xfId="2904"/>
    <cellStyle name="S6 54" xfId="2905"/>
    <cellStyle name="S6 55" xfId="2906"/>
    <cellStyle name="S6 56" xfId="2907"/>
    <cellStyle name="S6 57" xfId="2908"/>
    <cellStyle name="S6 58" xfId="2909"/>
    <cellStyle name="S6 59" xfId="2910"/>
    <cellStyle name="S6 6" xfId="2911"/>
    <cellStyle name="S6 60" xfId="2912"/>
    <cellStyle name="S6 61" xfId="2913"/>
    <cellStyle name="S6 62" xfId="2914"/>
    <cellStyle name="S6 63" xfId="2915"/>
    <cellStyle name="S6 64" xfId="2916"/>
    <cellStyle name="S6 65" xfId="2917"/>
    <cellStyle name="S6 66" xfId="2918"/>
    <cellStyle name="S6 67" xfId="2919"/>
    <cellStyle name="S6 68" xfId="2920"/>
    <cellStyle name="S6 69" xfId="2921"/>
    <cellStyle name="S6 7" xfId="2922"/>
    <cellStyle name="S6 70" xfId="2923"/>
    <cellStyle name="S6 71" xfId="2924"/>
    <cellStyle name="S6 72" xfId="2925"/>
    <cellStyle name="S6 73" xfId="2926"/>
    <cellStyle name="S6 74" xfId="2927"/>
    <cellStyle name="S6 75" xfId="2928"/>
    <cellStyle name="S6 76" xfId="2929"/>
    <cellStyle name="S6 77" xfId="2930"/>
    <cellStyle name="S6 78" xfId="2931"/>
    <cellStyle name="S6 79" xfId="2932"/>
    <cellStyle name="S6 8" xfId="2933"/>
    <cellStyle name="S6 80" xfId="2934"/>
    <cellStyle name="S6 81" xfId="2935"/>
    <cellStyle name="S6 82" xfId="2936"/>
    <cellStyle name="S6 83" xfId="2937"/>
    <cellStyle name="S6 84" xfId="2938"/>
    <cellStyle name="S6 85" xfId="2939"/>
    <cellStyle name="S6 86" xfId="2940"/>
    <cellStyle name="S6 87" xfId="2941"/>
    <cellStyle name="S6 88" xfId="2942"/>
    <cellStyle name="S6 89" xfId="2943"/>
    <cellStyle name="S6 9" xfId="2944"/>
    <cellStyle name="S6 90" xfId="2945"/>
    <cellStyle name="S6 91" xfId="2946"/>
    <cellStyle name="S6 92" xfId="2947"/>
    <cellStyle name="S6 93" xfId="2948"/>
    <cellStyle name="S6 94" xfId="2949"/>
    <cellStyle name="S6 95" xfId="2950"/>
    <cellStyle name="S6 96" xfId="2951"/>
    <cellStyle name="S6 97" xfId="2952"/>
    <cellStyle name="S6 98" xfId="2953"/>
    <cellStyle name="S6 99" xfId="2954"/>
    <cellStyle name="S7" xfId="2955"/>
    <cellStyle name="S7 10" xfId="2956"/>
    <cellStyle name="S7 100" xfId="2957"/>
    <cellStyle name="S7 101" xfId="2958"/>
    <cellStyle name="S7 102" xfId="2959"/>
    <cellStyle name="S7 103" xfId="2960"/>
    <cellStyle name="S7 104" xfId="2961"/>
    <cellStyle name="S7 105" xfId="2962"/>
    <cellStyle name="S7 106" xfId="2963"/>
    <cellStyle name="S7 107" xfId="2964"/>
    <cellStyle name="S7 108" xfId="2965"/>
    <cellStyle name="S7 109" xfId="2966"/>
    <cellStyle name="S7 11" xfId="2967"/>
    <cellStyle name="S7 110" xfId="2968"/>
    <cellStyle name="S7 111" xfId="2969"/>
    <cellStyle name="S7 112" xfId="2970"/>
    <cellStyle name="S7 113" xfId="2971"/>
    <cellStyle name="S7 114" xfId="2972"/>
    <cellStyle name="S7 115" xfId="2973"/>
    <cellStyle name="S7 116" xfId="2974"/>
    <cellStyle name="S7 117" xfId="2975"/>
    <cellStyle name="S7 118" xfId="2976"/>
    <cellStyle name="S7 119" xfId="2977"/>
    <cellStyle name="S7 12" xfId="2978"/>
    <cellStyle name="S7 120" xfId="2979"/>
    <cellStyle name="S7 121" xfId="2980"/>
    <cellStyle name="S7 122" xfId="2981"/>
    <cellStyle name="S7 123" xfId="2982"/>
    <cellStyle name="S7 124" xfId="2983"/>
    <cellStyle name="S7 125" xfId="2984"/>
    <cellStyle name="S7 126" xfId="2985"/>
    <cellStyle name="S7 127" xfId="2986"/>
    <cellStyle name="S7 128" xfId="2987"/>
    <cellStyle name="S7 129" xfId="2988"/>
    <cellStyle name="S7 13" xfId="2989"/>
    <cellStyle name="S7 130" xfId="2990"/>
    <cellStyle name="S7 131" xfId="2991"/>
    <cellStyle name="S7 132" xfId="2992"/>
    <cellStyle name="S7 133" xfId="2993"/>
    <cellStyle name="S7 134" xfId="2994"/>
    <cellStyle name="S7 135" xfId="2995"/>
    <cellStyle name="S7 136" xfId="2996"/>
    <cellStyle name="S7 137" xfId="2997"/>
    <cellStyle name="S7 138" xfId="2998"/>
    <cellStyle name="S7 139" xfId="2999"/>
    <cellStyle name="S7 14" xfId="3000"/>
    <cellStyle name="S7 140" xfId="3001"/>
    <cellStyle name="S7 141" xfId="3002"/>
    <cellStyle name="S7 142" xfId="3003"/>
    <cellStyle name="S7 143" xfId="3004"/>
    <cellStyle name="S7 144" xfId="3005"/>
    <cellStyle name="S7 145" xfId="3006"/>
    <cellStyle name="S7 146" xfId="3007"/>
    <cellStyle name="S7 147" xfId="3008"/>
    <cellStyle name="S7 148" xfId="3009"/>
    <cellStyle name="S7 149" xfId="3010"/>
    <cellStyle name="S7 15" xfId="3011"/>
    <cellStyle name="S7 150" xfId="3012"/>
    <cellStyle name="S7 151" xfId="3013"/>
    <cellStyle name="S7 152" xfId="3014"/>
    <cellStyle name="S7 153" xfId="3015"/>
    <cellStyle name="S7 154" xfId="3016"/>
    <cellStyle name="S7 155" xfId="3017"/>
    <cellStyle name="S7 156" xfId="3018"/>
    <cellStyle name="S7 157" xfId="3019"/>
    <cellStyle name="S7 158" xfId="3020"/>
    <cellStyle name="S7 159" xfId="3021"/>
    <cellStyle name="S7 16" xfId="3022"/>
    <cellStyle name="S7 160" xfId="3023"/>
    <cellStyle name="S7 161" xfId="3024"/>
    <cellStyle name="S7 162" xfId="3025"/>
    <cellStyle name="S7 17" xfId="3026"/>
    <cellStyle name="S7 18" xfId="3027"/>
    <cellStyle name="S7 19" xfId="3028"/>
    <cellStyle name="S7 2" xfId="3029"/>
    <cellStyle name="S7 20" xfId="3030"/>
    <cellStyle name="S7 21" xfId="3031"/>
    <cellStyle name="S7 22" xfId="3032"/>
    <cellStyle name="S7 23" xfId="3033"/>
    <cellStyle name="S7 24" xfId="3034"/>
    <cellStyle name="S7 25" xfId="3035"/>
    <cellStyle name="S7 26" xfId="3036"/>
    <cellStyle name="S7 27" xfId="3037"/>
    <cellStyle name="S7 28" xfId="3038"/>
    <cellStyle name="S7 29" xfId="3039"/>
    <cellStyle name="S7 3" xfId="3040"/>
    <cellStyle name="S7 30" xfId="3041"/>
    <cellStyle name="S7 31" xfId="3042"/>
    <cellStyle name="S7 32" xfId="3043"/>
    <cellStyle name="S7 33" xfId="3044"/>
    <cellStyle name="S7 34" xfId="3045"/>
    <cellStyle name="S7 35" xfId="3046"/>
    <cellStyle name="S7 36" xfId="3047"/>
    <cellStyle name="S7 37" xfId="3048"/>
    <cellStyle name="S7 38" xfId="3049"/>
    <cellStyle name="S7 39" xfId="3050"/>
    <cellStyle name="S7 4" xfId="3051"/>
    <cellStyle name="S7 40" xfId="3052"/>
    <cellStyle name="S7 41" xfId="3053"/>
    <cellStyle name="S7 42" xfId="3054"/>
    <cellStyle name="S7 43" xfId="3055"/>
    <cellStyle name="S7 44" xfId="3056"/>
    <cellStyle name="S7 45" xfId="3057"/>
    <cellStyle name="S7 46" xfId="3058"/>
    <cellStyle name="S7 47" xfId="3059"/>
    <cellStyle name="S7 48" xfId="3060"/>
    <cellStyle name="S7 49" xfId="3061"/>
    <cellStyle name="S7 5" xfId="3062"/>
    <cellStyle name="S7 50" xfId="3063"/>
    <cellStyle name="S7 51" xfId="3064"/>
    <cellStyle name="S7 52" xfId="3065"/>
    <cellStyle name="S7 53" xfId="3066"/>
    <cellStyle name="S7 54" xfId="3067"/>
    <cellStyle name="S7 55" xfId="3068"/>
    <cellStyle name="S7 56" xfId="3069"/>
    <cellStyle name="S7 57" xfId="3070"/>
    <cellStyle name="S7 58" xfId="3071"/>
    <cellStyle name="S7 59" xfId="3072"/>
    <cellStyle name="S7 6" xfId="3073"/>
    <cellStyle name="S7 60" xfId="3074"/>
    <cellStyle name="S7 61" xfId="3075"/>
    <cellStyle name="S7 62" xfId="3076"/>
    <cellStyle name="S7 63" xfId="3077"/>
    <cellStyle name="S7 64" xfId="3078"/>
    <cellStyle name="S7 65" xfId="3079"/>
    <cellStyle name="S7 66" xfId="3080"/>
    <cellStyle name="S7 67" xfId="3081"/>
    <cellStyle name="S7 68" xfId="3082"/>
    <cellStyle name="S7 69" xfId="3083"/>
    <cellStyle name="S7 7" xfId="3084"/>
    <cellStyle name="S7 70" xfId="3085"/>
    <cellStyle name="S7 71" xfId="3086"/>
    <cellStyle name="S7 72" xfId="3087"/>
    <cellStyle name="S7 73" xfId="3088"/>
    <cellStyle name="S7 74" xfId="3089"/>
    <cellStyle name="S7 75" xfId="3090"/>
    <cellStyle name="S7 76" xfId="3091"/>
    <cellStyle name="S7 77" xfId="3092"/>
    <cellStyle name="S7 78" xfId="3093"/>
    <cellStyle name="S7 79" xfId="3094"/>
    <cellStyle name="S7 8" xfId="3095"/>
    <cellStyle name="S7 80" xfId="3096"/>
    <cellStyle name="S7 81" xfId="3097"/>
    <cellStyle name="S7 82" xfId="3098"/>
    <cellStyle name="S7 83" xfId="3099"/>
    <cellStyle name="S7 84" xfId="3100"/>
    <cellStyle name="S7 85" xfId="3101"/>
    <cellStyle name="S7 86" xfId="3102"/>
    <cellStyle name="S7 87" xfId="3103"/>
    <cellStyle name="S7 88" xfId="3104"/>
    <cellStyle name="S7 89" xfId="3105"/>
    <cellStyle name="S7 9" xfId="3106"/>
    <cellStyle name="S7 90" xfId="3107"/>
    <cellStyle name="S7 91" xfId="3108"/>
    <cellStyle name="S7 92" xfId="3109"/>
    <cellStyle name="S7 93" xfId="3110"/>
    <cellStyle name="S7 94" xfId="3111"/>
    <cellStyle name="S7 95" xfId="3112"/>
    <cellStyle name="S7 96" xfId="3113"/>
    <cellStyle name="S7 97" xfId="3114"/>
    <cellStyle name="S7 98" xfId="3115"/>
    <cellStyle name="S7 99" xfId="3116"/>
    <cellStyle name="S8" xfId="3117"/>
    <cellStyle name="S8 10" xfId="3118"/>
    <cellStyle name="S8 100" xfId="3119"/>
    <cellStyle name="S8 101" xfId="3120"/>
    <cellStyle name="S8 102" xfId="3121"/>
    <cellStyle name="S8 103" xfId="3122"/>
    <cellStyle name="S8 104" xfId="3123"/>
    <cellStyle name="S8 105" xfId="3124"/>
    <cellStyle name="S8 106" xfId="3125"/>
    <cellStyle name="S8 107" xfId="3126"/>
    <cellStyle name="S8 108" xfId="3127"/>
    <cellStyle name="S8 109" xfId="3128"/>
    <cellStyle name="S8 11" xfId="3129"/>
    <cellStyle name="S8 110" xfId="3130"/>
    <cellStyle name="S8 111" xfId="3131"/>
    <cellStyle name="S8 112" xfId="3132"/>
    <cellStyle name="S8 113" xfId="3133"/>
    <cellStyle name="S8 114" xfId="3134"/>
    <cellStyle name="S8 115" xfId="3135"/>
    <cellStyle name="S8 116" xfId="3136"/>
    <cellStyle name="S8 117" xfId="3137"/>
    <cellStyle name="S8 118" xfId="3138"/>
    <cellStyle name="S8 119" xfId="3139"/>
    <cellStyle name="S8 12" xfId="3140"/>
    <cellStyle name="S8 120" xfId="3141"/>
    <cellStyle name="S8 121" xfId="3142"/>
    <cellStyle name="S8 122" xfId="3143"/>
    <cellStyle name="S8 123" xfId="3144"/>
    <cellStyle name="S8 124" xfId="3145"/>
    <cellStyle name="S8 125" xfId="3146"/>
    <cellStyle name="S8 126" xfId="3147"/>
    <cellStyle name="S8 127" xfId="3148"/>
    <cellStyle name="S8 128" xfId="3149"/>
    <cellStyle name="S8 129" xfId="3150"/>
    <cellStyle name="S8 13" xfId="3151"/>
    <cellStyle name="S8 130" xfId="3152"/>
    <cellStyle name="S8 131" xfId="3153"/>
    <cellStyle name="S8 132" xfId="3154"/>
    <cellStyle name="S8 133" xfId="3155"/>
    <cellStyle name="S8 134" xfId="3156"/>
    <cellStyle name="S8 135" xfId="3157"/>
    <cellStyle name="S8 136" xfId="3158"/>
    <cellStyle name="S8 137" xfId="3159"/>
    <cellStyle name="S8 138" xfId="3160"/>
    <cellStyle name="S8 139" xfId="3161"/>
    <cellStyle name="S8 14" xfId="3162"/>
    <cellStyle name="S8 140" xfId="3163"/>
    <cellStyle name="S8 141" xfId="3164"/>
    <cellStyle name="S8 142" xfId="3165"/>
    <cellStyle name="S8 143" xfId="3166"/>
    <cellStyle name="S8 144" xfId="3167"/>
    <cellStyle name="S8 145" xfId="3168"/>
    <cellStyle name="S8 146" xfId="3169"/>
    <cellStyle name="S8 147" xfId="3170"/>
    <cellStyle name="S8 148" xfId="3171"/>
    <cellStyle name="S8 149" xfId="3172"/>
    <cellStyle name="S8 15" xfId="3173"/>
    <cellStyle name="S8 150" xfId="3174"/>
    <cellStyle name="S8 151" xfId="3175"/>
    <cellStyle name="S8 152" xfId="3176"/>
    <cellStyle name="S8 153" xfId="3177"/>
    <cellStyle name="S8 154" xfId="3178"/>
    <cellStyle name="S8 155" xfId="3179"/>
    <cellStyle name="S8 156" xfId="3180"/>
    <cellStyle name="S8 157" xfId="3181"/>
    <cellStyle name="S8 158" xfId="3182"/>
    <cellStyle name="S8 159" xfId="3183"/>
    <cellStyle name="S8 16" xfId="3184"/>
    <cellStyle name="S8 160" xfId="3185"/>
    <cellStyle name="S8 161" xfId="3186"/>
    <cellStyle name="S8 162" xfId="3187"/>
    <cellStyle name="S8 17" xfId="3188"/>
    <cellStyle name="S8 18" xfId="3189"/>
    <cellStyle name="S8 19" xfId="3190"/>
    <cellStyle name="S8 2" xfId="3191"/>
    <cellStyle name="S8 20" xfId="3192"/>
    <cellStyle name="S8 21" xfId="3193"/>
    <cellStyle name="S8 22" xfId="3194"/>
    <cellStyle name="S8 23" xfId="3195"/>
    <cellStyle name="S8 24" xfId="3196"/>
    <cellStyle name="S8 25" xfId="3197"/>
    <cellStyle name="S8 26" xfId="3198"/>
    <cellStyle name="S8 27" xfId="3199"/>
    <cellStyle name="S8 28" xfId="3200"/>
    <cellStyle name="S8 29" xfId="3201"/>
    <cellStyle name="S8 3" xfId="3202"/>
    <cellStyle name="S8 30" xfId="3203"/>
    <cellStyle name="S8 31" xfId="3204"/>
    <cellStyle name="S8 32" xfId="3205"/>
    <cellStyle name="S8 33" xfId="3206"/>
    <cellStyle name="S8 34" xfId="3207"/>
    <cellStyle name="S8 35" xfId="3208"/>
    <cellStyle name="S8 36" xfId="3209"/>
    <cellStyle name="S8 37" xfId="3210"/>
    <cellStyle name="S8 38" xfId="3211"/>
    <cellStyle name="S8 39" xfId="3212"/>
    <cellStyle name="S8 4" xfId="3213"/>
    <cellStyle name="S8 40" xfId="3214"/>
    <cellStyle name="S8 41" xfId="3215"/>
    <cellStyle name="S8 42" xfId="3216"/>
    <cellStyle name="S8 43" xfId="3217"/>
    <cellStyle name="S8 44" xfId="3218"/>
    <cellStyle name="S8 45" xfId="3219"/>
    <cellStyle name="S8 46" xfId="3220"/>
    <cellStyle name="S8 47" xfId="3221"/>
    <cellStyle name="S8 48" xfId="3222"/>
    <cellStyle name="S8 49" xfId="3223"/>
    <cellStyle name="S8 5" xfId="3224"/>
    <cellStyle name="S8 50" xfId="3225"/>
    <cellStyle name="S8 51" xfId="3226"/>
    <cellStyle name="S8 52" xfId="3227"/>
    <cellStyle name="S8 53" xfId="3228"/>
    <cellStyle name="S8 54" xfId="3229"/>
    <cellStyle name="S8 55" xfId="3230"/>
    <cellStyle name="S8 56" xfId="3231"/>
    <cellStyle name="S8 57" xfId="3232"/>
    <cellStyle name="S8 58" xfId="3233"/>
    <cellStyle name="S8 59" xfId="3234"/>
    <cellStyle name="S8 6" xfId="3235"/>
    <cellStyle name="S8 60" xfId="3236"/>
    <cellStyle name="S8 61" xfId="3237"/>
    <cellStyle name="S8 62" xfId="3238"/>
    <cellStyle name="S8 63" xfId="3239"/>
    <cellStyle name="S8 64" xfId="3240"/>
    <cellStyle name="S8 65" xfId="3241"/>
    <cellStyle name="S8 66" xfId="3242"/>
    <cellStyle name="S8 67" xfId="3243"/>
    <cellStyle name="S8 68" xfId="3244"/>
    <cellStyle name="S8 69" xfId="3245"/>
    <cellStyle name="S8 7" xfId="3246"/>
    <cellStyle name="S8 70" xfId="3247"/>
    <cellStyle name="S8 71" xfId="3248"/>
    <cellStyle name="S8 72" xfId="3249"/>
    <cellStyle name="S8 73" xfId="3250"/>
    <cellStyle name="S8 74" xfId="3251"/>
    <cellStyle name="S8 75" xfId="3252"/>
    <cellStyle name="S8 76" xfId="3253"/>
    <cellStyle name="S8 77" xfId="3254"/>
    <cellStyle name="S8 78" xfId="3255"/>
    <cellStyle name="S8 79" xfId="3256"/>
    <cellStyle name="S8 8" xfId="3257"/>
    <cellStyle name="S8 80" xfId="3258"/>
    <cellStyle name="S8 81" xfId="3259"/>
    <cellStyle name="S8 82" xfId="3260"/>
    <cellStyle name="S8 83" xfId="3261"/>
    <cellStyle name="S8 84" xfId="3262"/>
    <cellStyle name="S8 85" xfId="3263"/>
    <cellStyle name="S8 86" xfId="3264"/>
    <cellStyle name="S8 87" xfId="3265"/>
    <cellStyle name="S8 88" xfId="3266"/>
    <cellStyle name="S8 89" xfId="3267"/>
    <cellStyle name="S8 9" xfId="3268"/>
    <cellStyle name="S8 90" xfId="3269"/>
    <cellStyle name="S8 91" xfId="3270"/>
    <cellStyle name="S8 92" xfId="3271"/>
    <cellStyle name="S8 93" xfId="3272"/>
    <cellStyle name="S8 94" xfId="3273"/>
    <cellStyle name="S8 95" xfId="3274"/>
    <cellStyle name="S8 96" xfId="3275"/>
    <cellStyle name="S8 97" xfId="3276"/>
    <cellStyle name="S8 98" xfId="3277"/>
    <cellStyle name="S8 99" xfId="3278"/>
    <cellStyle name="S9" xfId="3279"/>
    <cellStyle name="S9 10" xfId="3280"/>
    <cellStyle name="S9 100" xfId="3281"/>
    <cellStyle name="S9 101" xfId="3282"/>
    <cellStyle name="S9 102" xfId="3283"/>
    <cellStyle name="S9 103" xfId="3284"/>
    <cellStyle name="S9 104" xfId="3285"/>
    <cellStyle name="S9 105" xfId="3286"/>
    <cellStyle name="S9 106" xfId="3287"/>
    <cellStyle name="S9 107" xfId="3288"/>
    <cellStyle name="S9 108" xfId="3289"/>
    <cellStyle name="S9 109" xfId="3290"/>
    <cellStyle name="S9 11" xfId="3291"/>
    <cellStyle name="S9 110" xfId="3292"/>
    <cellStyle name="S9 111" xfId="3293"/>
    <cellStyle name="S9 112" xfId="3294"/>
    <cellStyle name="S9 113" xfId="3295"/>
    <cellStyle name="S9 114" xfId="3296"/>
    <cellStyle name="S9 115" xfId="3297"/>
    <cellStyle name="S9 116" xfId="3298"/>
    <cellStyle name="S9 117" xfId="3299"/>
    <cellStyle name="S9 118" xfId="3300"/>
    <cellStyle name="S9 119" xfId="3301"/>
    <cellStyle name="S9 12" xfId="3302"/>
    <cellStyle name="S9 120" xfId="3303"/>
    <cellStyle name="S9 121" xfId="3304"/>
    <cellStyle name="S9 122" xfId="3305"/>
    <cellStyle name="S9 123" xfId="3306"/>
    <cellStyle name="S9 124" xfId="3307"/>
    <cellStyle name="S9 125" xfId="3308"/>
    <cellStyle name="S9 126" xfId="3309"/>
    <cellStyle name="S9 127" xfId="3310"/>
    <cellStyle name="S9 128" xfId="3311"/>
    <cellStyle name="S9 129" xfId="3312"/>
    <cellStyle name="S9 13" xfId="3313"/>
    <cellStyle name="S9 130" xfId="3314"/>
    <cellStyle name="S9 131" xfId="3315"/>
    <cellStyle name="S9 132" xfId="3316"/>
    <cellStyle name="S9 133" xfId="3317"/>
    <cellStyle name="S9 134" xfId="3318"/>
    <cellStyle name="S9 135" xfId="3319"/>
    <cellStyle name="S9 136" xfId="3320"/>
    <cellStyle name="S9 137" xfId="3321"/>
    <cellStyle name="S9 138" xfId="3322"/>
    <cellStyle name="S9 139" xfId="3323"/>
    <cellStyle name="S9 14" xfId="3324"/>
    <cellStyle name="S9 140" xfId="3325"/>
    <cellStyle name="S9 141" xfId="3326"/>
    <cellStyle name="S9 142" xfId="3327"/>
    <cellStyle name="S9 143" xfId="3328"/>
    <cellStyle name="S9 144" xfId="3329"/>
    <cellStyle name="S9 145" xfId="3330"/>
    <cellStyle name="S9 146" xfId="3331"/>
    <cellStyle name="S9 147" xfId="3332"/>
    <cellStyle name="S9 148" xfId="3333"/>
    <cellStyle name="S9 149" xfId="3334"/>
    <cellStyle name="S9 15" xfId="3335"/>
    <cellStyle name="S9 150" xfId="3336"/>
    <cellStyle name="S9 151" xfId="3337"/>
    <cellStyle name="S9 152" xfId="3338"/>
    <cellStyle name="S9 153" xfId="3339"/>
    <cellStyle name="S9 154" xfId="3340"/>
    <cellStyle name="S9 155" xfId="3341"/>
    <cellStyle name="S9 156" xfId="3342"/>
    <cellStyle name="S9 157" xfId="3343"/>
    <cellStyle name="S9 158" xfId="3344"/>
    <cellStyle name="S9 159" xfId="3345"/>
    <cellStyle name="S9 16" xfId="3346"/>
    <cellStyle name="S9 160" xfId="3347"/>
    <cellStyle name="S9 161" xfId="3348"/>
    <cellStyle name="S9 162" xfId="3349"/>
    <cellStyle name="S9 17" xfId="3350"/>
    <cellStyle name="S9 18" xfId="3351"/>
    <cellStyle name="S9 19" xfId="3352"/>
    <cellStyle name="S9 2" xfId="3353"/>
    <cellStyle name="S9 20" xfId="3354"/>
    <cellStyle name="S9 21" xfId="3355"/>
    <cellStyle name="S9 22" xfId="3356"/>
    <cellStyle name="S9 23" xfId="3357"/>
    <cellStyle name="S9 24" xfId="3358"/>
    <cellStyle name="S9 25" xfId="3359"/>
    <cellStyle name="S9 26" xfId="3360"/>
    <cellStyle name="S9 27" xfId="3361"/>
    <cellStyle name="S9 28" xfId="3362"/>
    <cellStyle name="S9 29" xfId="3363"/>
    <cellStyle name="S9 3" xfId="3364"/>
    <cellStyle name="S9 30" xfId="3365"/>
    <cellStyle name="S9 31" xfId="3366"/>
    <cellStyle name="S9 32" xfId="3367"/>
    <cellStyle name="S9 33" xfId="3368"/>
    <cellStyle name="S9 34" xfId="3369"/>
    <cellStyle name="S9 35" xfId="3370"/>
    <cellStyle name="S9 36" xfId="3371"/>
    <cellStyle name="S9 37" xfId="3372"/>
    <cellStyle name="S9 38" xfId="3373"/>
    <cellStyle name="S9 39" xfId="3374"/>
    <cellStyle name="S9 4" xfId="3375"/>
    <cellStyle name="S9 40" xfId="3376"/>
    <cellStyle name="S9 41" xfId="3377"/>
    <cellStyle name="S9 42" xfId="3378"/>
    <cellStyle name="S9 43" xfId="3379"/>
    <cellStyle name="S9 44" xfId="3380"/>
    <cellStyle name="S9 45" xfId="3381"/>
    <cellStyle name="S9 46" xfId="3382"/>
    <cellStyle name="S9 47" xfId="3383"/>
    <cellStyle name="S9 48" xfId="3384"/>
    <cellStyle name="S9 49" xfId="3385"/>
    <cellStyle name="S9 5" xfId="3386"/>
    <cellStyle name="S9 50" xfId="3387"/>
    <cellStyle name="S9 51" xfId="3388"/>
    <cellStyle name="S9 52" xfId="3389"/>
    <cellStyle name="S9 53" xfId="3390"/>
    <cellStyle name="S9 54" xfId="3391"/>
    <cellStyle name="S9 55" xfId="3392"/>
    <cellStyle name="S9 56" xfId="3393"/>
    <cellStyle name="S9 57" xfId="3394"/>
    <cellStyle name="S9 58" xfId="3395"/>
    <cellStyle name="S9 59" xfId="3396"/>
    <cellStyle name="S9 6" xfId="3397"/>
    <cellStyle name="S9 60" xfId="3398"/>
    <cellStyle name="S9 61" xfId="3399"/>
    <cellStyle name="S9 62" xfId="3400"/>
    <cellStyle name="S9 63" xfId="3401"/>
    <cellStyle name="S9 64" xfId="3402"/>
    <cellStyle name="S9 65" xfId="3403"/>
    <cellStyle name="S9 66" xfId="3404"/>
    <cellStyle name="S9 67" xfId="3405"/>
    <cellStyle name="S9 68" xfId="3406"/>
    <cellStyle name="S9 69" xfId="3407"/>
    <cellStyle name="S9 7" xfId="3408"/>
    <cellStyle name="S9 70" xfId="3409"/>
    <cellStyle name="S9 71" xfId="3410"/>
    <cellStyle name="S9 72" xfId="3411"/>
    <cellStyle name="S9 73" xfId="3412"/>
    <cellStyle name="S9 74" xfId="3413"/>
    <cellStyle name="S9 75" xfId="3414"/>
    <cellStyle name="S9 76" xfId="3415"/>
    <cellStyle name="S9 77" xfId="3416"/>
    <cellStyle name="S9 78" xfId="3417"/>
    <cellStyle name="S9 79" xfId="3418"/>
    <cellStyle name="S9 8" xfId="3419"/>
    <cellStyle name="S9 80" xfId="3420"/>
    <cellStyle name="S9 81" xfId="3421"/>
    <cellStyle name="S9 82" xfId="3422"/>
    <cellStyle name="S9 83" xfId="3423"/>
    <cellStyle name="S9 84" xfId="3424"/>
    <cellStyle name="S9 85" xfId="3425"/>
    <cellStyle name="S9 86" xfId="3426"/>
    <cellStyle name="S9 87" xfId="3427"/>
    <cellStyle name="S9 88" xfId="3428"/>
    <cellStyle name="S9 89" xfId="3429"/>
    <cellStyle name="S9 9" xfId="3430"/>
    <cellStyle name="S9 90" xfId="3431"/>
    <cellStyle name="S9 91" xfId="3432"/>
    <cellStyle name="S9 92" xfId="3433"/>
    <cellStyle name="S9 93" xfId="3434"/>
    <cellStyle name="S9 94" xfId="3435"/>
    <cellStyle name="S9 95" xfId="3436"/>
    <cellStyle name="S9 96" xfId="3437"/>
    <cellStyle name="S9 97" xfId="3438"/>
    <cellStyle name="S9 98" xfId="3439"/>
    <cellStyle name="S9 99" xfId="3440"/>
    <cellStyle name="Денежный 2" xfId="1"/>
    <cellStyle name="Денежный 2 2" xfId="9"/>
    <cellStyle name="Денежный 2 2 2" xfId="16"/>
    <cellStyle name="Денежный 2 3" xfId="22"/>
    <cellStyle name="Денежный 3" xfId="8"/>
    <cellStyle name="Денежный 3 2" xfId="15"/>
    <cellStyle name="Обычный" xfId="0" builtinId="0"/>
    <cellStyle name="Обычный 2" xfId="2"/>
    <cellStyle name="Обычный 2 2" xfId="11"/>
    <cellStyle name="Обычный 2 2 2" xfId="30"/>
    <cellStyle name="Обычный 2 3" xfId="10"/>
    <cellStyle name="Обычный 2 3 2" xfId="17"/>
    <cellStyle name="Обычный 2 3 3" xfId="21"/>
    <cellStyle name="Обычный 2 3 4" xfId="3441"/>
    <cellStyle name="Обычный 2 4" xfId="25"/>
    <cellStyle name="Обычный 2 5" xfId="19"/>
    <cellStyle name="Обычный 2 6" xfId="29"/>
    <cellStyle name="Обычный 3" xfId="6"/>
    <cellStyle name="Обычный 3 2" xfId="13"/>
    <cellStyle name="Обычный 3 2 2" xfId="31"/>
    <cellStyle name="Обычный 3 3" xfId="28"/>
    <cellStyle name="Обычный 4" xfId="3"/>
    <cellStyle name="Обычный 4 2" xfId="3442"/>
    <cellStyle name="Обычный 5" xfId="7"/>
    <cellStyle name="Обычный 5 2" xfId="14"/>
    <cellStyle name="Обычный 5 3" xfId="3443"/>
    <cellStyle name="Обычный 6" xfId="3444"/>
    <cellStyle name="Обычный 7" xfId="3445"/>
    <cellStyle name="Обычный 8" xfId="3446"/>
    <cellStyle name="Обычный 9" xfId="27"/>
    <cellStyle name="Обычный_Адресная программа авар.восст.на 2008 г. 5млн." xfId="26"/>
    <cellStyle name="Процентный" xfId="5" builtinId="5"/>
    <cellStyle name="Финансовый 2" xfId="4"/>
    <cellStyle name="Финансовый 2 2" xfId="24"/>
    <cellStyle name="Финансовый 3" xfId="12"/>
    <cellStyle name="Финансовый 3 2" xfId="18"/>
    <cellStyle name="Финансовый 3 3" xfId="23"/>
    <cellStyle name="Финансовый 4" xfId="2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kagrimanyanas/AppData/Local/Microsoft/Windows/Temporary%20Internet%20Files/Content.Outlook/CQPWQCMR/&#1052;&#1086;&#1080;%20&#1088;&#1072;&#1079;&#1076;&#1077;&#1083;&#1099;%20&#1076;&#1083;&#1103;%20&#1079;&#1072;&#1087;&#1086;&#1083;&#1085;&#1077;&#1085;&#1080;&#11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1. Результаты реализации ГП"/>
      <sheetName val="1.2. Результаты реализации ПП"/>
      <sheetName val="1.3. Целевые показатели, индика"/>
      <sheetName val="2.1. Финансирование "/>
      <sheetName val="3. План-график"/>
      <sheetName val="4. Результаты оценки"/>
      <sheetName val="Расчет целевых показат. и индик"/>
    </sheetNames>
    <sheetDataSet>
      <sheetData sheetId="0"/>
      <sheetData sheetId="1"/>
      <sheetData sheetId="2">
        <row r="18">
          <cell r="D18">
            <v>1560</v>
          </cell>
          <cell r="E18">
            <v>1703</v>
          </cell>
        </row>
        <row r="19">
          <cell r="D19">
            <v>28</v>
          </cell>
          <cell r="E19">
            <v>34.541703507220745</v>
          </cell>
        </row>
        <row r="20">
          <cell r="D20">
            <v>54922</v>
          </cell>
          <cell r="E20">
            <v>54694.6</v>
          </cell>
        </row>
        <row r="21">
          <cell r="D21">
            <v>7953</v>
          </cell>
          <cell r="E21">
            <v>7640.6</v>
          </cell>
        </row>
        <row r="23">
          <cell r="D23">
            <v>23142.7</v>
          </cell>
          <cell r="E23">
            <v>22008.2</v>
          </cell>
        </row>
        <row r="28">
          <cell r="D28">
            <v>12.6</v>
          </cell>
          <cell r="E28">
            <v>12.6</v>
          </cell>
        </row>
      </sheetData>
      <sheetData sheetId="3"/>
      <sheetData sheetId="4"/>
      <sheetData sheetId="5"/>
      <sheetData sheetId="6"/>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FD35"/>
  <sheetViews>
    <sheetView zoomScale="60" zoomScaleNormal="60" workbookViewId="0">
      <selection activeCell="G29" sqref="G29"/>
    </sheetView>
  </sheetViews>
  <sheetFormatPr defaultRowHeight="15"/>
  <cols>
    <col min="1" max="1" width="37.5703125" bestFit="1" customWidth="1"/>
    <col min="2" max="2" width="59.85546875" customWidth="1"/>
    <col min="3" max="3" width="107.28515625" customWidth="1"/>
  </cols>
  <sheetData>
    <row r="1" spans="1:12" s="1" customFormat="1" ht="15.75">
      <c r="C1" s="283" t="s">
        <v>72</v>
      </c>
    </row>
    <row r="2" spans="1:12" s="1" customFormat="1" ht="15.75">
      <c r="C2" s="284"/>
    </row>
    <row r="3" spans="1:12" s="1" customFormat="1" ht="15.75">
      <c r="C3" s="284" t="s">
        <v>78</v>
      </c>
    </row>
    <row r="4" spans="1:12" s="1" customFormat="1" ht="15.75">
      <c r="C4" s="284" t="s">
        <v>77</v>
      </c>
    </row>
    <row r="5" spans="1:12" s="41" customFormat="1" ht="15.75">
      <c r="C5" s="284"/>
    </row>
    <row r="6" spans="1:12" s="1" customFormat="1" ht="15.75">
      <c r="C6" s="283" t="s">
        <v>73</v>
      </c>
    </row>
    <row r="7" spans="1:12" s="41" customFormat="1" ht="15.75">
      <c r="C7" s="283"/>
    </row>
    <row r="8" spans="1:12" s="1" customFormat="1" ht="15.75">
      <c r="C8" s="284" t="s">
        <v>74</v>
      </c>
    </row>
    <row r="9" spans="1:12" s="41" customFormat="1" ht="15.75"/>
    <row r="10" spans="1:12" s="1" customFormat="1" ht="15.75"/>
    <row r="11" spans="1:12" s="1" customFormat="1" ht="15.75">
      <c r="A11" s="307" t="s">
        <v>81</v>
      </c>
      <c r="B11" s="307"/>
      <c r="C11" s="307"/>
      <c r="D11" s="5"/>
      <c r="E11" s="5"/>
      <c r="F11" s="5"/>
      <c r="G11" s="5"/>
      <c r="H11" s="5"/>
      <c r="I11" s="5"/>
      <c r="J11" s="5"/>
      <c r="K11" s="5"/>
      <c r="L11" s="5"/>
    </row>
    <row r="12" spans="1:12" s="1" customFormat="1" ht="15.75">
      <c r="A12" s="307" t="s">
        <v>79</v>
      </c>
      <c r="B12" s="307"/>
      <c r="C12" s="307"/>
      <c r="D12" s="5"/>
      <c r="E12" s="5"/>
      <c r="F12" s="5"/>
      <c r="G12" s="5"/>
      <c r="H12" s="5"/>
      <c r="I12" s="5"/>
      <c r="J12" s="5"/>
      <c r="K12" s="5"/>
      <c r="L12" s="5"/>
    </row>
    <row r="13" spans="1:12" s="1" customFormat="1" ht="15.75">
      <c r="A13" s="307" t="s">
        <v>80</v>
      </c>
      <c r="B13" s="307"/>
      <c r="C13" s="307"/>
      <c r="D13" s="5"/>
      <c r="E13" s="5"/>
      <c r="F13" s="5"/>
      <c r="G13" s="5"/>
      <c r="H13" s="5"/>
      <c r="I13" s="5"/>
      <c r="J13" s="5"/>
      <c r="K13" s="5"/>
      <c r="L13" s="5"/>
    </row>
    <row r="14" spans="1:12" s="1" customFormat="1" ht="15.75">
      <c r="A14" s="307" t="s">
        <v>82</v>
      </c>
      <c r="B14" s="307"/>
      <c r="C14" s="307"/>
      <c r="D14" s="5"/>
      <c r="E14" s="5"/>
      <c r="F14" s="5"/>
      <c r="G14" s="5"/>
      <c r="H14" s="5"/>
      <c r="I14" s="5"/>
      <c r="J14" s="5"/>
      <c r="K14" s="5"/>
      <c r="L14" s="5"/>
    </row>
    <row r="15" spans="1:12" s="1" customFormat="1" ht="15.75">
      <c r="A15" s="307" t="s">
        <v>83</v>
      </c>
      <c r="B15" s="307"/>
      <c r="C15" s="307"/>
    </row>
    <row r="16" spans="1:12" s="1" customFormat="1" ht="15.75">
      <c r="A16" s="14"/>
      <c r="B16" s="14"/>
      <c r="C16" s="14"/>
    </row>
    <row r="17" spans="1:16384" s="1" customFormat="1" ht="15.75">
      <c r="A17" s="308" t="s">
        <v>75</v>
      </c>
      <c r="B17" s="308"/>
      <c r="C17" s="308"/>
    </row>
    <row r="18" spans="1:16384" s="1" customFormat="1" ht="15.75">
      <c r="A18" s="308" t="s">
        <v>76</v>
      </c>
      <c r="B18" s="308"/>
      <c r="C18" s="308"/>
    </row>
    <row r="19" spans="1:16384" s="1" customFormat="1" ht="15.75">
      <c r="A19" s="15"/>
      <c r="B19" s="15"/>
      <c r="C19" s="15"/>
    </row>
    <row r="20" spans="1:16384" ht="15.75">
      <c r="A20" s="307" t="s">
        <v>84</v>
      </c>
      <c r="B20" s="307"/>
      <c r="C20" s="307"/>
    </row>
    <row r="21" spans="1:16384" ht="8.25" customHeight="1">
      <c r="A21" s="14"/>
      <c r="B21" s="14"/>
      <c r="C21" s="14"/>
    </row>
    <row r="22" spans="1:16384" ht="15.75">
      <c r="A22" s="307" t="s">
        <v>71</v>
      </c>
      <c r="B22" s="307"/>
      <c r="C22" s="307"/>
    </row>
    <row r="23" spans="1:16384" ht="8.25" customHeight="1">
      <c r="A23" s="14"/>
      <c r="C23" s="14"/>
      <c r="D23" s="14"/>
      <c r="E23" s="14"/>
      <c r="F23" s="14"/>
      <c r="G23" s="14"/>
      <c r="H23" s="14"/>
      <c r="I23" s="14"/>
      <c r="J23" s="14"/>
      <c r="K23" s="14"/>
      <c r="L23" s="14"/>
      <c r="M23" s="14"/>
      <c r="N23" s="14"/>
      <c r="O23" s="14"/>
      <c r="P23" s="14"/>
      <c r="Q23" s="14"/>
      <c r="R23" s="14"/>
      <c r="S23" s="14"/>
      <c r="T23" s="14"/>
      <c r="U23" s="14"/>
      <c r="V23" s="14"/>
      <c r="W23" s="14"/>
      <c r="X23" s="14"/>
      <c r="Y23" s="14"/>
      <c r="Z23" s="14"/>
      <c r="AA23" s="14"/>
      <c r="AB23" s="14"/>
      <c r="AC23" s="14"/>
      <c r="AD23" s="14"/>
      <c r="AE23" s="14"/>
      <c r="AF23" s="14"/>
      <c r="AG23" s="14"/>
      <c r="AH23" s="14"/>
      <c r="AI23" s="14"/>
      <c r="AJ23" s="14"/>
      <c r="AK23" s="14"/>
      <c r="AL23" s="14"/>
      <c r="AM23" s="14"/>
      <c r="AN23" s="14"/>
      <c r="AO23" s="14"/>
      <c r="AP23" s="14"/>
      <c r="AQ23" s="14"/>
      <c r="AR23" s="14"/>
      <c r="AS23" s="14"/>
      <c r="AT23" s="14"/>
      <c r="AU23" s="14"/>
      <c r="AV23" s="14"/>
      <c r="AW23" s="14"/>
      <c r="AX23" s="14"/>
      <c r="AY23" s="14"/>
      <c r="AZ23" s="14"/>
      <c r="BA23" s="14"/>
      <c r="BB23" s="14"/>
      <c r="BC23" s="14"/>
      <c r="BD23" s="14"/>
      <c r="BE23" s="14"/>
      <c r="BF23" s="14"/>
      <c r="BG23" s="14"/>
      <c r="BH23" s="14"/>
      <c r="BI23" s="14"/>
      <c r="BJ23" s="14"/>
      <c r="BK23" s="14"/>
      <c r="BL23" s="14"/>
      <c r="BM23" s="14"/>
      <c r="BN23" s="14"/>
      <c r="BO23" s="14"/>
      <c r="BP23" s="14"/>
      <c r="BQ23" s="14"/>
      <c r="BR23" s="14"/>
      <c r="BS23" s="14"/>
      <c r="BT23" s="14"/>
      <c r="BU23" s="14"/>
      <c r="BV23" s="14"/>
      <c r="BW23" s="14"/>
      <c r="BX23" s="14"/>
      <c r="BY23" s="14"/>
      <c r="BZ23" s="14"/>
      <c r="CA23" s="14"/>
      <c r="CB23" s="14"/>
      <c r="CC23" s="14"/>
      <c r="CD23" s="14"/>
      <c r="CE23" s="14"/>
      <c r="CF23" s="14"/>
      <c r="CG23" s="14"/>
      <c r="CH23" s="14"/>
      <c r="CI23" s="14"/>
      <c r="CJ23" s="14"/>
      <c r="CK23" s="14"/>
      <c r="CL23" s="14"/>
      <c r="CM23" s="14"/>
      <c r="CN23" s="14"/>
      <c r="CO23" s="14"/>
      <c r="CP23" s="14"/>
      <c r="CQ23" s="14"/>
      <c r="CR23" s="14"/>
      <c r="CS23" s="14"/>
      <c r="CT23" s="14"/>
      <c r="CU23" s="14"/>
      <c r="CV23" s="14"/>
      <c r="CW23" s="14"/>
      <c r="CX23" s="14"/>
      <c r="CY23" s="14"/>
      <c r="CZ23" s="14"/>
      <c r="DA23" s="14"/>
      <c r="DB23" s="14"/>
      <c r="DC23" s="14"/>
      <c r="DD23" s="14"/>
      <c r="DE23" s="14"/>
      <c r="DF23" s="14"/>
      <c r="DG23" s="14"/>
      <c r="DH23" s="14"/>
      <c r="DI23" s="14"/>
      <c r="DJ23" s="14"/>
      <c r="DK23" s="14"/>
      <c r="DL23" s="14"/>
      <c r="DM23" s="14"/>
      <c r="DN23" s="14"/>
      <c r="DO23" s="14"/>
      <c r="DP23" s="14"/>
      <c r="DQ23" s="14"/>
      <c r="DR23" s="14"/>
      <c r="DS23" s="14"/>
      <c r="DT23" s="14"/>
      <c r="DU23" s="14"/>
      <c r="DV23" s="14"/>
      <c r="DW23" s="14"/>
      <c r="DX23" s="14"/>
      <c r="DY23" s="14"/>
      <c r="DZ23" s="14"/>
      <c r="EA23" s="14"/>
      <c r="EB23" s="14"/>
      <c r="EC23" s="14"/>
      <c r="ED23" s="14"/>
      <c r="EE23" s="14"/>
      <c r="EF23" s="14"/>
      <c r="EG23" s="14"/>
      <c r="EH23" s="14"/>
      <c r="EI23" s="14"/>
      <c r="EJ23" s="14"/>
      <c r="EK23" s="14"/>
      <c r="EL23" s="14"/>
      <c r="EM23" s="14"/>
      <c r="EN23" s="14"/>
      <c r="EO23" s="14"/>
      <c r="EP23" s="14"/>
      <c r="EQ23" s="14"/>
      <c r="ER23" s="14"/>
      <c r="ES23" s="14"/>
      <c r="ET23" s="14"/>
      <c r="EU23" s="14"/>
      <c r="EV23" s="14"/>
      <c r="EW23" s="14"/>
      <c r="EX23" s="14"/>
      <c r="EY23" s="14"/>
      <c r="EZ23" s="14"/>
      <c r="FA23" s="14"/>
      <c r="FB23" s="14"/>
      <c r="FC23" s="14"/>
      <c r="FD23" s="14"/>
      <c r="FE23" s="14"/>
      <c r="FF23" s="14"/>
      <c r="FG23" s="14"/>
      <c r="FH23" s="14"/>
      <c r="FI23" s="14"/>
      <c r="FJ23" s="14"/>
      <c r="FK23" s="14"/>
      <c r="FL23" s="14"/>
      <c r="FM23" s="14"/>
      <c r="FN23" s="14"/>
      <c r="FO23" s="14"/>
      <c r="FP23" s="14"/>
      <c r="FQ23" s="14"/>
      <c r="FR23" s="14"/>
      <c r="FS23" s="14"/>
      <c r="FT23" s="14"/>
      <c r="FU23" s="14"/>
      <c r="FV23" s="14"/>
      <c r="FW23" s="14"/>
      <c r="FX23" s="14"/>
      <c r="FY23" s="14"/>
      <c r="FZ23" s="14"/>
      <c r="GA23" s="14"/>
      <c r="GB23" s="14"/>
      <c r="GC23" s="14"/>
      <c r="GD23" s="14"/>
      <c r="GE23" s="14"/>
      <c r="GF23" s="14"/>
      <c r="GG23" s="14"/>
      <c r="GH23" s="14"/>
      <c r="GI23" s="14"/>
      <c r="GJ23" s="14"/>
      <c r="GK23" s="14"/>
      <c r="GL23" s="14"/>
      <c r="GM23" s="14"/>
      <c r="GN23" s="14"/>
      <c r="GO23" s="14"/>
      <c r="GP23" s="14"/>
      <c r="GQ23" s="14"/>
      <c r="GR23" s="14"/>
      <c r="GS23" s="14"/>
      <c r="GT23" s="14"/>
      <c r="GU23" s="14"/>
      <c r="GV23" s="14"/>
      <c r="GW23" s="14"/>
      <c r="GX23" s="14"/>
      <c r="GY23" s="14"/>
      <c r="GZ23" s="14"/>
      <c r="HA23" s="14"/>
      <c r="HB23" s="14"/>
      <c r="HC23" s="14"/>
      <c r="HD23" s="14"/>
      <c r="HE23" s="14"/>
      <c r="HF23" s="14"/>
      <c r="HG23" s="14"/>
      <c r="HH23" s="14"/>
      <c r="HI23" s="14"/>
      <c r="HJ23" s="14"/>
      <c r="HK23" s="14"/>
      <c r="HL23" s="14"/>
      <c r="HM23" s="14"/>
      <c r="HN23" s="14"/>
      <c r="HO23" s="14"/>
      <c r="HP23" s="14"/>
      <c r="HQ23" s="14"/>
      <c r="HR23" s="14"/>
      <c r="HS23" s="14"/>
      <c r="HT23" s="14"/>
      <c r="HU23" s="14"/>
      <c r="HV23" s="14"/>
      <c r="HW23" s="14"/>
      <c r="HX23" s="14"/>
      <c r="HY23" s="14"/>
      <c r="HZ23" s="14"/>
      <c r="IA23" s="14"/>
      <c r="IB23" s="14"/>
      <c r="IC23" s="14"/>
      <c r="ID23" s="14"/>
      <c r="IE23" s="14"/>
      <c r="IF23" s="14"/>
      <c r="IG23" s="14"/>
      <c r="IH23" s="14"/>
      <c r="II23" s="14"/>
      <c r="IJ23" s="14"/>
      <c r="IK23" s="14"/>
      <c r="IL23" s="14"/>
      <c r="IM23" s="14"/>
      <c r="IN23" s="14"/>
      <c r="IO23" s="14"/>
      <c r="IP23" s="14"/>
      <c r="IQ23" s="14"/>
      <c r="IR23" s="14"/>
      <c r="IS23" s="14"/>
      <c r="IT23" s="14"/>
      <c r="IU23" s="14"/>
      <c r="IV23" s="14"/>
      <c r="IW23" s="14"/>
      <c r="IX23" s="14"/>
      <c r="IY23" s="14"/>
      <c r="IZ23" s="14"/>
      <c r="JA23" s="14"/>
      <c r="JB23" s="14"/>
      <c r="JC23" s="14"/>
      <c r="JD23" s="14"/>
      <c r="JE23" s="14"/>
      <c r="JF23" s="14"/>
      <c r="JG23" s="14"/>
      <c r="JH23" s="14"/>
      <c r="JI23" s="14"/>
      <c r="JJ23" s="14"/>
      <c r="JK23" s="14"/>
      <c r="JL23" s="14"/>
      <c r="JM23" s="14"/>
      <c r="JN23" s="14"/>
      <c r="JO23" s="14"/>
      <c r="JP23" s="14"/>
      <c r="JQ23" s="14"/>
      <c r="JR23" s="14"/>
      <c r="JS23" s="14"/>
      <c r="JT23" s="14"/>
      <c r="JU23" s="14"/>
      <c r="JV23" s="14"/>
      <c r="JW23" s="14"/>
      <c r="JX23" s="14"/>
      <c r="JY23" s="14"/>
      <c r="JZ23" s="14"/>
      <c r="KA23" s="14"/>
      <c r="KB23" s="14"/>
      <c r="KC23" s="14"/>
      <c r="KD23" s="14"/>
      <c r="KE23" s="14"/>
      <c r="KF23" s="14"/>
      <c r="KG23" s="14"/>
      <c r="KH23" s="14"/>
      <c r="KI23" s="14"/>
      <c r="KJ23" s="14"/>
      <c r="KK23" s="14"/>
      <c r="KL23" s="14"/>
      <c r="KM23" s="14"/>
      <c r="KN23" s="14"/>
      <c r="KO23" s="14"/>
      <c r="KP23" s="14"/>
      <c r="KQ23" s="14"/>
      <c r="KR23" s="14"/>
      <c r="KS23" s="14"/>
      <c r="KT23" s="14"/>
      <c r="KU23" s="14"/>
      <c r="KV23" s="14"/>
      <c r="KW23" s="14"/>
      <c r="KX23" s="14"/>
      <c r="KY23" s="14"/>
      <c r="KZ23" s="14"/>
      <c r="LA23" s="14"/>
      <c r="LB23" s="14"/>
      <c r="LC23" s="14"/>
      <c r="LD23" s="14"/>
      <c r="LE23" s="14"/>
      <c r="LF23" s="14"/>
      <c r="LG23" s="14"/>
      <c r="LH23" s="14"/>
      <c r="LI23" s="14"/>
      <c r="LJ23" s="14"/>
      <c r="LK23" s="14"/>
      <c r="LL23" s="14"/>
      <c r="LM23" s="14"/>
      <c r="LN23" s="14"/>
      <c r="LO23" s="14"/>
      <c r="LP23" s="14"/>
      <c r="LQ23" s="14"/>
      <c r="LR23" s="14"/>
      <c r="LS23" s="14"/>
      <c r="LT23" s="14"/>
      <c r="LU23" s="14"/>
      <c r="LV23" s="14"/>
      <c r="LW23" s="14"/>
      <c r="LX23" s="14"/>
      <c r="LY23" s="14"/>
      <c r="LZ23" s="14"/>
      <c r="MA23" s="14"/>
      <c r="MB23" s="14"/>
      <c r="MC23" s="14"/>
      <c r="MD23" s="14"/>
      <c r="ME23" s="14"/>
      <c r="MF23" s="14"/>
      <c r="MG23" s="14"/>
      <c r="MH23" s="14"/>
      <c r="MI23" s="14"/>
      <c r="MJ23" s="14"/>
      <c r="MK23" s="14"/>
      <c r="ML23" s="14"/>
      <c r="MM23" s="14"/>
      <c r="MN23" s="14"/>
      <c r="MO23" s="14"/>
      <c r="MP23" s="14"/>
      <c r="MQ23" s="14"/>
      <c r="MR23" s="14"/>
      <c r="MS23" s="14"/>
      <c r="MT23" s="14"/>
      <c r="MU23" s="14"/>
      <c r="MV23" s="14"/>
      <c r="MW23" s="14"/>
      <c r="MX23" s="14"/>
      <c r="MY23" s="14"/>
      <c r="MZ23" s="14"/>
      <c r="NA23" s="14"/>
      <c r="NB23" s="14"/>
      <c r="NC23" s="14"/>
      <c r="ND23" s="14"/>
      <c r="NE23" s="14"/>
      <c r="NF23" s="14"/>
      <c r="NG23" s="14"/>
      <c r="NH23" s="14"/>
      <c r="NI23" s="14"/>
      <c r="NJ23" s="14"/>
      <c r="NK23" s="14"/>
      <c r="NL23" s="14"/>
      <c r="NM23" s="14"/>
      <c r="NN23" s="14"/>
      <c r="NO23" s="14"/>
      <c r="NP23" s="14"/>
      <c r="NQ23" s="14"/>
      <c r="NR23" s="14"/>
      <c r="NS23" s="14"/>
      <c r="NT23" s="14"/>
      <c r="NU23" s="14"/>
      <c r="NV23" s="14"/>
      <c r="NW23" s="14"/>
      <c r="NX23" s="14"/>
      <c r="NY23" s="14"/>
      <c r="NZ23" s="14"/>
      <c r="OA23" s="14"/>
      <c r="OB23" s="14"/>
      <c r="OC23" s="14"/>
      <c r="OD23" s="14"/>
      <c r="OE23" s="14"/>
      <c r="OF23" s="14"/>
      <c r="OG23" s="14"/>
      <c r="OH23" s="14"/>
      <c r="OI23" s="14"/>
      <c r="OJ23" s="14"/>
      <c r="OK23" s="14"/>
      <c r="OL23" s="14"/>
      <c r="OM23" s="14"/>
      <c r="ON23" s="14"/>
      <c r="OO23" s="14"/>
      <c r="OP23" s="14"/>
      <c r="OQ23" s="14"/>
      <c r="OR23" s="14"/>
      <c r="OS23" s="14"/>
      <c r="OT23" s="14"/>
      <c r="OU23" s="14"/>
      <c r="OV23" s="14"/>
      <c r="OW23" s="14"/>
      <c r="OX23" s="14"/>
      <c r="OY23" s="14"/>
      <c r="OZ23" s="14"/>
      <c r="PA23" s="14"/>
      <c r="PB23" s="14"/>
      <c r="PC23" s="14"/>
      <c r="PD23" s="14"/>
      <c r="PE23" s="14"/>
      <c r="PF23" s="14"/>
      <c r="PG23" s="14"/>
      <c r="PH23" s="14"/>
      <c r="PI23" s="14"/>
      <c r="PJ23" s="14"/>
      <c r="PK23" s="14"/>
      <c r="PL23" s="14"/>
      <c r="PM23" s="14"/>
      <c r="PN23" s="14"/>
      <c r="PO23" s="14"/>
      <c r="PP23" s="14"/>
      <c r="PQ23" s="14"/>
      <c r="PR23" s="14"/>
      <c r="PS23" s="14"/>
      <c r="PT23" s="14"/>
      <c r="PU23" s="14"/>
      <c r="PV23" s="14"/>
      <c r="PW23" s="14"/>
      <c r="PX23" s="14"/>
      <c r="PY23" s="14"/>
      <c r="PZ23" s="14"/>
      <c r="QA23" s="14"/>
      <c r="QB23" s="14"/>
      <c r="QC23" s="14"/>
      <c r="QD23" s="14"/>
      <c r="QE23" s="14"/>
      <c r="QF23" s="14"/>
      <c r="QG23" s="14"/>
      <c r="QH23" s="14"/>
      <c r="QI23" s="14"/>
      <c r="QJ23" s="14"/>
      <c r="QK23" s="14"/>
      <c r="QL23" s="14"/>
      <c r="QM23" s="14"/>
      <c r="QN23" s="14"/>
      <c r="QO23" s="14"/>
      <c r="QP23" s="14"/>
      <c r="QQ23" s="14"/>
      <c r="QR23" s="14"/>
      <c r="QS23" s="14"/>
      <c r="QT23" s="14"/>
      <c r="QU23" s="14"/>
      <c r="QV23" s="14"/>
      <c r="QW23" s="14"/>
      <c r="QX23" s="14"/>
      <c r="QY23" s="14"/>
      <c r="QZ23" s="14"/>
      <c r="RA23" s="14"/>
      <c r="RB23" s="14"/>
      <c r="RC23" s="14"/>
      <c r="RD23" s="14"/>
      <c r="RE23" s="14"/>
      <c r="RF23" s="14"/>
      <c r="RG23" s="14"/>
      <c r="RH23" s="14"/>
      <c r="RI23" s="14"/>
      <c r="RJ23" s="14"/>
      <c r="RK23" s="14"/>
      <c r="RL23" s="14"/>
      <c r="RM23" s="14"/>
      <c r="RN23" s="14"/>
      <c r="RO23" s="14"/>
      <c r="RP23" s="14"/>
      <c r="RQ23" s="14"/>
      <c r="RR23" s="14"/>
      <c r="RS23" s="14"/>
      <c r="RT23" s="14"/>
      <c r="RU23" s="14"/>
      <c r="RV23" s="14"/>
      <c r="RW23" s="14"/>
      <c r="RX23" s="14"/>
      <c r="RY23" s="14"/>
      <c r="RZ23" s="14"/>
      <c r="SA23" s="14"/>
      <c r="SB23" s="14"/>
      <c r="SC23" s="14"/>
      <c r="SD23" s="14"/>
      <c r="SE23" s="14"/>
      <c r="SF23" s="14"/>
      <c r="SG23" s="14"/>
      <c r="SH23" s="14"/>
      <c r="SI23" s="14"/>
      <c r="SJ23" s="14"/>
      <c r="SK23" s="14"/>
      <c r="SL23" s="14"/>
      <c r="SM23" s="14"/>
      <c r="SN23" s="14"/>
      <c r="SO23" s="14"/>
      <c r="SP23" s="14"/>
      <c r="SQ23" s="14"/>
      <c r="SR23" s="14"/>
      <c r="SS23" s="14"/>
      <c r="ST23" s="14"/>
      <c r="SU23" s="14"/>
      <c r="SV23" s="14"/>
      <c r="SW23" s="14"/>
      <c r="SX23" s="14"/>
      <c r="SY23" s="14"/>
      <c r="SZ23" s="14"/>
      <c r="TA23" s="14"/>
      <c r="TB23" s="14"/>
      <c r="TC23" s="14"/>
      <c r="TD23" s="14"/>
      <c r="TE23" s="14"/>
      <c r="TF23" s="14"/>
      <c r="TG23" s="14"/>
      <c r="TH23" s="14"/>
      <c r="TI23" s="14"/>
      <c r="TJ23" s="14"/>
      <c r="TK23" s="14"/>
      <c r="TL23" s="14"/>
      <c r="TM23" s="14"/>
      <c r="TN23" s="14"/>
      <c r="TO23" s="14"/>
      <c r="TP23" s="14"/>
      <c r="TQ23" s="14"/>
      <c r="TR23" s="14"/>
      <c r="TS23" s="14"/>
      <c r="TT23" s="14"/>
      <c r="TU23" s="14"/>
      <c r="TV23" s="14"/>
      <c r="TW23" s="14"/>
      <c r="TX23" s="14"/>
      <c r="TY23" s="14"/>
      <c r="TZ23" s="14"/>
      <c r="UA23" s="14"/>
      <c r="UB23" s="14"/>
      <c r="UC23" s="14"/>
      <c r="UD23" s="14"/>
      <c r="UE23" s="14"/>
      <c r="UF23" s="14"/>
      <c r="UG23" s="14"/>
      <c r="UH23" s="14"/>
      <c r="UI23" s="14"/>
      <c r="UJ23" s="14"/>
      <c r="UK23" s="14"/>
      <c r="UL23" s="14"/>
      <c r="UM23" s="14"/>
      <c r="UN23" s="14"/>
      <c r="UO23" s="14"/>
      <c r="UP23" s="14"/>
      <c r="UQ23" s="14"/>
      <c r="UR23" s="14"/>
      <c r="US23" s="14"/>
      <c r="UT23" s="14"/>
      <c r="UU23" s="14"/>
      <c r="UV23" s="14"/>
      <c r="UW23" s="14"/>
      <c r="UX23" s="14"/>
      <c r="UY23" s="14"/>
      <c r="UZ23" s="14"/>
      <c r="VA23" s="14"/>
      <c r="VB23" s="14"/>
      <c r="VC23" s="14"/>
      <c r="VD23" s="14"/>
      <c r="VE23" s="14"/>
      <c r="VF23" s="14"/>
      <c r="VG23" s="14"/>
      <c r="VH23" s="14"/>
      <c r="VI23" s="14"/>
      <c r="VJ23" s="14"/>
      <c r="VK23" s="14"/>
      <c r="VL23" s="14"/>
      <c r="VM23" s="14"/>
      <c r="VN23" s="14"/>
      <c r="VO23" s="14"/>
      <c r="VP23" s="14"/>
      <c r="VQ23" s="14"/>
      <c r="VR23" s="14"/>
      <c r="VS23" s="14"/>
      <c r="VT23" s="14"/>
      <c r="VU23" s="14"/>
      <c r="VV23" s="14"/>
      <c r="VW23" s="14"/>
      <c r="VX23" s="14"/>
      <c r="VY23" s="14"/>
      <c r="VZ23" s="14"/>
      <c r="WA23" s="14"/>
      <c r="WB23" s="14"/>
      <c r="WC23" s="14"/>
      <c r="WD23" s="14"/>
      <c r="WE23" s="14"/>
      <c r="WF23" s="14"/>
      <c r="WG23" s="14"/>
      <c r="WH23" s="14"/>
      <c r="WI23" s="14"/>
      <c r="WJ23" s="14"/>
      <c r="WK23" s="14"/>
      <c r="WL23" s="14"/>
      <c r="WM23" s="14"/>
      <c r="WN23" s="14"/>
      <c r="WO23" s="14"/>
      <c r="WP23" s="14"/>
      <c r="WQ23" s="14"/>
      <c r="WR23" s="14"/>
      <c r="WS23" s="14"/>
      <c r="WT23" s="14"/>
      <c r="WU23" s="14"/>
      <c r="WV23" s="14"/>
      <c r="WW23" s="14"/>
      <c r="WX23" s="14"/>
      <c r="WY23" s="14"/>
      <c r="WZ23" s="14"/>
      <c r="XA23" s="14"/>
      <c r="XB23" s="14"/>
      <c r="XC23" s="14"/>
      <c r="XD23" s="14"/>
      <c r="XE23" s="14"/>
      <c r="XF23" s="14"/>
      <c r="XG23" s="14"/>
      <c r="XH23" s="14"/>
      <c r="XI23" s="14"/>
      <c r="XJ23" s="14"/>
      <c r="XK23" s="14"/>
      <c r="XL23" s="14"/>
      <c r="XM23" s="14"/>
      <c r="XN23" s="14"/>
      <c r="XO23" s="14"/>
      <c r="XP23" s="14"/>
      <c r="XQ23" s="14"/>
      <c r="XR23" s="14"/>
      <c r="XS23" s="14"/>
      <c r="XT23" s="14"/>
      <c r="XU23" s="14"/>
      <c r="XV23" s="14"/>
      <c r="XW23" s="14"/>
      <c r="XX23" s="14"/>
      <c r="XY23" s="14"/>
      <c r="XZ23" s="14"/>
      <c r="YA23" s="14"/>
      <c r="YB23" s="14"/>
      <c r="YC23" s="14"/>
      <c r="YD23" s="14"/>
      <c r="YE23" s="14"/>
      <c r="YF23" s="14"/>
      <c r="YG23" s="14"/>
      <c r="YH23" s="14"/>
      <c r="YI23" s="14"/>
      <c r="YJ23" s="14"/>
      <c r="YK23" s="14"/>
      <c r="YL23" s="14"/>
      <c r="YM23" s="14"/>
      <c r="YN23" s="14"/>
      <c r="YO23" s="14"/>
      <c r="YP23" s="14"/>
      <c r="YQ23" s="14"/>
      <c r="YR23" s="14"/>
      <c r="YS23" s="14"/>
      <c r="YT23" s="14"/>
      <c r="YU23" s="14"/>
      <c r="YV23" s="14"/>
      <c r="YW23" s="14"/>
      <c r="YX23" s="14"/>
      <c r="YY23" s="14"/>
      <c r="YZ23" s="14"/>
      <c r="ZA23" s="14"/>
      <c r="ZB23" s="14"/>
      <c r="ZC23" s="14"/>
      <c r="ZD23" s="14"/>
      <c r="ZE23" s="14"/>
      <c r="ZF23" s="14"/>
      <c r="ZG23" s="14"/>
      <c r="ZH23" s="14"/>
      <c r="ZI23" s="14"/>
      <c r="ZJ23" s="14"/>
      <c r="ZK23" s="14"/>
      <c r="ZL23" s="14"/>
      <c r="ZM23" s="14"/>
      <c r="ZN23" s="14"/>
      <c r="ZO23" s="14"/>
      <c r="ZP23" s="14"/>
      <c r="ZQ23" s="14"/>
      <c r="ZR23" s="14"/>
      <c r="ZS23" s="14"/>
      <c r="ZT23" s="14"/>
      <c r="ZU23" s="14"/>
      <c r="ZV23" s="14"/>
      <c r="ZW23" s="14"/>
      <c r="ZX23" s="14"/>
      <c r="ZY23" s="14"/>
      <c r="ZZ23" s="14"/>
      <c r="AAA23" s="14"/>
      <c r="AAB23" s="14"/>
      <c r="AAC23" s="14"/>
      <c r="AAD23" s="14"/>
      <c r="AAE23" s="14"/>
      <c r="AAF23" s="14"/>
      <c r="AAG23" s="14"/>
      <c r="AAH23" s="14"/>
      <c r="AAI23" s="14"/>
      <c r="AAJ23" s="14"/>
      <c r="AAK23" s="14"/>
      <c r="AAL23" s="14"/>
      <c r="AAM23" s="14"/>
      <c r="AAN23" s="14"/>
      <c r="AAO23" s="14"/>
      <c r="AAP23" s="14"/>
      <c r="AAQ23" s="14"/>
      <c r="AAR23" s="14"/>
      <c r="AAS23" s="14"/>
      <c r="AAT23" s="14"/>
      <c r="AAU23" s="14"/>
      <c r="AAV23" s="14"/>
      <c r="AAW23" s="14"/>
      <c r="AAX23" s="14"/>
      <c r="AAY23" s="14"/>
      <c r="AAZ23" s="14"/>
      <c r="ABA23" s="14"/>
      <c r="ABB23" s="14"/>
      <c r="ABC23" s="14"/>
      <c r="ABD23" s="14"/>
      <c r="ABE23" s="14"/>
      <c r="ABF23" s="14"/>
      <c r="ABG23" s="14"/>
      <c r="ABH23" s="14"/>
      <c r="ABI23" s="14"/>
      <c r="ABJ23" s="14"/>
      <c r="ABK23" s="14"/>
      <c r="ABL23" s="14"/>
      <c r="ABM23" s="14"/>
      <c r="ABN23" s="14"/>
      <c r="ABO23" s="14"/>
      <c r="ABP23" s="14"/>
      <c r="ABQ23" s="14"/>
      <c r="ABR23" s="14"/>
      <c r="ABS23" s="14"/>
      <c r="ABT23" s="14"/>
      <c r="ABU23" s="14"/>
      <c r="ABV23" s="14"/>
      <c r="ABW23" s="14"/>
      <c r="ABX23" s="14"/>
      <c r="ABY23" s="14"/>
      <c r="ABZ23" s="14"/>
      <c r="ACA23" s="14"/>
      <c r="ACB23" s="14"/>
      <c r="ACC23" s="14"/>
      <c r="ACD23" s="14"/>
      <c r="ACE23" s="14"/>
      <c r="ACF23" s="14"/>
      <c r="ACG23" s="14"/>
      <c r="ACH23" s="14"/>
      <c r="ACI23" s="14"/>
      <c r="ACJ23" s="14"/>
      <c r="ACK23" s="14"/>
      <c r="ACL23" s="14"/>
      <c r="ACM23" s="14"/>
      <c r="ACN23" s="14"/>
      <c r="ACO23" s="14"/>
      <c r="ACP23" s="14"/>
      <c r="ACQ23" s="14"/>
      <c r="ACR23" s="14"/>
      <c r="ACS23" s="14"/>
      <c r="ACT23" s="14"/>
      <c r="ACU23" s="14"/>
      <c r="ACV23" s="14"/>
      <c r="ACW23" s="14"/>
      <c r="ACX23" s="14"/>
      <c r="ACY23" s="14"/>
      <c r="ACZ23" s="14"/>
      <c r="ADA23" s="14"/>
      <c r="ADB23" s="14"/>
      <c r="ADC23" s="14"/>
      <c r="ADD23" s="14"/>
      <c r="ADE23" s="14"/>
      <c r="ADF23" s="14"/>
      <c r="ADG23" s="14"/>
      <c r="ADH23" s="14"/>
      <c r="ADI23" s="14"/>
      <c r="ADJ23" s="14"/>
      <c r="ADK23" s="14"/>
      <c r="ADL23" s="14"/>
      <c r="ADM23" s="14"/>
      <c r="ADN23" s="14"/>
      <c r="ADO23" s="14"/>
      <c r="ADP23" s="14"/>
      <c r="ADQ23" s="14"/>
      <c r="ADR23" s="14"/>
      <c r="ADS23" s="14"/>
      <c r="ADT23" s="14"/>
      <c r="ADU23" s="14"/>
      <c r="ADV23" s="14"/>
      <c r="ADW23" s="14"/>
      <c r="ADX23" s="14"/>
      <c r="ADY23" s="14"/>
      <c r="ADZ23" s="14"/>
      <c r="AEA23" s="14"/>
      <c r="AEB23" s="14"/>
      <c r="AEC23" s="14"/>
      <c r="AED23" s="14"/>
      <c r="AEE23" s="14"/>
      <c r="AEF23" s="14"/>
      <c r="AEG23" s="14"/>
      <c r="AEH23" s="14"/>
      <c r="AEI23" s="14"/>
      <c r="AEJ23" s="14"/>
      <c r="AEK23" s="14"/>
      <c r="AEL23" s="14"/>
      <c r="AEM23" s="14"/>
      <c r="AEN23" s="14"/>
      <c r="AEO23" s="14"/>
      <c r="AEP23" s="14"/>
      <c r="AEQ23" s="14"/>
      <c r="AER23" s="14"/>
      <c r="AES23" s="14"/>
      <c r="AET23" s="14"/>
      <c r="AEU23" s="14"/>
      <c r="AEV23" s="14"/>
      <c r="AEW23" s="14"/>
      <c r="AEX23" s="14"/>
      <c r="AEY23" s="14"/>
      <c r="AEZ23" s="14"/>
      <c r="AFA23" s="14"/>
      <c r="AFB23" s="14"/>
      <c r="AFC23" s="14"/>
      <c r="AFD23" s="14"/>
      <c r="AFE23" s="14"/>
      <c r="AFF23" s="14"/>
      <c r="AFG23" s="14"/>
      <c r="AFH23" s="14"/>
      <c r="AFI23" s="14"/>
      <c r="AFJ23" s="14"/>
      <c r="AFK23" s="14"/>
      <c r="AFL23" s="14"/>
      <c r="AFM23" s="14"/>
      <c r="AFN23" s="14"/>
      <c r="AFO23" s="14"/>
      <c r="AFP23" s="14"/>
      <c r="AFQ23" s="14"/>
      <c r="AFR23" s="14"/>
      <c r="AFS23" s="14"/>
      <c r="AFT23" s="14"/>
      <c r="AFU23" s="14"/>
      <c r="AFV23" s="14"/>
      <c r="AFW23" s="14"/>
      <c r="AFX23" s="14"/>
      <c r="AFY23" s="14"/>
      <c r="AFZ23" s="14"/>
      <c r="AGA23" s="14"/>
      <c r="AGB23" s="14"/>
      <c r="AGC23" s="14"/>
      <c r="AGD23" s="14"/>
      <c r="AGE23" s="14"/>
      <c r="AGF23" s="14"/>
      <c r="AGG23" s="14"/>
      <c r="AGH23" s="14"/>
      <c r="AGI23" s="14"/>
      <c r="AGJ23" s="14"/>
      <c r="AGK23" s="14"/>
      <c r="AGL23" s="14"/>
      <c r="AGM23" s="14"/>
      <c r="AGN23" s="14"/>
      <c r="AGO23" s="14"/>
      <c r="AGP23" s="14"/>
      <c r="AGQ23" s="14"/>
      <c r="AGR23" s="14"/>
      <c r="AGS23" s="14"/>
      <c r="AGT23" s="14"/>
      <c r="AGU23" s="14"/>
      <c r="AGV23" s="14"/>
      <c r="AGW23" s="14"/>
      <c r="AGX23" s="14"/>
      <c r="AGY23" s="14"/>
      <c r="AGZ23" s="14"/>
      <c r="AHA23" s="14"/>
      <c r="AHB23" s="14"/>
      <c r="AHC23" s="14"/>
      <c r="AHD23" s="14"/>
      <c r="AHE23" s="14"/>
      <c r="AHF23" s="14"/>
      <c r="AHG23" s="14"/>
      <c r="AHH23" s="14"/>
      <c r="AHI23" s="14"/>
      <c r="AHJ23" s="14"/>
      <c r="AHK23" s="14"/>
      <c r="AHL23" s="14"/>
      <c r="AHM23" s="14"/>
      <c r="AHN23" s="14"/>
      <c r="AHO23" s="14"/>
      <c r="AHP23" s="14"/>
      <c r="AHQ23" s="14"/>
      <c r="AHR23" s="14"/>
      <c r="AHS23" s="14"/>
      <c r="AHT23" s="14"/>
      <c r="AHU23" s="14"/>
      <c r="AHV23" s="14"/>
      <c r="AHW23" s="14"/>
      <c r="AHX23" s="14"/>
      <c r="AHY23" s="14"/>
      <c r="AHZ23" s="14"/>
      <c r="AIA23" s="14"/>
      <c r="AIB23" s="14"/>
      <c r="AIC23" s="14"/>
      <c r="AID23" s="14"/>
      <c r="AIE23" s="14"/>
      <c r="AIF23" s="14"/>
      <c r="AIG23" s="14"/>
      <c r="AIH23" s="14"/>
      <c r="AII23" s="14"/>
      <c r="AIJ23" s="14"/>
      <c r="AIK23" s="14"/>
      <c r="AIL23" s="14"/>
      <c r="AIM23" s="14"/>
      <c r="AIN23" s="14"/>
      <c r="AIO23" s="14"/>
      <c r="AIP23" s="14"/>
      <c r="AIQ23" s="14"/>
      <c r="AIR23" s="14"/>
      <c r="AIS23" s="14"/>
      <c r="AIT23" s="14"/>
      <c r="AIU23" s="14"/>
      <c r="AIV23" s="14"/>
      <c r="AIW23" s="14"/>
      <c r="AIX23" s="14"/>
      <c r="AIY23" s="14"/>
      <c r="AIZ23" s="14"/>
      <c r="AJA23" s="14"/>
      <c r="AJB23" s="14"/>
      <c r="AJC23" s="14"/>
      <c r="AJD23" s="14"/>
      <c r="AJE23" s="14"/>
      <c r="AJF23" s="14"/>
      <c r="AJG23" s="14"/>
      <c r="AJH23" s="14"/>
      <c r="AJI23" s="14"/>
      <c r="AJJ23" s="14"/>
      <c r="AJK23" s="14"/>
      <c r="AJL23" s="14"/>
      <c r="AJM23" s="14"/>
      <c r="AJN23" s="14"/>
      <c r="AJO23" s="14"/>
      <c r="AJP23" s="14"/>
      <c r="AJQ23" s="14"/>
      <c r="AJR23" s="14"/>
      <c r="AJS23" s="14"/>
      <c r="AJT23" s="14"/>
      <c r="AJU23" s="14"/>
      <c r="AJV23" s="14"/>
      <c r="AJW23" s="14"/>
      <c r="AJX23" s="14"/>
      <c r="AJY23" s="14"/>
      <c r="AJZ23" s="14"/>
      <c r="AKA23" s="14"/>
      <c r="AKB23" s="14"/>
      <c r="AKC23" s="14"/>
      <c r="AKD23" s="14"/>
      <c r="AKE23" s="14"/>
      <c r="AKF23" s="14"/>
      <c r="AKG23" s="14"/>
      <c r="AKH23" s="14"/>
      <c r="AKI23" s="14"/>
      <c r="AKJ23" s="14"/>
      <c r="AKK23" s="14"/>
      <c r="AKL23" s="14"/>
      <c r="AKM23" s="14"/>
      <c r="AKN23" s="14"/>
      <c r="AKO23" s="14"/>
      <c r="AKP23" s="14"/>
      <c r="AKQ23" s="14"/>
      <c r="AKR23" s="14"/>
      <c r="AKS23" s="14"/>
      <c r="AKT23" s="14"/>
      <c r="AKU23" s="14"/>
      <c r="AKV23" s="14"/>
      <c r="AKW23" s="14"/>
      <c r="AKX23" s="14"/>
      <c r="AKY23" s="14"/>
      <c r="AKZ23" s="14"/>
      <c r="ALA23" s="14"/>
      <c r="ALB23" s="14"/>
      <c r="ALC23" s="14"/>
      <c r="ALD23" s="14"/>
      <c r="ALE23" s="14"/>
      <c r="ALF23" s="14"/>
      <c r="ALG23" s="14"/>
      <c r="ALH23" s="14"/>
      <c r="ALI23" s="14"/>
      <c r="ALJ23" s="14"/>
      <c r="ALK23" s="14"/>
      <c r="ALL23" s="14"/>
      <c r="ALM23" s="14"/>
      <c r="ALN23" s="14"/>
      <c r="ALO23" s="14"/>
      <c r="ALP23" s="14"/>
      <c r="ALQ23" s="14"/>
      <c r="ALR23" s="14"/>
      <c r="ALS23" s="14"/>
      <c r="ALT23" s="14"/>
      <c r="ALU23" s="14"/>
      <c r="ALV23" s="14"/>
      <c r="ALW23" s="14"/>
      <c r="ALX23" s="14"/>
      <c r="ALY23" s="14"/>
      <c r="ALZ23" s="14"/>
      <c r="AMA23" s="14"/>
      <c r="AMB23" s="14"/>
      <c r="AMC23" s="14"/>
      <c r="AMD23" s="14"/>
      <c r="AME23" s="14"/>
      <c r="AMF23" s="14"/>
      <c r="AMG23" s="14"/>
      <c r="AMH23" s="14"/>
      <c r="AMI23" s="14"/>
      <c r="AMJ23" s="14"/>
      <c r="AMK23" s="14"/>
      <c r="AML23" s="14"/>
      <c r="AMM23" s="14"/>
      <c r="AMN23" s="14"/>
      <c r="AMO23" s="14"/>
      <c r="AMP23" s="14"/>
      <c r="AMQ23" s="14"/>
      <c r="AMR23" s="14"/>
      <c r="AMS23" s="14"/>
      <c r="AMT23" s="14"/>
      <c r="AMU23" s="14"/>
      <c r="AMV23" s="14"/>
      <c r="AMW23" s="14"/>
      <c r="AMX23" s="14"/>
      <c r="AMY23" s="14"/>
      <c r="AMZ23" s="14"/>
      <c r="ANA23" s="14"/>
      <c r="ANB23" s="14"/>
      <c r="ANC23" s="14"/>
      <c r="AND23" s="14"/>
      <c r="ANE23" s="14"/>
      <c r="ANF23" s="14"/>
      <c r="ANG23" s="14"/>
      <c r="ANH23" s="14"/>
      <c r="ANI23" s="14"/>
      <c r="ANJ23" s="14"/>
      <c r="ANK23" s="14"/>
      <c r="ANL23" s="14"/>
      <c r="ANM23" s="14"/>
      <c r="ANN23" s="14"/>
      <c r="ANO23" s="14"/>
      <c r="ANP23" s="14"/>
      <c r="ANQ23" s="14"/>
      <c r="ANR23" s="14"/>
      <c r="ANS23" s="14"/>
      <c r="ANT23" s="14"/>
      <c r="ANU23" s="14"/>
      <c r="ANV23" s="14"/>
      <c r="ANW23" s="14"/>
      <c r="ANX23" s="14"/>
      <c r="ANY23" s="14"/>
      <c r="ANZ23" s="14"/>
      <c r="AOA23" s="14"/>
      <c r="AOB23" s="14"/>
      <c r="AOC23" s="14"/>
      <c r="AOD23" s="14"/>
      <c r="AOE23" s="14"/>
      <c r="AOF23" s="14"/>
      <c r="AOG23" s="14"/>
      <c r="AOH23" s="14"/>
      <c r="AOI23" s="14"/>
      <c r="AOJ23" s="14"/>
      <c r="AOK23" s="14"/>
      <c r="AOL23" s="14"/>
      <c r="AOM23" s="14"/>
      <c r="AON23" s="14"/>
      <c r="AOO23" s="14"/>
      <c r="AOP23" s="14"/>
      <c r="AOQ23" s="14"/>
      <c r="AOR23" s="14"/>
      <c r="AOS23" s="14"/>
      <c r="AOT23" s="14"/>
      <c r="AOU23" s="14"/>
      <c r="AOV23" s="14"/>
      <c r="AOW23" s="14"/>
      <c r="AOX23" s="14"/>
      <c r="AOY23" s="14"/>
      <c r="AOZ23" s="14"/>
      <c r="APA23" s="14"/>
      <c r="APB23" s="14"/>
      <c r="APC23" s="14"/>
      <c r="APD23" s="14"/>
      <c r="APE23" s="14"/>
      <c r="APF23" s="14"/>
      <c r="APG23" s="14"/>
      <c r="APH23" s="14"/>
      <c r="API23" s="14"/>
      <c r="APJ23" s="14"/>
      <c r="APK23" s="14"/>
      <c r="APL23" s="14"/>
      <c r="APM23" s="14"/>
      <c r="APN23" s="14"/>
      <c r="APO23" s="14"/>
      <c r="APP23" s="14"/>
      <c r="APQ23" s="14"/>
      <c r="APR23" s="14"/>
      <c r="APS23" s="14"/>
      <c r="APT23" s="14"/>
      <c r="APU23" s="14"/>
      <c r="APV23" s="14"/>
      <c r="APW23" s="14"/>
      <c r="APX23" s="14"/>
      <c r="APY23" s="14"/>
      <c r="APZ23" s="14"/>
      <c r="AQA23" s="14"/>
      <c r="AQB23" s="14"/>
      <c r="AQC23" s="14"/>
      <c r="AQD23" s="14"/>
      <c r="AQE23" s="14"/>
      <c r="AQF23" s="14"/>
      <c r="AQG23" s="14"/>
      <c r="AQH23" s="14"/>
      <c r="AQI23" s="14"/>
      <c r="AQJ23" s="14"/>
      <c r="AQK23" s="14"/>
      <c r="AQL23" s="14"/>
      <c r="AQM23" s="14"/>
      <c r="AQN23" s="14"/>
      <c r="AQO23" s="14"/>
      <c r="AQP23" s="14"/>
      <c r="AQQ23" s="14"/>
      <c r="AQR23" s="14"/>
      <c r="AQS23" s="14"/>
      <c r="AQT23" s="14"/>
      <c r="AQU23" s="14"/>
      <c r="AQV23" s="14"/>
      <c r="AQW23" s="14"/>
      <c r="AQX23" s="14"/>
      <c r="AQY23" s="14"/>
      <c r="AQZ23" s="14"/>
      <c r="ARA23" s="14"/>
      <c r="ARB23" s="14"/>
      <c r="ARC23" s="14"/>
      <c r="ARD23" s="14"/>
      <c r="ARE23" s="14"/>
      <c r="ARF23" s="14"/>
      <c r="ARG23" s="14"/>
      <c r="ARH23" s="14"/>
      <c r="ARI23" s="14"/>
      <c r="ARJ23" s="14"/>
      <c r="ARK23" s="14"/>
      <c r="ARL23" s="14"/>
      <c r="ARM23" s="14"/>
      <c r="ARN23" s="14"/>
      <c r="ARO23" s="14"/>
      <c r="ARP23" s="14"/>
      <c r="ARQ23" s="14"/>
      <c r="ARR23" s="14"/>
      <c r="ARS23" s="14"/>
      <c r="ART23" s="14"/>
      <c r="ARU23" s="14"/>
      <c r="ARV23" s="14"/>
      <c r="ARW23" s="14"/>
      <c r="ARX23" s="14"/>
      <c r="ARY23" s="14"/>
      <c r="ARZ23" s="14"/>
      <c r="ASA23" s="14"/>
      <c r="ASB23" s="14"/>
      <c r="ASC23" s="14"/>
      <c r="ASD23" s="14"/>
      <c r="ASE23" s="14"/>
      <c r="ASF23" s="14"/>
      <c r="ASG23" s="14"/>
      <c r="ASH23" s="14"/>
      <c r="ASI23" s="14"/>
      <c r="ASJ23" s="14"/>
      <c r="ASK23" s="14"/>
      <c r="ASL23" s="14"/>
      <c r="ASM23" s="14"/>
      <c r="ASN23" s="14"/>
      <c r="ASO23" s="14"/>
      <c r="ASP23" s="14"/>
      <c r="ASQ23" s="14"/>
      <c r="ASR23" s="14"/>
      <c r="ASS23" s="14"/>
      <c r="AST23" s="14"/>
      <c r="ASU23" s="14"/>
      <c r="ASV23" s="14"/>
      <c r="ASW23" s="14"/>
      <c r="ASX23" s="14"/>
      <c r="ASY23" s="14"/>
      <c r="ASZ23" s="14"/>
      <c r="ATA23" s="14"/>
      <c r="ATB23" s="14"/>
      <c r="ATC23" s="14"/>
      <c r="ATD23" s="14"/>
      <c r="ATE23" s="14"/>
      <c r="ATF23" s="14"/>
      <c r="ATG23" s="14"/>
      <c r="ATH23" s="14"/>
      <c r="ATI23" s="14"/>
      <c r="ATJ23" s="14"/>
      <c r="ATK23" s="14"/>
      <c r="ATL23" s="14"/>
      <c r="ATM23" s="14"/>
      <c r="ATN23" s="14"/>
      <c r="ATO23" s="14"/>
      <c r="ATP23" s="14"/>
      <c r="ATQ23" s="14"/>
      <c r="ATR23" s="14"/>
      <c r="ATS23" s="14"/>
      <c r="ATT23" s="14"/>
      <c r="ATU23" s="14"/>
      <c r="ATV23" s="14"/>
      <c r="ATW23" s="14"/>
      <c r="ATX23" s="14"/>
      <c r="ATY23" s="14"/>
      <c r="ATZ23" s="14"/>
      <c r="AUA23" s="14"/>
      <c r="AUB23" s="14"/>
      <c r="AUC23" s="14"/>
      <c r="AUD23" s="14"/>
      <c r="AUE23" s="14"/>
      <c r="AUF23" s="14"/>
      <c r="AUG23" s="14"/>
      <c r="AUH23" s="14"/>
      <c r="AUI23" s="14"/>
      <c r="AUJ23" s="14"/>
      <c r="AUK23" s="14"/>
      <c r="AUL23" s="14"/>
      <c r="AUM23" s="14"/>
      <c r="AUN23" s="14"/>
      <c r="AUO23" s="14"/>
      <c r="AUP23" s="14"/>
      <c r="AUQ23" s="14"/>
      <c r="AUR23" s="14"/>
      <c r="AUS23" s="14"/>
      <c r="AUT23" s="14"/>
      <c r="AUU23" s="14"/>
      <c r="AUV23" s="14"/>
      <c r="AUW23" s="14"/>
      <c r="AUX23" s="14"/>
      <c r="AUY23" s="14"/>
      <c r="AUZ23" s="14"/>
      <c r="AVA23" s="14"/>
      <c r="AVB23" s="14"/>
      <c r="AVC23" s="14"/>
      <c r="AVD23" s="14"/>
      <c r="AVE23" s="14"/>
      <c r="AVF23" s="14"/>
      <c r="AVG23" s="14"/>
      <c r="AVH23" s="14"/>
      <c r="AVI23" s="14"/>
      <c r="AVJ23" s="14"/>
      <c r="AVK23" s="14"/>
      <c r="AVL23" s="14"/>
      <c r="AVM23" s="14"/>
      <c r="AVN23" s="14"/>
      <c r="AVO23" s="14"/>
      <c r="AVP23" s="14"/>
      <c r="AVQ23" s="14"/>
      <c r="AVR23" s="14"/>
      <c r="AVS23" s="14"/>
      <c r="AVT23" s="14"/>
      <c r="AVU23" s="14"/>
      <c r="AVV23" s="14"/>
      <c r="AVW23" s="14"/>
      <c r="AVX23" s="14"/>
      <c r="AVY23" s="14"/>
      <c r="AVZ23" s="14"/>
      <c r="AWA23" s="14"/>
      <c r="AWB23" s="14"/>
      <c r="AWC23" s="14"/>
      <c r="AWD23" s="14"/>
      <c r="AWE23" s="14"/>
      <c r="AWF23" s="14"/>
      <c r="AWG23" s="14"/>
      <c r="AWH23" s="14"/>
      <c r="AWI23" s="14"/>
      <c r="AWJ23" s="14"/>
      <c r="AWK23" s="14"/>
      <c r="AWL23" s="14"/>
      <c r="AWM23" s="14"/>
      <c r="AWN23" s="14"/>
      <c r="AWO23" s="14"/>
      <c r="AWP23" s="14"/>
      <c r="AWQ23" s="14"/>
      <c r="AWR23" s="14"/>
      <c r="AWS23" s="14"/>
      <c r="AWT23" s="14"/>
      <c r="AWU23" s="14"/>
      <c r="AWV23" s="14"/>
      <c r="AWW23" s="14"/>
      <c r="AWX23" s="14"/>
      <c r="AWY23" s="14"/>
      <c r="AWZ23" s="14"/>
      <c r="AXA23" s="14"/>
      <c r="AXB23" s="14"/>
      <c r="AXC23" s="14"/>
      <c r="AXD23" s="14"/>
      <c r="AXE23" s="14"/>
      <c r="AXF23" s="14"/>
      <c r="AXG23" s="14"/>
      <c r="AXH23" s="14"/>
      <c r="AXI23" s="14"/>
      <c r="AXJ23" s="14"/>
      <c r="AXK23" s="14"/>
      <c r="AXL23" s="14"/>
      <c r="AXM23" s="14"/>
      <c r="AXN23" s="14"/>
      <c r="AXO23" s="14"/>
      <c r="AXP23" s="14"/>
      <c r="AXQ23" s="14"/>
      <c r="AXR23" s="14"/>
      <c r="AXS23" s="14"/>
      <c r="AXT23" s="14"/>
      <c r="AXU23" s="14"/>
      <c r="AXV23" s="14"/>
      <c r="AXW23" s="14"/>
      <c r="AXX23" s="14"/>
      <c r="AXY23" s="14"/>
      <c r="AXZ23" s="14"/>
      <c r="AYA23" s="14"/>
      <c r="AYB23" s="14"/>
      <c r="AYC23" s="14"/>
      <c r="AYD23" s="14"/>
      <c r="AYE23" s="14"/>
      <c r="AYF23" s="14"/>
      <c r="AYG23" s="14"/>
      <c r="AYH23" s="14"/>
      <c r="AYI23" s="14"/>
      <c r="AYJ23" s="14"/>
      <c r="AYK23" s="14"/>
      <c r="AYL23" s="14"/>
      <c r="AYM23" s="14"/>
      <c r="AYN23" s="14"/>
      <c r="AYO23" s="14"/>
      <c r="AYP23" s="14"/>
      <c r="AYQ23" s="14"/>
      <c r="AYR23" s="14"/>
      <c r="AYS23" s="14"/>
      <c r="AYT23" s="14"/>
      <c r="AYU23" s="14"/>
      <c r="AYV23" s="14"/>
      <c r="AYW23" s="14"/>
      <c r="AYX23" s="14"/>
      <c r="AYY23" s="14"/>
      <c r="AYZ23" s="14"/>
      <c r="AZA23" s="14"/>
      <c r="AZB23" s="14"/>
      <c r="AZC23" s="14"/>
      <c r="AZD23" s="14"/>
      <c r="AZE23" s="14"/>
      <c r="AZF23" s="14"/>
      <c r="AZG23" s="14"/>
      <c r="AZH23" s="14"/>
      <c r="AZI23" s="14"/>
      <c r="AZJ23" s="14"/>
      <c r="AZK23" s="14"/>
      <c r="AZL23" s="14"/>
      <c r="AZM23" s="14"/>
      <c r="AZN23" s="14"/>
      <c r="AZO23" s="14"/>
      <c r="AZP23" s="14"/>
      <c r="AZQ23" s="14"/>
      <c r="AZR23" s="14"/>
      <c r="AZS23" s="14"/>
      <c r="AZT23" s="14"/>
      <c r="AZU23" s="14"/>
      <c r="AZV23" s="14"/>
      <c r="AZW23" s="14"/>
      <c r="AZX23" s="14"/>
      <c r="AZY23" s="14"/>
      <c r="AZZ23" s="14"/>
      <c r="BAA23" s="14"/>
      <c r="BAB23" s="14"/>
      <c r="BAC23" s="14"/>
      <c r="BAD23" s="14"/>
      <c r="BAE23" s="14"/>
      <c r="BAF23" s="14"/>
      <c r="BAG23" s="14"/>
      <c r="BAH23" s="14"/>
      <c r="BAI23" s="14"/>
      <c r="BAJ23" s="14"/>
      <c r="BAK23" s="14"/>
      <c r="BAL23" s="14"/>
      <c r="BAM23" s="14"/>
      <c r="BAN23" s="14"/>
      <c r="BAO23" s="14"/>
      <c r="BAP23" s="14"/>
      <c r="BAQ23" s="14"/>
      <c r="BAR23" s="14"/>
      <c r="BAS23" s="14"/>
      <c r="BAT23" s="14"/>
      <c r="BAU23" s="14"/>
      <c r="BAV23" s="14"/>
      <c r="BAW23" s="14"/>
      <c r="BAX23" s="14"/>
      <c r="BAY23" s="14"/>
      <c r="BAZ23" s="14"/>
      <c r="BBA23" s="14"/>
      <c r="BBB23" s="14"/>
      <c r="BBC23" s="14"/>
      <c r="BBD23" s="14"/>
      <c r="BBE23" s="14"/>
      <c r="BBF23" s="14"/>
      <c r="BBG23" s="14"/>
      <c r="BBH23" s="14"/>
      <c r="BBI23" s="14"/>
      <c r="BBJ23" s="14"/>
      <c r="BBK23" s="14"/>
      <c r="BBL23" s="14"/>
      <c r="BBM23" s="14"/>
      <c r="BBN23" s="14"/>
      <c r="BBO23" s="14"/>
      <c r="BBP23" s="14"/>
      <c r="BBQ23" s="14"/>
      <c r="BBR23" s="14"/>
      <c r="BBS23" s="14"/>
      <c r="BBT23" s="14"/>
      <c r="BBU23" s="14"/>
      <c r="BBV23" s="14"/>
      <c r="BBW23" s="14"/>
      <c r="BBX23" s="14"/>
      <c r="BBY23" s="14"/>
      <c r="BBZ23" s="14"/>
      <c r="BCA23" s="14"/>
      <c r="BCB23" s="14"/>
      <c r="BCC23" s="14"/>
      <c r="BCD23" s="14"/>
      <c r="BCE23" s="14"/>
      <c r="BCF23" s="14"/>
      <c r="BCG23" s="14"/>
      <c r="BCH23" s="14"/>
      <c r="BCI23" s="14"/>
      <c r="BCJ23" s="14"/>
      <c r="BCK23" s="14"/>
      <c r="BCL23" s="14"/>
      <c r="BCM23" s="14"/>
      <c r="BCN23" s="14"/>
      <c r="BCO23" s="14"/>
      <c r="BCP23" s="14"/>
      <c r="BCQ23" s="14"/>
      <c r="BCR23" s="14"/>
      <c r="BCS23" s="14"/>
      <c r="BCT23" s="14"/>
      <c r="BCU23" s="14"/>
      <c r="BCV23" s="14"/>
      <c r="BCW23" s="14"/>
      <c r="BCX23" s="14"/>
      <c r="BCY23" s="14"/>
      <c r="BCZ23" s="14"/>
      <c r="BDA23" s="14"/>
      <c r="BDB23" s="14"/>
      <c r="BDC23" s="14"/>
      <c r="BDD23" s="14"/>
      <c r="BDE23" s="14"/>
      <c r="BDF23" s="14"/>
      <c r="BDG23" s="14"/>
      <c r="BDH23" s="14"/>
      <c r="BDI23" s="14"/>
      <c r="BDJ23" s="14"/>
      <c r="BDK23" s="14"/>
      <c r="BDL23" s="14"/>
      <c r="BDM23" s="14"/>
      <c r="BDN23" s="14"/>
      <c r="BDO23" s="14"/>
      <c r="BDP23" s="14"/>
      <c r="BDQ23" s="14"/>
      <c r="BDR23" s="14"/>
      <c r="BDS23" s="14"/>
      <c r="BDT23" s="14"/>
      <c r="BDU23" s="14"/>
      <c r="BDV23" s="14"/>
      <c r="BDW23" s="14"/>
      <c r="BDX23" s="14"/>
      <c r="BDY23" s="14"/>
      <c r="BDZ23" s="14"/>
      <c r="BEA23" s="14"/>
      <c r="BEB23" s="14"/>
      <c r="BEC23" s="14"/>
      <c r="BED23" s="14"/>
      <c r="BEE23" s="14"/>
      <c r="BEF23" s="14"/>
      <c r="BEG23" s="14"/>
      <c r="BEH23" s="14"/>
      <c r="BEI23" s="14"/>
      <c r="BEJ23" s="14"/>
      <c r="BEK23" s="14"/>
      <c r="BEL23" s="14"/>
      <c r="BEM23" s="14"/>
      <c r="BEN23" s="14"/>
      <c r="BEO23" s="14"/>
      <c r="BEP23" s="14"/>
      <c r="BEQ23" s="14"/>
      <c r="BER23" s="14"/>
      <c r="BES23" s="14"/>
      <c r="BET23" s="14"/>
      <c r="BEU23" s="14"/>
      <c r="BEV23" s="14"/>
      <c r="BEW23" s="14"/>
      <c r="BEX23" s="14"/>
      <c r="BEY23" s="14"/>
      <c r="BEZ23" s="14"/>
      <c r="BFA23" s="14"/>
      <c r="BFB23" s="14"/>
      <c r="BFC23" s="14"/>
      <c r="BFD23" s="14"/>
      <c r="BFE23" s="14"/>
      <c r="BFF23" s="14"/>
      <c r="BFG23" s="14"/>
      <c r="BFH23" s="14"/>
      <c r="BFI23" s="14"/>
      <c r="BFJ23" s="14"/>
      <c r="BFK23" s="14"/>
      <c r="BFL23" s="14"/>
      <c r="BFM23" s="14"/>
      <c r="BFN23" s="14"/>
      <c r="BFO23" s="14"/>
      <c r="BFP23" s="14"/>
      <c r="BFQ23" s="14"/>
      <c r="BFR23" s="14"/>
      <c r="BFS23" s="14"/>
      <c r="BFT23" s="14"/>
      <c r="BFU23" s="14"/>
      <c r="BFV23" s="14"/>
      <c r="BFW23" s="14"/>
      <c r="BFX23" s="14"/>
      <c r="BFY23" s="14"/>
      <c r="BFZ23" s="14"/>
      <c r="BGA23" s="14"/>
      <c r="BGB23" s="14"/>
      <c r="BGC23" s="14"/>
      <c r="BGD23" s="14"/>
      <c r="BGE23" s="14"/>
      <c r="BGF23" s="14"/>
      <c r="BGG23" s="14"/>
      <c r="BGH23" s="14"/>
      <c r="BGI23" s="14"/>
      <c r="BGJ23" s="14"/>
      <c r="BGK23" s="14"/>
      <c r="BGL23" s="14"/>
      <c r="BGM23" s="14"/>
      <c r="BGN23" s="14"/>
      <c r="BGO23" s="14"/>
      <c r="BGP23" s="14"/>
      <c r="BGQ23" s="14"/>
      <c r="BGR23" s="14"/>
      <c r="BGS23" s="14"/>
      <c r="BGT23" s="14"/>
      <c r="BGU23" s="14"/>
      <c r="BGV23" s="14"/>
      <c r="BGW23" s="14"/>
      <c r="BGX23" s="14"/>
      <c r="BGY23" s="14"/>
      <c r="BGZ23" s="14"/>
      <c r="BHA23" s="14"/>
      <c r="BHB23" s="14"/>
      <c r="BHC23" s="14"/>
      <c r="BHD23" s="14"/>
      <c r="BHE23" s="14"/>
      <c r="BHF23" s="14"/>
      <c r="BHG23" s="14"/>
      <c r="BHH23" s="14"/>
      <c r="BHI23" s="14"/>
      <c r="BHJ23" s="14"/>
      <c r="BHK23" s="14"/>
      <c r="BHL23" s="14"/>
      <c r="BHM23" s="14"/>
      <c r="BHN23" s="14"/>
      <c r="BHO23" s="14"/>
      <c r="BHP23" s="14"/>
      <c r="BHQ23" s="14"/>
      <c r="BHR23" s="14"/>
      <c r="BHS23" s="14"/>
      <c r="BHT23" s="14"/>
      <c r="BHU23" s="14"/>
      <c r="BHV23" s="14"/>
      <c r="BHW23" s="14"/>
      <c r="BHX23" s="14"/>
      <c r="BHY23" s="14"/>
      <c r="BHZ23" s="14"/>
      <c r="BIA23" s="14"/>
      <c r="BIB23" s="14"/>
      <c r="BIC23" s="14"/>
      <c r="BID23" s="14"/>
      <c r="BIE23" s="14"/>
      <c r="BIF23" s="14"/>
      <c r="BIG23" s="14"/>
      <c r="BIH23" s="14"/>
      <c r="BII23" s="14"/>
      <c r="BIJ23" s="14"/>
      <c r="BIK23" s="14"/>
      <c r="BIL23" s="14"/>
      <c r="BIM23" s="14"/>
      <c r="BIN23" s="14"/>
      <c r="BIO23" s="14"/>
      <c r="BIP23" s="14"/>
      <c r="BIQ23" s="14"/>
      <c r="BIR23" s="14"/>
      <c r="BIS23" s="14"/>
      <c r="BIT23" s="14"/>
      <c r="BIU23" s="14"/>
      <c r="BIV23" s="14"/>
      <c r="BIW23" s="14"/>
      <c r="BIX23" s="14"/>
      <c r="BIY23" s="14"/>
      <c r="BIZ23" s="14"/>
      <c r="BJA23" s="14"/>
      <c r="BJB23" s="14"/>
      <c r="BJC23" s="14"/>
      <c r="BJD23" s="14"/>
      <c r="BJE23" s="14"/>
      <c r="BJF23" s="14"/>
      <c r="BJG23" s="14"/>
      <c r="BJH23" s="14"/>
      <c r="BJI23" s="14"/>
      <c r="BJJ23" s="14"/>
      <c r="BJK23" s="14"/>
      <c r="BJL23" s="14"/>
      <c r="BJM23" s="14"/>
      <c r="BJN23" s="14"/>
      <c r="BJO23" s="14"/>
      <c r="BJP23" s="14"/>
      <c r="BJQ23" s="14"/>
      <c r="BJR23" s="14"/>
      <c r="BJS23" s="14"/>
      <c r="BJT23" s="14"/>
      <c r="BJU23" s="14"/>
      <c r="BJV23" s="14"/>
      <c r="BJW23" s="14"/>
      <c r="BJX23" s="14"/>
      <c r="BJY23" s="14"/>
      <c r="BJZ23" s="14"/>
      <c r="BKA23" s="14"/>
      <c r="BKB23" s="14"/>
      <c r="BKC23" s="14"/>
      <c r="BKD23" s="14"/>
      <c r="BKE23" s="14"/>
      <c r="BKF23" s="14"/>
      <c r="BKG23" s="14"/>
      <c r="BKH23" s="14"/>
      <c r="BKI23" s="14"/>
      <c r="BKJ23" s="14"/>
      <c r="BKK23" s="14"/>
      <c r="BKL23" s="14"/>
      <c r="BKM23" s="14"/>
      <c r="BKN23" s="14"/>
      <c r="BKO23" s="14"/>
      <c r="BKP23" s="14"/>
      <c r="BKQ23" s="14"/>
      <c r="BKR23" s="14"/>
      <c r="BKS23" s="14"/>
      <c r="BKT23" s="14"/>
      <c r="BKU23" s="14"/>
      <c r="BKV23" s="14"/>
      <c r="BKW23" s="14"/>
      <c r="BKX23" s="14"/>
      <c r="BKY23" s="14"/>
      <c r="BKZ23" s="14"/>
      <c r="BLA23" s="14"/>
      <c r="BLB23" s="14"/>
      <c r="BLC23" s="14"/>
      <c r="BLD23" s="14"/>
      <c r="BLE23" s="14"/>
      <c r="BLF23" s="14"/>
      <c r="BLG23" s="14"/>
      <c r="BLH23" s="14"/>
      <c r="BLI23" s="14"/>
      <c r="BLJ23" s="14"/>
      <c r="BLK23" s="14"/>
      <c r="BLL23" s="14"/>
      <c r="BLM23" s="14"/>
      <c r="BLN23" s="14"/>
      <c r="BLO23" s="14"/>
      <c r="BLP23" s="14"/>
      <c r="BLQ23" s="14"/>
      <c r="BLR23" s="14"/>
      <c r="BLS23" s="14"/>
      <c r="BLT23" s="14"/>
      <c r="BLU23" s="14"/>
      <c r="BLV23" s="14"/>
      <c r="BLW23" s="14"/>
      <c r="BLX23" s="14"/>
      <c r="BLY23" s="14"/>
      <c r="BLZ23" s="14"/>
      <c r="BMA23" s="14"/>
      <c r="BMB23" s="14"/>
      <c r="BMC23" s="14"/>
      <c r="BMD23" s="14"/>
      <c r="BME23" s="14"/>
      <c r="BMF23" s="14"/>
      <c r="BMG23" s="14"/>
      <c r="BMH23" s="14"/>
      <c r="BMI23" s="14"/>
      <c r="BMJ23" s="14"/>
      <c r="BMK23" s="14"/>
      <c r="BML23" s="14"/>
      <c r="BMM23" s="14"/>
      <c r="BMN23" s="14"/>
      <c r="BMO23" s="14"/>
      <c r="BMP23" s="14"/>
      <c r="BMQ23" s="14"/>
      <c r="BMR23" s="14"/>
      <c r="BMS23" s="14"/>
      <c r="BMT23" s="14"/>
      <c r="BMU23" s="14"/>
      <c r="BMV23" s="14"/>
      <c r="BMW23" s="14"/>
      <c r="BMX23" s="14"/>
      <c r="BMY23" s="14"/>
      <c r="BMZ23" s="14"/>
      <c r="BNA23" s="14"/>
      <c r="BNB23" s="14"/>
      <c r="BNC23" s="14"/>
      <c r="BND23" s="14"/>
      <c r="BNE23" s="14"/>
      <c r="BNF23" s="14"/>
      <c r="BNG23" s="14"/>
      <c r="BNH23" s="14"/>
      <c r="BNI23" s="14"/>
      <c r="BNJ23" s="14"/>
      <c r="BNK23" s="14"/>
      <c r="BNL23" s="14"/>
      <c r="BNM23" s="14"/>
      <c r="BNN23" s="14"/>
      <c r="BNO23" s="14"/>
      <c r="BNP23" s="14"/>
      <c r="BNQ23" s="14"/>
      <c r="BNR23" s="14"/>
      <c r="BNS23" s="14"/>
      <c r="BNT23" s="14"/>
      <c r="BNU23" s="14"/>
      <c r="BNV23" s="14"/>
      <c r="BNW23" s="14"/>
      <c r="BNX23" s="14"/>
      <c r="BNY23" s="14"/>
      <c r="BNZ23" s="14"/>
      <c r="BOA23" s="14"/>
      <c r="BOB23" s="14"/>
      <c r="BOC23" s="14"/>
      <c r="BOD23" s="14"/>
      <c r="BOE23" s="14"/>
      <c r="BOF23" s="14"/>
      <c r="BOG23" s="14"/>
      <c r="BOH23" s="14"/>
      <c r="BOI23" s="14"/>
      <c r="BOJ23" s="14"/>
      <c r="BOK23" s="14"/>
      <c r="BOL23" s="14"/>
      <c r="BOM23" s="14"/>
      <c r="BON23" s="14"/>
      <c r="BOO23" s="14"/>
      <c r="BOP23" s="14"/>
      <c r="BOQ23" s="14"/>
      <c r="BOR23" s="14"/>
      <c r="BOS23" s="14"/>
      <c r="BOT23" s="14"/>
      <c r="BOU23" s="14"/>
      <c r="BOV23" s="14"/>
      <c r="BOW23" s="14"/>
      <c r="BOX23" s="14"/>
      <c r="BOY23" s="14"/>
      <c r="BOZ23" s="14"/>
      <c r="BPA23" s="14"/>
      <c r="BPB23" s="14"/>
      <c r="BPC23" s="14"/>
      <c r="BPD23" s="14"/>
      <c r="BPE23" s="14"/>
      <c r="BPF23" s="14"/>
      <c r="BPG23" s="14"/>
      <c r="BPH23" s="14"/>
      <c r="BPI23" s="14"/>
      <c r="BPJ23" s="14"/>
      <c r="BPK23" s="14"/>
      <c r="BPL23" s="14"/>
      <c r="BPM23" s="14"/>
      <c r="BPN23" s="14"/>
      <c r="BPO23" s="14"/>
      <c r="BPP23" s="14"/>
      <c r="BPQ23" s="14"/>
      <c r="BPR23" s="14"/>
      <c r="BPS23" s="14"/>
      <c r="BPT23" s="14"/>
      <c r="BPU23" s="14"/>
      <c r="BPV23" s="14"/>
      <c r="BPW23" s="14"/>
      <c r="BPX23" s="14"/>
      <c r="BPY23" s="14"/>
      <c r="BPZ23" s="14"/>
      <c r="BQA23" s="14"/>
      <c r="BQB23" s="14"/>
      <c r="BQC23" s="14"/>
      <c r="BQD23" s="14"/>
      <c r="BQE23" s="14"/>
      <c r="BQF23" s="14"/>
      <c r="BQG23" s="14"/>
      <c r="BQH23" s="14"/>
      <c r="BQI23" s="14"/>
      <c r="BQJ23" s="14"/>
      <c r="BQK23" s="14"/>
      <c r="BQL23" s="14"/>
      <c r="BQM23" s="14"/>
      <c r="BQN23" s="14"/>
      <c r="BQO23" s="14"/>
      <c r="BQP23" s="14"/>
      <c r="BQQ23" s="14"/>
      <c r="BQR23" s="14"/>
      <c r="BQS23" s="14"/>
      <c r="BQT23" s="14"/>
      <c r="BQU23" s="14"/>
      <c r="BQV23" s="14"/>
      <c r="BQW23" s="14"/>
      <c r="BQX23" s="14"/>
      <c r="BQY23" s="14"/>
      <c r="BQZ23" s="14"/>
      <c r="BRA23" s="14"/>
      <c r="BRB23" s="14"/>
      <c r="BRC23" s="14"/>
      <c r="BRD23" s="14"/>
      <c r="BRE23" s="14"/>
      <c r="BRF23" s="14"/>
      <c r="BRG23" s="14"/>
      <c r="BRH23" s="14"/>
      <c r="BRI23" s="14"/>
      <c r="BRJ23" s="14"/>
      <c r="BRK23" s="14"/>
      <c r="BRL23" s="14"/>
      <c r="BRM23" s="14"/>
      <c r="BRN23" s="14"/>
      <c r="BRO23" s="14"/>
      <c r="BRP23" s="14"/>
      <c r="BRQ23" s="14"/>
      <c r="BRR23" s="14"/>
      <c r="BRS23" s="14"/>
      <c r="BRT23" s="14"/>
      <c r="BRU23" s="14"/>
      <c r="BRV23" s="14"/>
      <c r="BRW23" s="14"/>
      <c r="BRX23" s="14"/>
      <c r="BRY23" s="14"/>
      <c r="BRZ23" s="14"/>
      <c r="BSA23" s="14"/>
      <c r="BSB23" s="14"/>
      <c r="BSC23" s="14"/>
      <c r="BSD23" s="14"/>
      <c r="BSE23" s="14"/>
      <c r="BSF23" s="14"/>
      <c r="BSG23" s="14"/>
      <c r="BSH23" s="14"/>
      <c r="BSI23" s="14"/>
      <c r="BSJ23" s="14"/>
      <c r="BSK23" s="14"/>
      <c r="BSL23" s="14"/>
      <c r="BSM23" s="14"/>
      <c r="BSN23" s="14"/>
      <c r="BSO23" s="14"/>
      <c r="BSP23" s="14"/>
      <c r="BSQ23" s="14"/>
      <c r="BSR23" s="14"/>
      <c r="BSS23" s="14"/>
      <c r="BST23" s="14"/>
      <c r="BSU23" s="14"/>
      <c r="BSV23" s="14"/>
      <c r="BSW23" s="14"/>
      <c r="BSX23" s="14"/>
      <c r="BSY23" s="14"/>
      <c r="BSZ23" s="14"/>
      <c r="BTA23" s="14"/>
      <c r="BTB23" s="14"/>
      <c r="BTC23" s="14"/>
      <c r="BTD23" s="14"/>
      <c r="BTE23" s="14"/>
      <c r="BTF23" s="14"/>
      <c r="BTG23" s="14"/>
      <c r="BTH23" s="14"/>
      <c r="BTI23" s="14"/>
      <c r="BTJ23" s="14"/>
      <c r="BTK23" s="14"/>
      <c r="BTL23" s="14"/>
      <c r="BTM23" s="14"/>
      <c r="BTN23" s="14"/>
      <c r="BTO23" s="14"/>
      <c r="BTP23" s="14"/>
      <c r="BTQ23" s="14"/>
      <c r="BTR23" s="14"/>
      <c r="BTS23" s="14"/>
      <c r="BTT23" s="14"/>
      <c r="BTU23" s="14"/>
      <c r="BTV23" s="14"/>
      <c r="BTW23" s="14"/>
      <c r="BTX23" s="14"/>
      <c r="BTY23" s="14"/>
      <c r="BTZ23" s="14"/>
      <c r="BUA23" s="14"/>
      <c r="BUB23" s="14"/>
      <c r="BUC23" s="14"/>
      <c r="BUD23" s="14"/>
      <c r="BUE23" s="14"/>
      <c r="BUF23" s="14"/>
      <c r="BUG23" s="14"/>
      <c r="BUH23" s="14"/>
      <c r="BUI23" s="14"/>
      <c r="BUJ23" s="14"/>
      <c r="BUK23" s="14"/>
      <c r="BUL23" s="14"/>
      <c r="BUM23" s="14"/>
      <c r="BUN23" s="14"/>
      <c r="BUO23" s="14"/>
      <c r="BUP23" s="14"/>
      <c r="BUQ23" s="14"/>
      <c r="BUR23" s="14"/>
      <c r="BUS23" s="14"/>
      <c r="BUT23" s="14"/>
      <c r="BUU23" s="14"/>
      <c r="BUV23" s="14"/>
      <c r="BUW23" s="14"/>
      <c r="BUX23" s="14"/>
      <c r="BUY23" s="14"/>
      <c r="BUZ23" s="14"/>
      <c r="BVA23" s="14"/>
      <c r="BVB23" s="14"/>
      <c r="BVC23" s="14"/>
      <c r="BVD23" s="14"/>
      <c r="BVE23" s="14"/>
      <c r="BVF23" s="14"/>
      <c r="BVG23" s="14"/>
      <c r="BVH23" s="14"/>
      <c r="BVI23" s="14"/>
      <c r="BVJ23" s="14"/>
      <c r="BVK23" s="14"/>
      <c r="BVL23" s="14"/>
      <c r="BVM23" s="14"/>
      <c r="BVN23" s="14"/>
      <c r="BVO23" s="14"/>
      <c r="BVP23" s="14"/>
      <c r="BVQ23" s="14"/>
      <c r="BVR23" s="14"/>
      <c r="BVS23" s="14"/>
      <c r="BVT23" s="14"/>
      <c r="BVU23" s="14"/>
      <c r="BVV23" s="14"/>
      <c r="BVW23" s="14"/>
      <c r="BVX23" s="14"/>
      <c r="BVY23" s="14"/>
      <c r="BVZ23" s="14"/>
      <c r="BWA23" s="14"/>
      <c r="BWB23" s="14"/>
      <c r="BWC23" s="14"/>
      <c r="BWD23" s="14"/>
      <c r="BWE23" s="14"/>
      <c r="BWF23" s="14"/>
      <c r="BWG23" s="14"/>
      <c r="BWH23" s="14"/>
      <c r="BWI23" s="14"/>
      <c r="BWJ23" s="14"/>
      <c r="BWK23" s="14"/>
      <c r="BWL23" s="14"/>
      <c r="BWM23" s="14"/>
      <c r="BWN23" s="14"/>
      <c r="BWO23" s="14"/>
      <c r="BWP23" s="14"/>
      <c r="BWQ23" s="14"/>
      <c r="BWR23" s="14"/>
      <c r="BWS23" s="14"/>
      <c r="BWT23" s="14"/>
      <c r="BWU23" s="14"/>
      <c r="BWV23" s="14"/>
      <c r="BWW23" s="14"/>
      <c r="BWX23" s="14"/>
      <c r="BWY23" s="14"/>
      <c r="BWZ23" s="14"/>
      <c r="BXA23" s="14"/>
      <c r="BXB23" s="14"/>
      <c r="BXC23" s="14"/>
      <c r="BXD23" s="14"/>
      <c r="BXE23" s="14"/>
      <c r="BXF23" s="14"/>
      <c r="BXG23" s="14"/>
      <c r="BXH23" s="14"/>
      <c r="BXI23" s="14"/>
      <c r="BXJ23" s="14"/>
      <c r="BXK23" s="14"/>
      <c r="BXL23" s="14"/>
      <c r="BXM23" s="14"/>
      <c r="BXN23" s="14"/>
      <c r="BXO23" s="14"/>
      <c r="BXP23" s="14"/>
      <c r="BXQ23" s="14"/>
      <c r="BXR23" s="14"/>
      <c r="BXS23" s="14"/>
      <c r="BXT23" s="14"/>
      <c r="BXU23" s="14"/>
      <c r="BXV23" s="14"/>
      <c r="BXW23" s="14"/>
      <c r="BXX23" s="14"/>
      <c r="BXY23" s="14"/>
      <c r="BXZ23" s="14"/>
      <c r="BYA23" s="14"/>
      <c r="BYB23" s="14"/>
      <c r="BYC23" s="14"/>
      <c r="BYD23" s="14"/>
      <c r="BYE23" s="14"/>
      <c r="BYF23" s="14"/>
      <c r="BYG23" s="14"/>
      <c r="BYH23" s="14"/>
      <c r="BYI23" s="14"/>
      <c r="BYJ23" s="14"/>
      <c r="BYK23" s="14"/>
      <c r="BYL23" s="14"/>
      <c r="BYM23" s="14"/>
      <c r="BYN23" s="14"/>
      <c r="BYO23" s="14"/>
      <c r="BYP23" s="14"/>
      <c r="BYQ23" s="14"/>
      <c r="BYR23" s="14"/>
      <c r="BYS23" s="14"/>
      <c r="BYT23" s="14"/>
      <c r="BYU23" s="14"/>
      <c r="BYV23" s="14"/>
      <c r="BYW23" s="14"/>
      <c r="BYX23" s="14"/>
      <c r="BYY23" s="14"/>
      <c r="BYZ23" s="14"/>
      <c r="BZA23" s="14"/>
      <c r="BZB23" s="14"/>
      <c r="BZC23" s="14"/>
      <c r="BZD23" s="14"/>
      <c r="BZE23" s="14"/>
      <c r="BZF23" s="14"/>
      <c r="BZG23" s="14"/>
      <c r="BZH23" s="14"/>
      <c r="BZI23" s="14"/>
      <c r="BZJ23" s="14"/>
      <c r="BZK23" s="14"/>
      <c r="BZL23" s="14"/>
      <c r="BZM23" s="14"/>
      <c r="BZN23" s="14"/>
      <c r="BZO23" s="14"/>
      <c r="BZP23" s="14"/>
      <c r="BZQ23" s="14"/>
      <c r="BZR23" s="14"/>
      <c r="BZS23" s="14"/>
      <c r="BZT23" s="14"/>
      <c r="BZU23" s="14"/>
      <c r="BZV23" s="14"/>
      <c r="BZW23" s="14"/>
      <c r="BZX23" s="14"/>
      <c r="BZY23" s="14"/>
      <c r="BZZ23" s="14"/>
      <c r="CAA23" s="14"/>
      <c r="CAB23" s="14"/>
      <c r="CAC23" s="14"/>
      <c r="CAD23" s="14"/>
      <c r="CAE23" s="14"/>
      <c r="CAF23" s="14"/>
      <c r="CAG23" s="14"/>
      <c r="CAH23" s="14"/>
      <c r="CAI23" s="14"/>
      <c r="CAJ23" s="14"/>
      <c r="CAK23" s="14"/>
      <c r="CAL23" s="14"/>
      <c r="CAM23" s="14"/>
      <c r="CAN23" s="14"/>
      <c r="CAO23" s="14"/>
      <c r="CAP23" s="14"/>
      <c r="CAQ23" s="14"/>
      <c r="CAR23" s="14"/>
      <c r="CAS23" s="14"/>
      <c r="CAT23" s="14"/>
      <c r="CAU23" s="14"/>
      <c r="CAV23" s="14"/>
      <c r="CAW23" s="14"/>
      <c r="CAX23" s="14"/>
      <c r="CAY23" s="14"/>
      <c r="CAZ23" s="14"/>
      <c r="CBA23" s="14"/>
      <c r="CBB23" s="14"/>
      <c r="CBC23" s="14"/>
      <c r="CBD23" s="14"/>
      <c r="CBE23" s="14"/>
      <c r="CBF23" s="14"/>
      <c r="CBG23" s="14"/>
      <c r="CBH23" s="14"/>
      <c r="CBI23" s="14"/>
      <c r="CBJ23" s="14"/>
      <c r="CBK23" s="14"/>
      <c r="CBL23" s="14"/>
      <c r="CBM23" s="14"/>
      <c r="CBN23" s="14"/>
      <c r="CBO23" s="14"/>
      <c r="CBP23" s="14"/>
      <c r="CBQ23" s="14"/>
      <c r="CBR23" s="14"/>
      <c r="CBS23" s="14"/>
      <c r="CBT23" s="14"/>
      <c r="CBU23" s="14"/>
      <c r="CBV23" s="14"/>
      <c r="CBW23" s="14"/>
      <c r="CBX23" s="14"/>
      <c r="CBY23" s="14"/>
      <c r="CBZ23" s="14"/>
      <c r="CCA23" s="14"/>
      <c r="CCB23" s="14"/>
      <c r="CCC23" s="14"/>
      <c r="CCD23" s="14"/>
      <c r="CCE23" s="14"/>
      <c r="CCF23" s="14"/>
      <c r="CCG23" s="14"/>
      <c r="CCH23" s="14"/>
      <c r="CCI23" s="14"/>
      <c r="CCJ23" s="14"/>
      <c r="CCK23" s="14"/>
      <c r="CCL23" s="14"/>
      <c r="CCM23" s="14"/>
      <c r="CCN23" s="14"/>
      <c r="CCO23" s="14"/>
      <c r="CCP23" s="14"/>
      <c r="CCQ23" s="14"/>
      <c r="CCR23" s="14"/>
      <c r="CCS23" s="14"/>
      <c r="CCT23" s="14"/>
      <c r="CCU23" s="14"/>
      <c r="CCV23" s="14"/>
      <c r="CCW23" s="14"/>
      <c r="CCX23" s="14"/>
      <c r="CCY23" s="14"/>
      <c r="CCZ23" s="14"/>
      <c r="CDA23" s="14"/>
      <c r="CDB23" s="14"/>
      <c r="CDC23" s="14"/>
      <c r="CDD23" s="14"/>
      <c r="CDE23" s="14"/>
      <c r="CDF23" s="14"/>
      <c r="CDG23" s="14"/>
      <c r="CDH23" s="14"/>
      <c r="CDI23" s="14"/>
      <c r="CDJ23" s="14"/>
      <c r="CDK23" s="14"/>
      <c r="CDL23" s="14"/>
      <c r="CDM23" s="14"/>
      <c r="CDN23" s="14"/>
      <c r="CDO23" s="14"/>
      <c r="CDP23" s="14"/>
      <c r="CDQ23" s="14"/>
      <c r="CDR23" s="14"/>
      <c r="CDS23" s="14"/>
      <c r="CDT23" s="14"/>
      <c r="CDU23" s="14"/>
      <c r="CDV23" s="14"/>
      <c r="CDW23" s="14"/>
      <c r="CDX23" s="14"/>
      <c r="CDY23" s="14"/>
      <c r="CDZ23" s="14"/>
      <c r="CEA23" s="14"/>
      <c r="CEB23" s="14"/>
      <c r="CEC23" s="14"/>
      <c r="CED23" s="14"/>
      <c r="CEE23" s="14"/>
      <c r="CEF23" s="14"/>
      <c r="CEG23" s="14"/>
      <c r="CEH23" s="14"/>
      <c r="CEI23" s="14"/>
      <c r="CEJ23" s="14"/>
      <c r="CEK23" s="14"/>
      <c r="CEL23" s="14"/>
      <c r="CEM23" s="14"/>
      <c r="CEN23" s="14"/>
      <c r="CEO23" s="14"/>
      <c r="CEP23" s="14"/>
      <c r="CEQ23" s="14"/>
      <c r="CER23" s="14"/>
      <c r="CES23" s="14"/>
      <c r="CET23" s="14"/>
      <c r="CEU23" s="14"/>
      <c r="CEV23" s="14"/>
      <c r="CEW23" s="14"/>
      <c r="CEX23" s="14"/>
      <c r="CEY23" s="14"/>
      <c r="CEZ23" s="14"/>
      <c r="CFA23" s="14"/>
      <c r="CFB23" s="14"/>
      <c r="CFC23" s="14"/>
      <c r="CFD23" s="14"/>
      <c r="CFE23" s="14"/>
      <c r="CFF23" s="14"/>
      <c r="CFG23" s="14"/>
      <c r="CFH23" s="14"/>
      <c r="CFI23" s="14"/>
      <c r="CFJ23" s="14"/>
      <c r="CFK23" s="14"/>
      <c r="CFL23" s="14"/>
      <c r="CFM23" s="14"/>
      <c r="CFN23" s="14"/>
      <c r="CFO23" s="14"/>
      <c r="CFP23" s="14"/>
      <c r="CFQ23" s="14"/>
      <c r="CFR23" s="14"/>
      <c r="CFS23" s="14"/>
      <c r="CFT23" s="14"/>
      <c r="CFU23" s="14"/>
      <c r="CFV23" s="14"/>
      <c r="CFW23" s="14"/>
      <c r="CFX23" s="14"/>
      <c r="CFY23" s="14"/>
      <c r="CFZ23" s="14"/>
      <c r="CGA23" s="14"/>
      <c r="CGB23" s="14"/>
      <c r="CGC23" s="14"/>
      <c r="CGD23" s="14"/>
      <c r="CGE23" s="14"/>
      <c r="CGF23" s="14"/>
      <c r="CGG23" s="14"/>
      <c r="CGH23" s="14"/>
      <c r="CGI23" s="14"/>
      <c r="CGJ23" s="14"/>
      <c r="CGK23" s="14"/>
      <c r="CGL23" s="14"/>
      <c r="CGM23" s="14"/>
      <c r="CGN23" s="14"/>
      <c r="CGO23" s="14"/>
      <c r="CGP23" s="14"/>
      <c r="CGQ23" s="14"/>
      <c r="CGR23" s="14"/>
      <c r="CGS23" s="14"/>
      <c r="CGT23" s="14"/>
      <c r="CGU23" s="14"/>
      <c r="CGV23" s="14"/>
      <c r="CGW23" s="14"/>
      <c r="CGX23" s="14"/>
      <c r="CGY23" s="14"/>
      <c r="CGZ23" s="14"/>
      <c r="CHA23" s="14"/>
      <c r="CHB23" s="14"/>
      <c r="CHC23" s="14"/>
      <c r="CHD23" s="14"/>
      <c r="CHE23" s="14"/>
      <c r="CHF23" s="14"/>
      <c r="CHG23" s="14"/>
      <c r="CHH23" s="14"/>
      <c r="CHI23" s="14"/>
      <c r="CHJ23" s="14"/>
      <c r="CHK23" s="14"/>
      <c r="CHL23" s="14"/>
      <c r="CHM23" s="14"/>
      <c r="CHN23" s="14"/>
      <c r="CHO23" s="14"/>
      <c r="CHP23" s="14"/>
      <c r="CHQ23" s="14"/>
      <c r="CHR23" s="14"/>
      <c r="CHS23" s="14"/>
      <c r="CHT23" s="14"/>
      <c r="CHU23" s="14"/>
      <c r="CHV23" s="14"/>
      <c r="CHW23" s="14"/>
      <c r="CHX23" s="14"/>
      <c r="CHY23" s="14"/>
      <c r="CHZ23" s="14"/>
      <c r="CIA23" s="14"/>
      <c r="CIB23" s="14"/>
      <c r="CIC23" s="14"/>
      <c r="CID23" s="14"/>
      <c r="CIE23" s="14"/>
      <c r="CIF23" s="14"/>
      <c r="CIG23" s="14"/>
      <c r="CIH23" s="14"/>
      <c r="CII23" s="14"/>
      <c r="CIJ23" s="14"/>
      <c r="CIK23" s="14"/>
      <c r="CIL23" s="14"/>
      <c r="CIM23" s="14"/>
      <c r="CIN23" s="14"/>
      <c r="CIO23" s="14"/>
      <c r="CIP23" s="14"/>
      <c r="CIQ23" s="14"/>
      <c r="CIR23" s="14"/>
      <c r="CIS23" s="14"/>
      <c r="CIT23" s="14"/>
      <c r="CIU23" s="14"/>
      <c r="CIV23" s="14"/>
      <c r="CIW23" s="14"/>
      <c r="CIX23" s="14"/>
      <c r="CIY23" s="14"/>
      <c r="CIZ23" s="14"/>
      <c r="CJA23" s="14"/>
      <c r="CJB23" s="14"/>
      <c r="CJC23" s="14"/>
      <c r="CJD23" s="14"/>
      <c r="CJE23" s="14"/>
      <c r="CJF23" s="14"/>
      <c r="CJG23" s="14"/>
      <c r="CJH23" s="14"/>
      <c r="CJI23" s="14"/>
      <c r="CJJ23" s="14"/>
      <c r="CJK23" s="14"/>
      <c r="CJL23" s="14"/>
      <c r="CJM23" s="14"/>
      <c r="CJN23" s="14"/>
      <c r="CJO23" s="14"/>
      <c r="CJP23" s="14"/>
      <c r="CJQ23" s="14"/>
      <c r="CJR23" s="14"/>
      <c r="CJS23" s="14"/>
      <c r="CJT23" s="14"/>
      <c r="CJU23" s="14"/>
      <c r="CJV23" s="14"/>
      <c r="CJW23" s="14"/>
      <c r="CJX23" s="14"/>
      <c r="CJY23" s="14"/>
      <c r="CJZ23" s="14"/>
      <c r="CKA23" s="14"/>
      <c r="CKB23" s="14"/>
      <c r="CKC23" s="14"/>
      <c r="CKD23" s="14"/>
      <c r="CKE23" s="14"/>
      <c r="CKF23" s="14"/>
      <c r="CKG23" s="14"/>
      <c r="CKH23" s="14"/>
      <c r="CKI23" s="14"/>
      <c r="CKJ23" s="14"/>
      <c r="CKK23" s="14"/>
      <c r="CKL23" s="14"/>
      <c r="CKM23" s="14"/>
      <c r="CKN23" s="14"/>
      <c r="CKO23" s="14"/>
      <c r="CKP23" s="14"/>
      <c r="CKQ23" s="14"/>
      <c r="CKR23" s="14"/>
      <c r="CKS23" s="14"/>
      <c r="CKT23" s="14"/>
      <c r="CKU23" s="14"/>
      <c r="CKV23" s="14"/>
      <c r="CKW23" s="14"/>
      <c r="CKX23" s="14"/>
      <c r="CKY23" s="14"/>
      <c r="CKZ23" s="14"/>
      <c r="CLA23" s="14"/>
      <c r="CLB23" s="14"/>
      <c r="CLC23" s="14"/>
      <c r="CLD23" s="14"/>
      <c r="CLE23" s="14"/>
      <c r="CLF23" s="14"/>
      <c r="CLG23" s="14"/>
      <c r="CLH23" s="14"/>
      <c r="CLI23" s="14"/>
      <c r="CLJ23" s="14"/>
      <c r="CLK23" s="14"/>
      <c r="CLL23" s="14"/>
      <c r="CLM23" s="14"/>
      <c r="CLN23" s="14"/>
      <c r="CLO23" s="14"/>
      <c r="CLP23" s="14"/>
      <c r="CLQ23" s="14"/>
      <c r="CLR23" s="14"/>
      <c r="CLS23" s="14"/>
      <c r="CLT23" s="14"/>
      <c r="CLU23" s="14"/>
      <c r="CLV23" s="14"/>
      <c r="CLW23" s="14"/>
      <c r="CLX23" s="14"/>
      <c r="CLY23" s="14"/>
      <c r="CLZ23" s="14"/>
      <c r="CMA23" s="14"/>
      <c r="CMB23" s="14"/>
      <c r="CMC23" s="14"/>
      <c r="CMD23" s="14"/>
      <c r="CME23" s="14"/>
      <c r="CMF23" s="14"/>
      <c r="CMG23" s="14"/>
      <c r="CMH23" s="14"/>
      <c r="CMI23" s="14"/>
      <c r="CMJ23" s="14"/>
      <c r="CMK23" s="14"/>
      <c r="CML23" s="14"/>
      <c r="CMM23" s="14"/>
      <c r="CMN23" s="14"/>
      <c r="CMO23" s="14"/>
      <c r="CMP23" s="14"/>
      <c r="CMQ23" s="14"/>
      <c r="CMR23" s="14"/>
      <c r="CMS23" s="14"/>
      <c r="CMT23" s="14"/>
      <c r="CMU23" s="14"/>
      <c r="CMV23" s="14"/>
      <c r="CMW23" s="14"/>
      <c r="CMX23" s="14"/>
      <c r="CMY23" s="14"/>
      <c r="CMZ23" s="14"/>
      <c r="CNA23" s="14"/>
      <c r="CNB23" s="14"/>
      <c r="CNC23" s="14"/>
      <c r="CND23" s="14"/>
      <c r="CNE23" s="14"/>
      <c r="CNF23" s="14"/>
      <c r="CNG23" s="14"/>
      <c r="CNH23" s="14"/>
      <c r="CNI23" s="14"/>
      <c r="CNJ23" s="14"/>
      <c r="CNK23" s="14"/>
      <c r="CNL23" s="14"/>
      <c r="CNM23" s="14"/>
      <c r="CNN23" s="14"/>
      <c r="CNO23" s="14"/>
      <c r="CNP23" s="14"/>
      <c r="CNQ23" s="14"/>
      <c r="CNR23" s="14"/>
      <c r="CNS23" s="14"/>
      <c r="CNT23" s="14"/>
      <c r="CNU23" s="14"/>
      <c r="CNV23" s="14"/>
      <c r="CNW23" s="14"/>
      <c r="CNX23" s="14"/>
      <c r="CNY23" s="14"/>
      <c r="CNZ23" s="14"/>
      <c r="COA23" s="14"/>
      <c r="COB23" s="14"/>
      <c r="COC23" s="14"/>
      <c r="COD23" s="14"/>
      <c r="COE23" s="14"/>
      <c r="COF23" s="14"/>
      <c r="COG23" s="14"/>
      <c r="COH23" s="14"/>
      <c r="COI23" s="14"/>
      <c r="COJ23" s="14"/>
      <c r="COK23" s="14"/>
      <c r="COL23" s="14"/>
      <c r="COM23" s="14"/>
      <c r="CON23" s="14"/>
      <c r="COO23" s="14"/>
      <c r="COP23" s="14"/>
      <c r="COQ23" s="14"/>
      <c r="COR23" s="14"/>
      <c r="COS23" s="14"/>
      <c r="COT23" s="14"/>
      <c r="COU23" s="14"/>
      <c r="COV23" s="14"/>
      <c r="COW23" s="14"/>
      <c r="COX23" s="14"/>
      <c r="COY23" s="14"/>
      <c r="COZ23" s="14"/>
      <c r="CPA23" s="14"/>
      <c r="CPB23" s="14"/>
      <c r="CPC23" s="14"/>
      <c r="CPD23" s="14"/>
      <c r="CPE23" s="14"/>
      <c r="CPF23" s="14"/>
      <c r="CPG23" s="14"/>
      <c r="CPH23" s="14"/>
      <c r="CPI23" s="14"/>
      <c r="CPJ23" s="14"/>
      <c r="CPK23" s="14"/>
      <c r="CPL23" s="14"/>
      <c r="CPM23" s="14"/>
      <c r="CPN23" s="14"/>
      <c r="CPO23" s="14"/>
      <c r="CPP23" s="14"/>
      <c r="CPQ23" s="14"/>
      <c r="CPR23" s="14"/>
      <c r="CPS23" s="14"/>
      <c r="CPT23" s="14"/>
      <c r="CPU23" s="14"/>
      <c r="CPV23" s="14"/>
      <c r="CPW23" s="14"/>
      <c r="CPX23" s="14"/>
      <c r="CPY23" s="14"/>
      <c r="CPZ23" s="14"/>
      <c r="CQA23" s="14"/>
      <c r="CQB23" s="14"/>
      <c r="CQC23" s="14"/>
      <c r="CQD23" s="14"/>
      <c r="CQE23" s="14"/>
      <c r="CQF23" s="14"/>
      <c r="CQG23" s="14"/>
      <c r="CQH23" s="14"/>
      <c r="CQI23" s="14"/>
      <c r="CQJ23" s="14"/>
      <c r="CQK23" s="14"/>
      <c r="CQL23" s="14"/>
      <c r="CQM23" s="14"/>
      <c r="CQN23" s="14"/>
      <c r="CQO23" s="14"/>
      <c r="CQP23" s="14"/>
      <c r="CQQ23" s="14"/>
      <c r="CQR23" s="14"/>
      <c r="CQS23" s="14"/>
      <c r="CQT23" s="14"/>
      <c r="CQU23" s="14"/>
      <c r="CQV23" s="14"/>
      <c r="CQW23" s="14"/>
      <c r="CQX23" s="14"/>
      <c r="CQY23" s="14"/>
      <c r="CQZ23" s="14"/>
      <c r="CRA23" s="14"/>
      <c r="CRB23" s="14"/>
      <c r="CRC23" s="14"/>
      <c r="CRD23" s="14"/>
      <c r="CRE23" s="14"/>
      <c r="CRF23" s="14"/>
      <c r="CRG23" s="14"/>
      <c r="CRH23" s="14"/>
      <c r="CRI23" s="14"/>
      <c r="CRJ23" s="14"/>
      <c r="CRK23" s="14"/>
      <c r="CRL23" s="14"/>
      <c r="CRM23" s="14"/>
      <c r="CRN23" s="14"/>
      <c r="CRO23" s="14"/>
      <c r="CRP23" s="14"/>
      <c r="CRQ23" s="14"/>
      <c r="CRR23" s="14"/>
      <c r="CRS23" s="14"/>
      <c r="CRT23" s="14"/>
      <c r="CRU23" s="14"/>
      <c r="CRV23" s="14"/>
      <c r="CRW23" s="14"/>
      <c r="CRX23" s="14"/>
      <c r="CRY23" s="14"/>
      <c r="CRZ23" s="14"/>
      <c r="CSA23" s="14"/>
      <c r="CSB23" s="14"/>
      <c r="CSC23" s="14"/>
      <c r="CSD23" s="14"/>
      <c r="CSE23" s="14"/>
      <c r="CSF23" s="14"/>
      <c r="CSG23" s="14"/>
      <c r="CSH23" s="14"/>
      <c r="CSI23" s="14"/>
      <c r="CSJ23" s="14"/>
      <c r="CSK23" s="14"/>
      <c r="CSL23" s="14"/>
      <c r="CSM23" s="14"/>
      <c r="CSN23" s="14"/>
      <c r="CSO23" s="14"/>
      <c r="CSP23" s="14"/>
      <c r="CSQ23" s="14"/>
      <c r="CSR23" s="14"/>
      <c r="CSS23" s="14"/>
      <c r="CST23" s="14"/>
      <c r="CSU23" s="14"/>
      <c r="CSV23" s="14"/>
      <c r="CSW23" s="14"/>
      <c r="CSX23" s="14"/>
      <c r="CSY23" s="14"/>
      <c r="CSZ23" s="14"/>
      <c r="CTA23" s="14"/>
      <c r="CTB23" s="14"/>
      <c r="CTC23" s="14"/>
      <c r="CTD23" s="14"/>
      <c r="CTE23" s="14"/>
      <c r="CTF23" s="14"/>
      <c r="CTG23" s="14"/>
      <c r="CTH23" s="14"/>
      <c r="CTI23" s="14"/>
      <c r="CTJ23" s="14"/>
      <c r="CTK23" s="14"/>
      <c r="CTL23" s="14"/>
      <c r="CTM23" s="14"/>
      <c r="CTN23" s="14"/>
      <c r="CTO23" s="14"/>
      <c r="CTP23" s="14"/>
      <c r="CTQ23" s="14"/>
      <c r="CTR23" s="14"/>
      <c r="CTS23" s="14"/>
      <c r="CTT23" s="14"/>
      <c r="CTU23" s="14"/>
      <c r="CTV23" s="14"/>
      <c r="CTW23" s="14"/>
      <c r="CTX23" s="14"/>
      <c r="CTY23" s="14"/>
      <c r="CTZ23" s="14"/>
      <c r="CUA23" s="14"/>
      <c r="CUB23" s="14"/>
      <c r="CUC23" s="14"/>
      <c r="CUD23" s="14"/>
      <c r="CUE23" s="14"/>
      <c r="CUF23" s="14"/>
      <c r="CUG23" s="14"/>
      <c r="CUH23" s="14"/>
      <c r="CUI23" s="14"/>
      <c r="CUJ23" s="14"/>
      <c r="CUK23" s="14"/>
      <c r="CUL23" s="14"/>
      <c r="CUM23" s="14"/>
      <c r="CUN23" s="14"/>
      <c r="CUO23" s="14"/>
      <c r="CUP23" s="14"/>
      <c r="CUQ23" s="14"/>
      <c r="CUR23" s="14"/>
      <c r="CUS23" s="14"/>
      <c r="CUT23" s="14"/>
      <c r="CUU23" s="14"/>
      <c r="CUV23" s="14"/>
      <c r="CUW23" s="14"/>
      <c r="CUX23" s="14"/>
      <c r="CUY23" s="14"/>
      <c r="CUZ23" s="14"/>
      <c r="CVA23" s="14"/>
      <c r="CVB23" s="14"/>
      <c r="CVC23" s="14"/>
      <c r="CVD23" s="14"/>
      <c r="CVE23" s="14"/>
      <c r="CVF23" s="14"/>
      <c r="CVG23" s="14"/>
      <c r="CVH23" s="14"/>
      <c r="CVI23" s="14"/>
      <c r="CVJ23" s="14"/>
      <c r="CVK23" s="14"/>
      <c r="CVL23" s="14"/>
      <c r="CVM23" s="14"/>
      <c r="CVN23" s="14"/>
      <c r="CVO23" s="14"/>
      <c r="CVP23" s="14"/>
      <c r="CVQ23" s="14"/>
      <c r="CVR23" s="14"/>
      <c r="CVS23" s="14"/>
      <c r="CVT23" s="14"/>
      <c r="CVU23" s="14"/>
      <c r="CVV23" s="14"/>
      <c r="CVW23" s="14"/>
      <c r="CVX23" s="14"/>
      <c r="CVY23" s="14"/>
      <c r="CVZ23" s="14"/>
      <c r="CWA23" s="14"/>
      <c r="CWB23" s="14"/>
      <c r="CWC23" s="14"/>
      <c r="CWD23" s="14"/>
      <c r="CWE23" s="14"/>
      <c r="CWF23" s="14"/>
      <c r="CWG23" s="14"/>
      <c r="CWH23" s="14"/>
      <c r="CWI23" s="14"/>
      <c r="CWJ23" s="14"/>
      <c r="CWK23" s="14"/>
      <c r="CWL23" s="14"/>
      <c r="CWM23" s="14"/>
      <c r="CWN23" s="14"/>
      <c r="CWO23" s="14"/>
      <c r="CWP23" s="14"/>
      <c r="CWQ23" s="14"/>
      <c r="CWR23" s="14"/>
      <c r="CWS23" s="14"/>
      <c r="CWT23" s="14"/>
      <c r="CWU23" s="14"/>
      <c r="CWV23" s="14"/>
      <c r="CWW23" s="14"/>
      <c r="CWX23" s="14"/>
      <c r="CWY23" s="14"/>
      <c r="CWZ23" s="14"/>
      <c r="CXA23" s="14"/>
      <c r="CXB23" s="14"/>
      <c r="CXC23" s="14"/>
      <c r="CXD23" s="14"/>
      <c r="CXE23" s="14"/>
      <c r="CXF23" s="14"/>
      <c r="CXG23" s="14"/>
      <c r="CXH23" s="14"/>
      <c r="CXI23" s="14"/>
      <c r="CXJ23" s="14"/>
      <c r="CXK23" s="14"/>
      <c r="CXL23" s="14"/>
      <c r="CXM23" s="14"/>
      <c r="CXN23" s="14"/>
      <c r="CXO23" s="14"/>
      <c r="CXP23" s="14"/>
      <c r="CXQ23" s="14"/>
      <c r="CXR23" s="14"/>
      <c r="CXS23" s="14"/>
      <c r="CXT23" s="14"/>
      <c r="CXU23" s="14"/>
      <c r="CXV23" s="14"/>
      <c r="CXW23" s="14"/>
      <c r="CXX23" s="14"/>
      <c r="CXY23" s="14"/>
      <c r="CXZ23" s="14"/>
      <c r="CYA23" s="14"/>
      <c r="CYB23" s="14"/>
      <c r="CYC23" s="14"/>
      <c r="CYD23" s="14"/>
      <c r="CYE23" s="14"/>
      <c r="CYF23" s="14"/>
      <c r="CYG23" s="14"/>
      <c r="CYH23" s="14"/>
      <c r="CYI23" s="14"/>
      <c r="CYJ23" s="14"/>
      <c r="CYK23" s="14"/>
      <c r="CYL23" s="14"/>
      <c r="CYM23" s="14"/>
      <c r="CYN23" s="14"/>
      <c r="CYO23" s="14"/>
      <c r="CYP23" s="14"/>
      <c r="CYQ23" s="14"/>
      <c r="CYR23" s="14"/>
      <c r="CYS23" s="14"/>
      <c r="CYT23" s="14"/>
      <c r="CYU23" s="14"/>
      <c r="CYV23" s="14"/>
      <c r="CYW23" s="14"/>
      <c r="CYX23" s="14"/>
      <c r="CYY23" s="14"/>
      <c r="CYZ23" s="14"/>
      <c r="CZA23" s="14"/>
      <c r="CZB23" s="14"/>
      <c r="CZC23" s="14"/>
      <c r="CZD23" s="14"/>
      <c r="CZE23" s="14"/>
      <c r="CZF23" s="14"/>
      <c r="CZG23" s="14"/>
      <c r="CZH23" s="14"/>
      <c r="CZI23" s="14"/>
      <c r="CZJ23" s="14"/>
      <c r="CZK23" s="14"/>
      <c r="CZL23" s="14"/>
      <c r="CZM23" s="14"/>
      <c r="CZN23" s="14"/>
      <c r="CZO23" s="14"/>
      <c r="CZP23" s="14"/>
      <c r="CZQ23" s="14"/>
      <c r="CZR23" s="14"/>
      <c r="CZS23" s="14"/>
      <c r="CZT23" s="14"/>
      <c r="CZU23" s="14"/>
      <c r="CZV23" s="14"/>
      <c r="CZW23" s="14"/>
      <c r="CZX23" s="14"/>
      <c r="CZY23" s="14"/>
      <c r="CZZ23" s="14"/>
      <c r="DAA23" s="14"/>
      <c r="DAB23" s="14"/>
      <c r="DAC23" s="14"/>
      <c r="DAD23" s="14"/>
      <c r="DAE23" s="14"/>
      <c r="DAF23" s="14"/>
      <c r="DAG23" s="14"/>
      <c r="DAH23" s="14"/>
      <c r="DAI23" s="14"/>
      <c r="DAJ23" s="14"/>
      <c r="DAK23" s="14"/>
      <c r="DAL23" s="14"/>
      <c r="DAM23" s="14"/>
      <c r="DAN23" s="14"/>
      <c r="DAO23" s="14"/>
      <c r="DAP23" s="14"/>
      <c r="DAQ23" s="14"/>
      <c r="DAR23" s="14"/>
      <c r="DAS23" s="14"/>
      <c r="DAT23" s="14"/>
      <c r="DAU23" s="14"/>
      <c r="DAV23" s="14"/>
      <c r="DAW23" s="14"/>
      <c r="DAX23" s="14"/>
      <c r="DAY23" s="14"/>
      <c r="DAZ23" s="14"/>
      <c r="DBA23" s="14"/>
      <c r="DBB23" s="14"/>
      <c r="DBC23" s="14"/>
      <c r="DBD23" s="14"/>
      <c r="DBE23" s="14"/>
      <c r="DBF23" s="14"/>
      <c r="DBG23" s="14"/>
      <c r="DBH23" s="14"/>
      <c r="DBI23" s="14"/>
      <c r="DBJ23" s="14"/>
      <c r="DBK23" s="14"/>
      <c r="DBL23" s="14"/>
      <c r="DBM23" s="14"/>
      <c r="DBN23" s="14"/>
      <c r="DBO23" s="14"/>
      <c r="DBP23" s="14"/>
      <c r="DBQ23" s="14"/>
      <c r="DBR23" s="14"/>
      <c r="DBS23" s="14"/>
      <c r="DBT23" s="14"/>
      <c r="DBU23" s="14"/>
      <c r="DBV23" s="14"/>
      <c r="DBW23" s="14"/>
      <c r="DBX23" s="14"/>
      <c r="DBY23" s="14"/>
      <c r="DBZ23" s="14"/>
      <c r="DCA23" s="14"/>
      <c r="DCB23" s="14"/>
      <c r="DCC23" s="14"/>
      <c r="DCD23" s="14"/>
      <c r="DCE23" s="14"/>
      <c r="DCF23" s="14"/>
      <c r="DCG23" s="14"/>
      <c r="DCH23" s="14"/>
      <c r="DCI23" s="14"/>
      <c r="DCJ23" s="14"/>
      <c r="DCK23" s="14"/>
      <c r="DCL23" s="14"/>
      <c r="DCM23" s="14"/>
      <c r="DCN23" s="14"/>
      <c r="DCO23" s="14"/>
      <c r="DCP23" s="14"/>
      <c r="DCQ23" s="14"/>
      <c r="DCR23" s="14"/>
      <c r="DCS23" s="14"/>
      <c r="DCT23" s="14"/>
      <c r="DCU23" s="14"/>
      <c r="DCV23" s="14"/>
      <c r="DCW23" s="14"/>
      <c r="DCX23" s="14"/>
      <c r="DCY23" s="14"/>
      <c r="DCZ23" s="14"/>
      <c r="DDA23" s="14"/>
      <c r="DDB23" s="14"/>
      <c r="DDC23" s="14"/>
      <c r="DDD23" s="14"/>
      <c r="DDE23" s="14"/>
      <c r="DDF23" s="14"/>
      <c r="DDG23" s="14"/>
      <c r="DDH23" s="14"/>
      <c r="DDI23" s="14"/>
      <c r="DDJ23" s="14"/>
      <c r="DDK23" s="14"/>
      <c r="DDL23" s="14"/>
      <c r="DDM23" s="14"/>
      <c r="DDN23" s="14"/>
      <c r="DDO23" s="14"/>
      <c r="DDP23" s="14"/>
      <c r="DDQ23" s="14"/>
      <c r="DDR23" s="14"/>
      <c r="DDS23" s="14"/>
      <c r="DDT23" s="14"/>
      <c r="DDU23" s="14"/>
      <c r="DDV23" s="14"/>
      <c r="DDW23" s="14"/>
      <c r="DDX23" s="14"/>
      <c r="DDY23" s="14"/>
      <c r="DDZ23" s="14"/>
      <c r="DEA23" s="14"/>
      <c r="DEB23" s="14"/>
      <c r="DEC23" s="14"/>
      <c r="DED23" s="14"/>
      <c r="DEE23" s="14"/>
      <c r="DEF23" s="14"/>
      <c r="DEG23" s="14"/>
      <c r="DEH23" s="14"/>
      <c r="DEI23" s="14"/>
      <c r="DEJ23" s="14"/>
      <c r="DEK23" s="14"/>
      <c r="DEL23" s="14"/>
      <c r="DEM23" s="14"/>
      <c r="DEN23" s="14"/>
      <c r="DEO23" s="14"/>
      <c r="DEP23" s="14"/>
      <c r="DEQ23" s="14"/>
      <c r="DER23" s="14"/>
      <c r="DES23" s="14"/>
      <c r="DET23" s="14"/>
      <c r="DEU23" s="14"/>
      <c r="DEV23" s="14"/>
      <c r="DEW23" s="14"/>
      <c r="DEX23" s="14"/>
      <c r="DEY23" s="14"/>
      <c r="DEZ23" s="14"/>
      <c r="DFA23" s="14"/>
      <c r="DFB23" s="14"/>
      <c r="DFC23" s="14"/>
      <c r="DFD23" s="14"/>
      <c r="DFE23" s="14"/>
      <c r="DFF23" s="14"/>
      <c r="DFG23" s="14"/>
      <c r="DFH23" s="14"/>
      <c r="DFI23" s="14"/>
      <c r="DFJ23" s="14"/>
      <c r="DFK23" s="14"/>
      <c r="DFL23" s="14"/>
      <c r="DFM23" s="14"/>
      <c r="DFN23" s="14"/>
      <c r="DFO23" s="14"/>
      <c r="DFP23" s="14"/>
      <c r="DFQ23" s="14"/>
      <c r="DFR23" s="14"/>
      <c r="DFS23" s="14"/>
      <c r="DFT23" s="14"/>
      <c r="DFU23" s="14"/>
      <c r="DFV23" s="14"/>
      <c r="DFW23" s="14"/>
      <c r="DFX23" s="14"/>
      <c r="DFY23" s="14"/>
      <c r="DFZ23" s="14"/>
      <c r="DGA23" s="14"/>
      <c r="DGB23" s="14"/>
      <c r="DGC23" s="14"/>
      <c r="DGD23" s="14"/>
      <c r="DGE23" s="14"/>
      <c r="DGF23" s="14"/>
      <c r="DGG23" s="14"/>
      <c r="DGH23" s="14"/>
      <c r="DGI23" s="14"/>
      <c r="DGJ23" s="14"/>
      <c r="DGK23" s="14"/>
      <c r="DGL23" s="14"/>
      <c r="DGM23" s="14"/>
      <c r="DGN23" s="14"/>
      <c r="DGO23" s="14"/>
      <c r="DGP23" s="14"/>
      <c r="DGQ23" s="14"/>
      <c r="DGR23" s="14"/>
      <c r="DGS23" s="14"/>
      <c r="DGT23" s="14"/>
      <c r="DGU23" s="14"/>
      <c r="DGV23" s="14"/>
      <c r="DGW23" s="14"/>
      <c r="DGX23" s="14"/>
      <c r="DGY23" s="14"/>
      <c r="DGZ23" s="14"/>
      <c r="DHA23" s="14"/>
      <c r="DHB23" s="14"/>
      <c r="DHC23" s="14"/>
      <c r="DHD23" s="14"/>
      <c r="DHE23" s="14"/>
      <c r="DHF23" s="14"/>
      <c r="DHG23" s="14"/>
      <c r="DHH23" s="14"/>
      <c r="DHI23" s="14"/>
      <c r="DHJ23" s="14"/>
      <c r="DHK23" s="14"/>
      <c r="DHL23" s="14"/>
      <c r="DHM23" s="14"/>
      <c r="DHN23" s="14"/>
      <c r="DHO23" s="14"/>
      <c r="DHP23" s="14"/>
      <c r="DHQ23" s="14"/>
      <c r="DHR23" s="14"/>
      <c r="DHS23" s="14"/>
      <c r="DHT23" s="14"/>
      <c r="DHU23" s="14"/>
      <c r="DHV23" s="14"/>
      <c r="DHW23" s="14"/>
      <c r="DHX23" s="14"/>
      <c r="DHY23" s="14"/>
      <c r="DHZ23" s="14"/>
      <c r="DIA23" s="14"/>
      <c r="DIB23" s="14"/>
      <c r="DIC23" s="14"/>
      <c r="DID23" s="14"/>
      <c r="DIE23" s="14"/>
      <c r="DIF23" s="14"/>
      <c r="DIG23" s="14"/>
      <c r="DIH23" s="14"/>
      <c r="DII23" s="14"/>
      <c r="DIJ23" s="14"/>
      <c r="DIK23" s="14"/>
      <c r="DIL23" s="14"/>
      <c r="DIM23" s="14"/>
      <c r="DIN23" s="14"/>
      <c r="DIO23" s="14"/>
      <c r="DIP23" s="14"/>
      <c r="DIQ23" s="14"/>
      <c r="DIR23" s="14"/>
      <c r="DIS23" s="14"/>
      <c r="DIT23" s="14"/>
      <c r="DIU23" s="14"/>
      <c r="DIV23" s="14"/>
      <c r="DIW23" s="14"/>
      <c r="DIX23" s="14"/>
      <c r="DIY23" s="14"/>
      <c r="DIZ23" s="14"/>
      <c r="DJA23" s="14"/>
      <c r="DJB23" s="14"/>
      <c r="DJC23" s="14"/>
      <c r="DJD23" s="14"/>
      <c r="DJE23" s="14"/>
      <c r="DJF23" s="14"/>
      <c r="DJG23" s="14"/>
      <c r="DJH23" s="14"/>
      <c r="DJI23" s="14"/>
      <c r="DJJ23" s="14"/>
      <c r="DJK23" s="14"/>
      <c r="DJL23" s="14"/>
      <c r="DJM23" s="14"/>
      <c r="DJN23" s="14"/>
      <c r="DJO23" s="14"/>
      <c r="DJP23" s="14"/>
      <c r="DJQ23" s="14"/>
      <c r="DJR23" s="14"/>
      <c r="DJS23" s="14"/>
      <c r="DJT23" s="14"/>
      <c r="DJU23" s="14"/>
      <c r="DJV23" s="14"/>
      <c r="DJW23" s="14"/>
      <c r="DJX23" s="14"/>
      <c r="DJY23" s="14"/>
      <c r="DJZ23" s="14"/>
      <c r="DKA23" s="14"/>
      <c r="DKB23" s="14"/>
      <c r="DKC23" s="14"/>
      <c r="DKD23" s="14"/>
      <c r="DKE23" s="14"/>
      <c r="DKF23" s="14"/>
      <c r="DKG23" s="14"/>
      <c r="DKH23" s="14"/>
      <c r="DKI23" s="14"/>
      <c r="DKJ23" s="14"/>
      <c r="DKK23" s="14"/>
      <c r="DKL23" s="14"/>
      <c r="DKM23" s="14"/>
      <c r="DKN23" s="14"/>
      <c r="DKO23" s="14"/>
      <c r="DKP23" s="14"/>
      <c r="DKQ23" s="14"/>
      <c r="DKR23" s="14"/>
      <c r="DKS23" s="14"/>
      <c r="DKT23" s="14"/>
      <c r="DKU23" s="14"/>
      <c r="DKV23" s="14"/>
      <c r="DKW23" s="14"/>
      <c r="DKX23" s="14"/>
      <c r="DKY23" s="14"/>
      <c r="DKZ23" s="14"/>
      <c r="DLA23" s="14"/>
      <c r="DLB23" s="14"/>
      <c r="DLC23" s="14"/>
      <c r="DLD23" s="14"/>
      <c r="DLE23" s="14"/>
      <c r="DLF23" s="14"/>
      <c r="DLG23" s="14"/>
      <c r="DLH23" s="14"/>
      <c r="DLI23" s="14"/>
      <c r="DLJ23" s="14"/>
      <c r="DLK23" s="14"/>
      <c r="DLL23" s="14"/>
      <c r="DLM23" s="14"/>
      <c r="DLN23" s="14"/>
      <c r="DLO23" s="14"/>
      <c r="DLP23" s="14"/>
      <c r="DLQ23" s="14"/>
      <c r="DLR23" s="14"/>
      <c r="DLS23" s="14"/>
      <c r="DLT23" s="14"/>
      <c r="DLU23" s="14"/>
      <c r="DLV23" s="14"/>
      <c r="DLW23" s="14"/>
      <c r="DLX23" s="14"/>
      <c r="DLY23" s="14"/>
      <c r="DLZ23" s="14"/>
      <c r="DMA23" s="14"/>
      <c r="DMB23" s="14"/>
      <c r="DMC23" s="14"/>
      <c r="DMD23" s="14"/>
      <c r="DME23" s="14"/>
      <c r="DMF23" s="14"/>
      <c r="DMG23" s="14"/>
      <c r="DMH23" s="14"/>
      <c r="DMI23" s="14"/>
      <c r="DMJ23" s="14"/>
      <c r="DMK23" s="14"/>
      <c r="DML23" s="14"/>
      <c r="DMM23" s="14"/>
      <c r="DMN23" s="14"/>
      <c r="DMO23" s="14"/>
      <c r="DMP23" s="14"/>
      <c r="DMQ23" s="14"/>
      <c r="DMR23" s="14"/>
      <c r="DMS23" s="14"/>
      <c r="DMT23" s="14"/>
      <c r="DMU23" s="14"/>
      <c r="DMV23" s="14"/>
      <c r="DMW23" s="14"/>
      <c r="DMX23" s="14"/>
      <c r="DMY23" s="14"/>
      <c r="DMZ23" s="14"/>
      <c r="DNA23" s="14"/>
      <c r="DNB23" s="14"/>
      <c r="DNC23" s="14"/>
      <c r="DND23" s="14"/>
      <c r="DNE23" s="14"/>
      <c r="DNF23" s="14"/>
      <c r="DNG23" s="14"/>
      <c r="DNH23" s="14"/>
      <c r="DNI23" s="14"/>
      <c r="DNJ23" s="14"/>
      <c r="DNK23" s="14"/>
      <c r="DNL23" s="14"/>
      <c r="DNM23" s="14"/>
      <c r="DNN23" s="14"/>
      <c r="DNO23" s="14"/>
      <c r="DNP23" s="14"/>
      <c r="DNQ23" s="14"/>
      <c r="DNR23" s="14"/>
      <c r="DNS23" s="14"/>
      <c r="DNT23" s="14"/>
      <c r="DNU23" s="14"/>
      <c r="DNV23" s="14"/>
      <c r="DNW23" s="14"/>
      <c r="DNX23" s="14"/>
      <c r="DNY23" s="14"/>
      <c r="DNZ23" s="14"/>
      <c r="DOA23" s="14"/>
      <c r="DOB23" s="14"/>
      <c r="DOC23" s="14"/>
      <c r="DOD23" s="14"/>
      <c r="DOE23" s="14"/>
      <c r="DOF23" s="14"/>
      <c r="DOG23" s="14"/>
      <c r="DOH23" s="14"/>
      <c r="DOI23" s="14"/>
      <c r="DOJ23" s="14"/>
      <c r="DOK23" s="14"/>
      <c r="DOL23" s="14"/>
      <c r="DOM23" s="14"/>
      <c r="DON23" s="14"/>
      <c r="DOO23" s="14"/>
      <c r="DOP23" s="14"/>
      <c r="DOQ23" s="14"/>
      <c r="DOR23" s="14"/>
      <c r="DOS23" s="14"/>
      <c r="DOT23" s="14"/>
      <c r="DOU23" s="14"/>
      <c r="DOV23" s="14"/>
      <c r="DOW23" s="14"/>
      <c r="DOX23" s="14"/>
      <c r="DOY23" s="14"/>
      <c r="DOZ23" s="14"/>
      <c r="DPA23" s="14"/>
      <c r="DPB23" s="14"/>
      <c r="DPC23" s="14"/>
      <c r="DPD23" s="14"/>
      <c r="DPE23" s="14"/>
      <c r="DPF23" s="14"/>
      <c r="DPG23" s="14"/>
      <c r="DPH23" s="14"/>
      <c r="DPI23" s="14"/>
      <c r="DPJ23" s="14"/>
      <c r="DPK23" s="14"/>
      <c r="DPL23" s="14"/>
      <c r="DPM23" s="14"/>
      <c r="DPN23" s="14"/>
      <c r="DPO23" s="14"/>
      <c r="DPP23" s="14"/>
      <c r="DPQ23" s="14"/>
      <c r="DPR23" s="14"/>
      <c r="DPS23" s="14"/>
      <c r="DPT23" s="14"/>
      <c r="DPU23" s="14"/>
      <c r="DPV23" s="14"/>
      <c r="DPW23" s="14"/>
      <c r="DPX23" s="14"/>
      <c r="DPY23" s="14"/>
      <c r="DPZ23" s="14"/>
      <c r="DQA23" s="14"/>
      <c r="DQB23" s="14"/>
      <c r="DQC23" s="14"/>
      <c r="DQD23" s="14"/>
      <c r="DQE23" s="14"/>
      <c r="DQF23" s="14"/>
      <c r="DQG23" s="14"/>
      <c r="DQH23" s="14"/>
      <c r="DQI23" s="14"/>
      <c r="DQJ23" s="14"/>
      <c r="DQK23" s="14"/>
      <c r="DQL23" s="14"/>
      <c r="DQM23" s="14"/>
      <c r="DQN23" s="14"/>
      <c r="DQO23" s="14"/>
      <c r="DQP23" s="14"/>
      <c r="DQQ23" s="14"/>
      <c r="DQR23" s="14"/>
      <c r="DQS23" s="14"/>
      <c r="DQT23" s="14"/>
      <c r="DQU23" s="14"/>
      <c r="DQV23" s="14"/>
      <c r="DQW23" s="14"/>
      <c r="DQX23" s="14"/>
      <c r="DQY23" s="14"/>
      <c r="DQZ23" s="14"/>
      <c r="DRA23" s="14"/>
      <c r="DRB23" s="14"/>
      <c r="DRC23" s="14"/>
      <c r="DRD23" s="14"/>
      <c r="DRE23" s="14"/>
      <c r="DRF23" s="14"/>
      <c r="DRG23" s="14"/>
      <c r="DRH23" s="14"/>
      <c r="DRI23" s="14"/>
      <c r="DRJ23" s="14"/>
      <c r="DRK23" s="14"/>
      <c r="DRL23" s="14"/>
      <c r="DRM23" s="14"/>
      <c r="DRN23" s="14"/>
      <c r="DRO23" s="14"/>
      <c r="DRP23" s="14"/>
      <c r="DRQ23" s="14"/>
      <c r="DRR23" s="14"/>
      <c r="DRS23" s="14"/>
      <c r="DRT23" s="14"/>
      <c r="DRU23" s="14"/>
      <c r="DRV23" s="14"/>
      <c r="DRW23" s="14"/>
      <c r="DRX23" s="14"/>
      <c r="DRY23" s="14"/>
      <c r="DRZ23" s="14"/>
      <c r="DSA23" s="14"/>
      <c r="DSB23" s="14"/>
      <c r="DSC23" s="14"/>
      <c r="DSD23" s="14"/>
      <c r="DSE23" s="14"/>
      <c r="DSF23" s="14"/>
      <c r="DSG23" s="14"/>
      <c r="DSH23" s="14"/>
      <c r="DSI23" s="14"/>
      <c r="DSJ23" s="14"/>
      <c r="DSK23" s="14"/>
      <c r="DSL23" s="14"/>
      <c r="DSM23" s="14"/>
      <c r="DSN23" s="14"/>
      <c r="DSO23" s="14"/>
      <c r="DSP23" s="14"/>
      <c r="DSQ23" s="14"/>
      <c r="DSR23" s="14"/>
      <c r="DSS23" s="14"/>
      <c r="DST23" s="14"/>
      <c r="DSU23" s="14"/>
      <c r="DSV23" s="14"/>
      <c r="DSW23" s="14"/>
      <c r="DSX23" s="14"/>
      <c r="DSY23" s="14"/>
      <c r="DSZ23" s="14"/>
      <c r="DTA23" s="14"/>
      <c r="DTB23" s="14"/>
      <c r="DTC23" s="14"/>
      <c r="DTD23" s="14"/>
      <c r="DTE23" s="14"/>
      <c r="DTF23" s="14"/>
      <c r="DTG23" s="14"/>
      <c r="DTH23" s="14"/>
      <c r="DTI23" s="14"/>
      <c r="DTJ23" s="14"/>
      <c r="DTK23" s="14"/>
      <c r="DTL23" s="14"/>
      <c r="DTM23" s="14"/>
      <c r="DTN23" s="14"/>
      <c r="DTO23" s="14"/>
      <c r="DTP23" s="14"/>
      <c r="DTQ23" s="14"/>
      <c r="DTR23" s="14"/>
      <c r="DTS23" s="14"/>
      <c r="DTT23" s="14"/>
      <c r="DTU23" s="14"/>
      <c r="DTV23" s="14"/>
      <c r="DTW23" s="14"/>
      <c r="DTX23" s="14"/>
      <c r="DTY23" s="14"/>
      <c r="DTZ23" s="14"/>
      <c r="DUA23" s="14"/>
      <c r="DUB23" s="14"/>
      <c r="DUC23" s="14"/>
      <c r="DUD23" s="14"/>
      <c r="DUE23" s="14"/>
      <c r="DUF23" s="14"/>
      <c r="DUG23" s="14"/>
      <c r="DUH23" s="14"/>
      <c r="DUI23" s="14"/>
      <c r="DUJ23" s="14"/>
      <c r="DUK23" s="14"/>
      <c r="DUL23" s="14"/>
      <c r="DUM23" s="14"/>
      <c r="DUN23" s="14"/>
      <c r="DUO23" s="14"/>
      <c r="DUP23" s="14"/>
      <c r="DUQ23" s="14"/>
      <c r="DUR23" s="14"/>
      <c r="DUS23" s="14"/>
      <c r="DUT23" s="14"/>
      <c r="DUU23" s="14"/>
      <c r="DUV23" s="14"/>
      <c r="DUW23" s="14"/>
      <c r="DUX23" s="14"/>
      <c r="DUY23" s="14"/>
      <c r="DUZ23" s="14"/>
      <c r="DVA23" s="14"/>
      <c r="DVB23" s="14"/>
      <c r="DVC23" s="14"/>
      <c r="DVD23" s="14"/>
      <c r="DVE23" s="14"/>
      <c r="DVF23" s="14"/>
      <c r="DVG23" s="14"/>
      <c r="DVH23" s="14"/>
      <c r="DVI23" s="14"/>
      <c r="DVJ23" s="14"/>
      <c r="DVK23" s="14"/>
      <c r="DVL23" s="14"/>
      <c r="DVM23" s="14"/>
      <c r="DVN23" s="14"/>
      <c r="DVO23" s="14"/>
      <c r="DVP23" s="14"/>
      <c r="DVQ23" s="14"/>
      <c r="DVR23" s="14"/>
      <c r="DVS23" s="14"/>
      <c r="DVT23" s="14"/>
      <c r="DVU23" s="14"/>
      <c r="DVV23" s="14"/>
      <c r="DVW23" s="14"/>
      <c r="DVX23" s="14"/>
      <c r="DVY23" s="14"/>
      <c r="DVZ23" s="14"/>
      <c r="DWA23" s="14"/>
      <c r="DWB23" s="14"/>
      <c r="DWC23" s="14"/>
      <c r="DWD23" s="14"/>
      <c r="DWE23" s="14"/>
      <c r="DWF23" s="14"/>
      <c r="DWG23" s="14"/>
      <c r="DWH23" s="14"/>
      <c r="DWI23" s="14"/>
      <c r="DWJ23" s="14"/>
      <c r="DWK23" s="14"/>
      <c r="DWL23" s="14"/>
      <c r="DWM23" s="14"/>
      <c r="DWN23" s="14"/>
      <c r="DWO23" s="14"/>
      <c r="DWP23" s="14"/>
      <c r="DWQ23" s="14"/>
      <c r="DWR23" s="14"/>
      <c r="DWS23" s="14"/>
      <c r="DWT23" s="14"/>
      <c r="DWU23" s="14"/>
      <c r="DWV23" s="14"/>
      <c r="DWW23" s="14"/>
      <c r="DWX23" s="14"/>
      <c r="DWY23" s="14"/>
      <c r="DWZ23" s="14"/>
      <c r="DXA23" s="14"/>
      <c r="DXB23" s="14"/>
      <c r="DXC23" s="14"/>
      <c r="DXD23" s="14"/>
      <c r="DXE23" s="14"/>
      <c r="DXF23" s="14"/>
      <c r="DXG23" s="14"/>
      <c r="DXH23" s="14"/>
      <c r="DXI23" s="14"/>
      <c r="DXJ23" s="14"/>
      <c r="DXK23" s="14"/>
      <c r="DXL23" s="14"/>
      <c r="DXM23" s="14"/>
      <c r="DXN23" s="14"/>
      <c r="DXO23" s="14"/>
      <c r="DXP23" s="14"/>
      <c r="DXQ23" s="14"/>
      <c r="DXR23" s="14"/>
      <c r="DXS23" s="14"/>
      <c r="DXT23" s="14"/>
      <c r="DXU23" s="14"/>
      <c r="DXV23" s="14"/>
      <c r="DXW23" s="14"/>
      <c r="DXX23" s="14"/>
      <c r="DXY23" s="14"/>
      <c r="DXZ23" s="14"/>
      <c r="DYA23" s="14"/>
      <c r="DYB23" s="14"/>
      <c r="DYC23" s="14"/>
      <c r="DYD23" s="14"/>
      <c r="DYE23" s="14"/>
      <c r="DYF23" s="14"/>
      <c r="DYG23" s="14"/>
      <c r="DYH23" s="14"/>
      <c r="DYI23" s="14"/>
      <c r="DYJ23" s="14"/>
      <c r="DYK23" s="14"/>
      <c r="DYL23" s="14"/>
      <c r="DYM23" s="14"/>
      <c r="DYN23" s="14"/>
      <c r="DYO23" s="14"/>
      <c r="DYP23" s="14"/>
      <c r="DYQ23" s="14"/>
      <c r="DYR23" s="14"/>
      <c r="DYS23" s="14"/>
      <c r="DYT23" s="14"/>
      <c r="DYU23" s="14"/>
      <c r="DYV23" s="14"/>
      <c r="DYW23" s="14"/>
      <c r="DYX23" s="14"/>
      <c r="DYY23" s="14"/>
      <c r="DYZ23" s="14"/>
      <c r="DZA23" s="14"/>
      <c r="DZB23" s="14"/>
      <c r="DZC23" s="14"/>
      <c r="DZD23" s="14"/>
      <c r="DZE23" s="14"/>
      <c r="DZF23" s="14"/>
      <c r="DZG23" s="14"/>
      <c r="DZH23" s="14"/>
      <c r="DZI23" s="14"/>
      <c r="DZJ23" s="14"/>
      <c r="DZK23" s="14"/>
      <c r="DZL23" s="14"/>
      <c r="DZM23" s="14"/>
      <c r="DZN23" s="14"/>
      <c r="DZO23" s="14"/>
      <c r="DZP23" s="14"/>
      <c r="DZQ23" s="14"/>
      <c r="DZR23" s="14"/>
      <c r="DZS23" s="14"/>
      <c r="DZT23" s="14"/>
      <c r="DZU23" s="14"/>
      <c r="DZV23" s="14"/>
      <c r="DZW23" s="14"/>
      <c r="DZX23" s="14"/>
      <c r="DZY23" s="14"/>
      <c r="DZZ23" s="14"/>
      <c r="EAA23" s="14"/>
      <c r="EAB23" s="14"/>
      <c r="EAC23" s="14"/>
      <c r="EAD23" s="14"/>
      <c r="EAE23" s="14"/>
      <c r="EAF23" s="14"/>
      <c r="EAG23" s="14"/>
      <c r="EAH23" s="14"/>
      <c r="EAI23" s="14"/>
      <c r="EAJ23" s="14"/>
      <c r="EAK23" s="14"/>
      <c r="EAL23" s="14"/>
      <c r="EAM23" s="14"/>
      <c r="EAN23" s="14"/>
      <c r="EAO23" s="14"/>
      <c r="EAP23" s="14"/>
      <c r="EAQ23" s="14"/>
      <c r="EAR23" s="14"/>
      <c r="EAS23" s="14"/>
      <c r="EAT23" s="14"/>
      <c r="EAU23" s="14"/>
      <c r="EAV23" s="14"/>
      <c r="EAW23" s="14"/>
      <c r="EAX23" s="14"/>
      <c r="EAY23" s="14"/>
      <c r="EAZ23" s="14"/>
      <c r="EBA23" s="14"/>
      <c r="EBB23" s="14"/>
      <c r="EBC23" s="14"/>
      <c r="EBD23" s="14"/>
      <c r="EBE23" s="14"/>
      <c r="EBF23" s="14"/>
      <c r="EBG23" s="14"/>
      <c r="EBH23" s="14"/>
      <c r="EBI23" s="14"/>
      <c r="EBJ23" s="14"/>
      <c r="EBK23" s="14"/>
      <c r="EBL23" s="14"/>
      <c r="EBM23" s="14"/>
      <c r="EBN23" s="14"/>
      <c r="EBO23" s="14"/>
      <c r="EBP23" s="14"/>
      <c r="EBQ23" s="14"/>
      <c r="EBR23" s="14"/>
      <c r="EBS23" s="14"/>
      <c r="EBT23" s="14"/>
      <c r="EBU23" s="14"/>
      <c r="EBV23" s="14"/>
      <c r="EBW23" s="14"/>
      <c r="EBX23" s="14"/>
      <c r="EBY23" s="14"/>
      <c r="EBZ23" s="14"/>
      <c r="ECA23" s="14"/>
      <c r="ECB23" s="14"/>
      <c r="ECC23" s="14"/>
      <c r="ECD23" s="14"/>
      <c r="ECE23" s="14"/>
      <c r="ECF23" s="14"/>
      <c r="ECG23" s="14"/>
      <c r="ECH23" s="14"/>
      <c r="ECI23" s="14"/>
      <c r="ECJ23" s="14"/>
      <c r="ECK23" s="14"/>
      <c r="ECL23" s="14"/>
      <c r="ECM23" s="14"/>
      <c r="ECN23" s="14"/>
      <c r="ECO23" s="14"/>
      <c r="ECP23" s="14"/>
      <c r="ECQ23" s="14"/>
      <c r="ECR23" s="14"/>
      <c r="ECS23" s="14"/>
      <c r="ECT23" s="14"/>
      <c r="ECU23" s="14"/>
      <c r="ECV23" s="14"/>
      <c r="ECW23" s="14"/>
      <c r="ECX23" s="14"/>
      <c r="ECY23" s="14"/>
      <c r="ECZ23" s="14"/>
      <c r="EDA23" s="14"/>
      <c r="EDB23" s="14"/>
      <c r="EDC23" s="14"/>
      <c r="EDD23" s="14"/>
      <c r="EDE23" s="14"/>
      <c r="EDF23" s="14"/>
      <c r="EDG23" s="14"/>
      <c r="EDH23" s="14"/>
      <c r="EDI23" s="14"/>
      <c r="EDJ23" s="14"/>
      <c r="EDK23" s="14"/>
      <c r="EDL23" s="14"/>
      <c r="EDM23" s="14"/>
      <c r="EDN23" s="14"/>
      <c r="EDO23" s="14"/>
      <c r="EDP23" s="14"/>
      <c r="EDQ23" s="14"/>
      <c r="EDR23" s="14"/>
      <c r="EDS23" s="14"/>
      <c r="EDT23" s="14"/>
      <c r="EDU23" s="14"/>
      <c r="EDV23" s="14"/>
      <c r="EDW23" s="14"/>
      <c r="EDX23" s="14"/>
      <c r="EDY23" s="14"/>
      <c r="EDZ23" s="14"/>
      <c r="EEA23" s="14"/>
      <c r="EEB23" s="14"/>
      <c r="EEC23" s="14"/>
      <c r="EED23" s="14"/>
      <c r="EEE23" s="14"/>
      <c r="EEF23" s="14"/>
      <c r="EEG23" s="14"/>
      <c r="EEH23" s="14"/>
      <c r="EEI23" s="14"/>
      <c r="EEJ23" s="14"/>
      <c r="EEK23" s="14"/>
      <c r="EEL23" s="14"/>
      <c r="EEM23" s="14"/>
      <c r="EEN23" s="14"/>
      <c r="EEO23" s="14"/>
      <c r="EEP23" s="14"/>
      <c r="EEQ23" s="14"/>
      <c r="EER23" s="14"/>
      <c r="EES23" s="14"/>
      <c r="EET23" s="14"/>
      <c r="EEU23" s="14"/>
      <c r="EEV23" s="14"/>
      <c r="EEW23" s="14"/>
      <c r="EEX23" s="14"/>
      <c r="EEY23" s="14"/>
      <c r="EEZ23" s="14"/>
      <c r="EFA23" s="14"/>
      <c r="EFB23" s="14"/>
      <c r="EFC23" s="14"/>
      <c r="EFD23" s="14"/>
      <c r="EFE23" s="14"/>
      <c r="EFF23" s="14"/>
      <c r="EFG23" s="14"/>
      <c r="EFH23" s="14"/>
      <c r="EFI23" s="14"/>
      <c r="EFJ23" s="14"/>
      <c r="EFK23" s="14"/>
      <c r="EFL23" s="14"/>
      <c r="EFM23" s="14"/>
      <c r="EFN23" s="14"/>
      <c r="EFO23" s="14"/>
      <c r="EFP23" s="14"/>
      <c r="EFQ23" s="14"/>
      <c r="EFR23" s="14"/>
      <c r="EFS23" s="14"/>
      <c r="EFT23" s="14"/>
      <c r="EFU23" s="14"/>
      <c r="EFV23" s="14"/>
      <c r="EFW23" s="14"/>
      <c r="EFX23" s="14"/>
      <c r="EFY23" s="14"/>
      <c r="EFZ23" s="14"/>
      <c r="EGA23" s="14"/>
      <c r="EGB23" s="14"/>
      <c r="EGC23" s="14"/>
      <c r="EGD23" s="14"/>
      <c r="EGE23" s="14"/>
      <c r="EGF23" s="14"/>
      <c r="EGG23" s="14"/>
      <c r="EGH23" s="14"/>
      <c r="EGI23" s="14"/>
      <c r="EGJ23" s="14"/>
      <c r="EGK23" s="14"/>
      <c r="EGL23" s="14"/>
      <c r="EGM23" s="14"/>
      <c r="EGN23" s="14"/>
      <c r="EGO23" s="14"/>
      <c r="EGP23" s="14"/>
      <c r="EGQ23" s="14"/>
      <c r="EGR23" s="14"/>
      <c r="EGS23" s="14"/>
      <c r="EGT23" s="14"/>
      <c r="EGU23" s="14"/>
      <c r="EGV23" s="14"/>
      <c r="EGW23" s="14"/>
      <c r="EGX23" s="14"/>
      <c r="EGY23" s="14"/>
      <c r="EGZ23" s="14"/>
      <c r="EHA23" s="14"/>
      <c r="EHB23" s="14"/>
      <c r="EHC23" s="14"/>
      <c r="EHD23" s="14"/>
      <c r="EHE23" s="14"/>
      <c r="EHF23" s="14"/>
      <c r="EHG23" s="14"/>
      <c r="EHH23" s="14"/>
      <c r="EHI23" s="14"/>
      <c r="EHJ23" s="14"/>
      <c r="EHK23" s="14"/>
      <c r="EHL23" s="14"/>
      <c r="EHM23" s="14"/>
      <c r="EHN23" s="14"/>
      <c r="EHO23" s="14"/>
      <c r="EHP23" s="14"/>
      <c r="EHQ23" s="14"/>
      <c r="EHR23" s="14"/>
      <c r="EHS23" s="14"/>
      <c r="EHT23" s="14"/>
      <c r="EHU23" s="14"/>
      <c r="EHV23" s="14"/>
      <c r="EHW23" s="14"/>
      <c r="EHX23" s="14"/>
      <c r="EHY23" s="14"/>
      <c r="EHZ23" s="14"/>
      <c r="EIA23" s="14"/>
      <c r="EIB23" s="14"/>
      <c r="EIC23" s="14"/>
      <c r="EID23" s="14"/>
      <c r="EIE23" s="14"/>
      <c r="EIF23" s="14"/>
      <c r="EIG23" s="14"/>
      <c r="EIH23" s="14"/>
      <c r="EII23" s="14"/>
      <c r="EIJ23" s="14"/>
      <c r="EIK23" s="14"/>
      <c r="EIL23" s="14"/>
      <c r="EIM23" s="14"/>
      <c r="EIN23" s="14"/>
      <c r="EIO23" s="14"/>
      <c r="EIP23" s="14"/>
      <c r="EIQ23" s="14"/>
      <c r="EIR23" s="14"/>
      <c r="EIS23" s="14"/>
      <c r="EIT23" s="14"/>
      <c r="EIU23" s="14"/>
      <c r="EIV23" s="14"/>
      <c r="EIW23" s="14"/>
      <c r="EIX23" s="14"/>
      <c r="EIY23" s="14"/>
      <c r="EIZ23" s="14"/>
      <c r="EJA23" s="14"/>
      <c r="EJB23" s="14"/>
      <c r="EJC23" s="14"/>
      <c r="EJD23" s="14"/>
      <c r="EJE23" s="14"/>
      <c r="EJF23" s="14"/>
      <c r="EJG23" s="14"/>
      <c r="EJH23" s="14"/>
      <c r="EJI23" s="14"/>
      <c r="EJJ23" s="14"/>
      <c r="EJK23" s="14"/>
      <c r="EJL23" s="14"/>
      <c r="EJM23" s="14"/>
      <c r="EJN23" s="14"/>
      <c r="EJO23" s="14"/>
      <c r="EJP23" s="14"/>
      <c r="EJQ23" s="14"/>
      <c r="EJR23" s="14"/>
      <c r="EJS23" s="14"/>
      <c r="EJT23" s="14"/>
      <c r="EJU23" s="14"/>
      <c r="EJV23" s="14"/>
      <c r="EJW23" s="14"/>
      <c r="EJX23" s="14"/>
      <c r="EJY23" s="14"/>
      <c r="EJZ23" s="14"/>
      <c r="EKA23" s="14"/>
      <c r="EKB23" s="14"/>
      <c r="EKC23" s="14"/>
      <c r="EKD23" s="14"/>
      <c r="EKE23" s="14"/>
      <c r="EKF23" s="14"/>
      <c r="EKG23" s="14"/>
      <c r="EKH23" s="14"/>
      <c r="EKI23" s="14"/>
      <c r="EKJ23" s="14"/>
      <c r="EKK23" s="14"/>
      <c r="EKL23" s="14"/>
      <c r="EKM23" s="14"/>
      <c r="EKN23" s="14"/>
      <c r="EKO23" s="14"/>
      <c r="EKP23" s="14"/>
      <c r="EKQ23" s="14"/>
      <c r="EKR23" s="14"/>
      <c r="EKS23" s="14"/>
      <c r="EKT23" s="14"/>
      <c r="EKU23" s="14"/>
      <c r="EKV23" s="14"/>
      <c r="EKW23" s="14"/>
      <c r="EKX23" s="14"/>
      <c r="EKY23" s="14"/>
      <c r="EKZ23" s="14"/>
      <c r="ELA23" s="14"/>
      <c r="ELB23" s="14"/>
      <c r="ELC23" s="14"/>
      <c r="ELD23" s="14"/>
      <c r="ELE23" s="14"/>
      <c r="ELF23" s="14"/>
      <c r="ELG23" s="14"/>
      <c r="ELH23" s="14"/>
      <c r="ELI23" s="14"/>
      <c r="ELJ23" s="14"/>
      <c r="ELK23" s="14"/>
      <c r="ELL23" s="14"/>
      <c r="ELM23" s="14"/>
      <c r="ELN23" s="14"/>
      <c r="ELO23" s="14"/>
      <c r="ELP23" s="14"/>
      <c r="ELQ23" s="14"/>
      <c r="ELR23" s="14"/>
      <c r="ELS23" s="14"/>
      <c r="ELT23" s="14"/>
      <c r="ELU23" s="14"/>
      <c r="ELV23" s="14"/>
      <c r="ELW23" s="14"/>
      <c r="ELX23" s="14"/>
      <c r="ELY23" s="14"/>
      <c r="ELZ23" s="14"/>
      <c r="EMA23" s="14"/>
      <c r="EMB23" s="14"/>
      <c r="EMC23" s="14"/>
      <c r="EMD23" s="14"/>
      <c r="EME23" s="14"/>
      <c r="EMF23" s="14"/>
      <c r="EMG23" s="14"/>
      <c r="EMH23" s="14"/>
      <c r="EMI23" s="14"/>
      <c r="EMJ23" s="14"/>
      <c r="EMK23" s="14"/>
      <c r="EML23" s="14"/>
      <c r="EMM23" s="14"/>
      <c r="EMN23" s="14"/>
      <c r="EMO23" s="14"/>
      <c r="EMP23" s="14"/>
      <c r="EMQ23" s="14"/>
      <c r="EMR23" s="14"/>
      <c r="EMS23" s="14"/>
      <c r="EMT23" s="14"/>
      <c r="EMU23" s="14"/>
      <c r="EMV23" s="14"/>
      <c r="EMW23" s="14"/>
      <c r="EMX23" s="14"/>
      <c r="EMY23" s="14"/>
      <c r="EMZ23" s="14"/>
      <c r="ENA23" s="14"/>
      <c r="ENB23" s="14"/>
      <c r="ENC23" s="14"/>
      <c r="END23" s="14"/>
      <c r="ENE23" s="14"/>
      <c r="ENF23" s="14"/>
      <c r="ENG23" s="14"/>
      <c r="ENH23" s="14"/>
      <c r="ENI23" s="14"/>
      <c r="ENJ23" s="14"/>
      <c r="ENK23" s="14"/>
      <c r="ENL23" s="14"/>
      <c r="ENM23" s="14"/>
      <c r="ENN23" s="14"/>
      <c r="ENO23" s="14"/>
      <c r="ENP23" s="14"/>
      <c r="ENQ23" s="14"/>
      <c r="ENR23" s="14"/>
      <c r="ENS23" s="14"/>
      <c r="ENT23" s="14"/>
      <c r="ENU23" s="14"/>
      <c r="ENV23" s="14"/>
      <c r="ENW23" s="14"/>
      <c r="ENX23" s="14"/>
      <c r="ENY23" s="14"/>
      <c r="ENZ23" s="14"/>
      <c r="EOA23" s="14"/>
      <c r="EOB23" s="14"/>
      <c r="EOC23" s="14"/>
      <c r="EOD23" s="14"/>
      <c r="EOE23" s="14"/>
      <c r="EOF23" s="14"/>
      <c r="EOG23" s="14"/>
      <c r="EOH23" s="14"/>
      <c r="EOI23" s="14"/>
      <c r="EOJ23" s="14"/>
      <c r="EOK23" s="14"/>
      <c r="EOL23" s="14"/>
      <c r="EOM23" s="14"/>
      <c r="EON23" s="14"/>
      <c r="EOO23" s="14"/>
      <c r="EOP23" s="14"/>
      <c r="EOQ23" s="14"/>
      <c r="EOR23" s="14"/>
      <c r="EOS23" s="14"/>
      <c r="EOT23" s="14"/>
      <c r="EOU23" s="14"/>
      <c r="EOV23" s="14"/>
      <c r="EOW23" s="14"/>
      <c r="EOX23" s="14"/>
      <c r="EOY23" s="14"/>
      <c r="EOZ23" s="14"/>
      <c r="EPA23" s="14"/>
      <c r="EPB23" s="14"/>
      <c r="EPC23" s="14"/>
      <c r="EPD23" s="14"/>
      <c r="EPE23" s="14"/>
      <c r="EPF23" s="14"/>
      <c r="EPG23" s="14"/>
      <c r="EPH23" s="14"/>
      <c r="EPI23" s="14"/>
      <c r="EPJ23" s="14"/>
      <c r="EPK23" s="14"/>
      <c r="EPL23" s="14"/>
      <c r="EPM23" s="14"/>
      <c r="EPN23" s="14"/>
      <c r="EPO23" s="14"/>
      <c r="EPP23" s="14"/>
      <c r="EPQ23" s="14"/>
      <c r="EPR23" s="14"/>
      <c r="EPS23" s="14"/>
      <c r="EPT23" s="14"/>
      <c r="EPU23" s="14"/>
      <c r="EPV23" s="14"/>
      <c r="EPW23" s="14"/>
      <c r="EPX23" s="14"/>
      <c r="EPY23" s="14"/>
      <c r="EPZ23" s="14"/>
      <c r="EQA23" s="14"/>
      <c r="EQB23" s="14"/>
      <c r="EQC23" s="14"/>
      <c r="EQD23" s="14"/>
      <c r="EQE23" s="14"/>
      <c r="EQF23" s="14"/>
      <c r="EQG23" s="14"/>
      <c r="EQH23" s="14"/>
      <c r="EQI23" s="14"/>
      <c r="EQJ23" s="14"/>
      <c r="EQK23" s="14"/>
      <c r="EQL23" s="14"/>
      <c r="EQM23" s="14"/>
      <c r="EQN23" s="14"/>
      <c r="EQO23" s="14"/>
      <c r="EQP23" s="14"/>
      <c r="EQQ23" s="14"/>
      <c r="EQR23" s="14"/>
      <c r="EQS23" s="14"/>
      <c r="EQT23" s="14"/>
      <c r="EQU23" s="14"/>
      <c r="EQV23" s="14"/>
      <c r="EQW23" s="14"/>
      <c r="EQX23" s="14"/>
      <c r="EQY23" s="14"/>
      <c r="EQZ23" s="14"/>
      <c r="ERA23" s="14"/>
      <c r="ERB23" s="14"/>
      <c r="ERC23" s="14"/>
      <c r="ERD23" s="14"/>
      <c r="ERE23" s="14"/>
      <c r="ERF23" s="14"/>
      <c r="ERG23" s="14"/>
      <c r="ERH23" s="14"/>
      <c r="ERI23" s="14"/>
      <c r="ERJ23" s="14"/>
      <c r="ERK23" s="14"/>
      <c r="ERL23" s="14"/>
      <c r="ERM23" s="14"/>
      <c r="ERN23" s="14"/>
      <c r="ERO23" s="14"/>
      <c r="ERP23" s="14"/>
      <c r="ERQ23" s="14"/>
      <c r="ERR23" s="14"/>
      <c r="ERS23" s="14"/>
      <c r="ERT23" s="14"/>
      <c r="ERU23" s="14"/>
      <c r="ERV23" s="14"/>
      <c r="ERW23" s="14"/>
      <c r="ERX23" s="14"/>
      <c r="ERY23" s="14"/>
      <c r="ERZ23" s="14"/>
      <c r="ESA23" s="14"/>
      <c r="ESB23" s="14"/>
      <c r="ESC23" s="14"/>
      <c r="ESD23" s="14"/>
      <c r="ESE23" s="14"/>
      <c r="ESF23" s="14"/>
      <c r="ESG23" s="14"/>
      <c r="ESH23" s="14"/>
      <c r="ESI23" s="14"/>
      <c r="ESJ23" s="14"/>
      <c r="ESK23" s="14"/>
      <c r="ESL23" s="14"/>
      <c r="ESM23" s="14"/>
      <c r="ESN23" s="14"/>
      <c r="ESO23" s="14"/>
      <c r="ESP23" s="14"/>
      <c r="ESQ23" s="14"/>
      <c r="ESR23" s="14"/>
      <c r="ESS23" s="14"/>
      <c r="EST23" s="14"/>
      <c r="ESU23" s="14"/>
      <c r="ESV23" s="14"/>
      <c r="ESW23" s="14"/>
      <c r="ESX23" s="14"/>
      <c r="ESY23" s="14"/>
      <c r="ESZ23" s="14"/>
      <c r="ETA23" s="14"/>
      <c r="ETB23" s="14"/>
      <c r="ETC23" s="14"/>
      <c r="ETD23" s="14"/>
      <c r="ETE23" s="14"/>
      <c r="ETF23" s="14"/>
      <c r="ETG23" s="14"/>
      <c r="ETH23" s="14"/>
      <c r="ETI23" s="14"/>
      <c r="ETJ23" s="14"/>
      <c r="ETK23" s="14"/>
      <c r="ETL23" s="14"/>
      <c r="ETM23" s="14"/>
      <c r="ETN23" s="14"/>
      <c r="ETO23" s="14"/>
      <c r="ETP23" s="14"/>
      <c r="ETQ23" s="14"/>
      <c r="ETR23" s="14"/>
      <c r="ETS23" s="14"/>
      <c r="ETT23" s="14"/>
      <c r="ETU23" s="14"/>
      <c r="ETV23" s="14"/>
      <c r="ETW23" s="14"/>
      <c r="ETX23" s="14"/>
      <c r="ETY23" s="14"/>
      <c r="ETZ23" s="14"/>
      <c r="EUA23" s="14"/>
      <c r="EUB23" s="14"/>
      <c r="EUC23" s="14"/>
      <c r="EUD23" s="14"/>
      <c r="EUE23" s="14"/>
      <c r="EUF23" s="14"/>
      <c r="EUG23" s="14"/>
      <c r="EUH23" s="14"/>
      <c r="EUI23" s="14"/>
      <c r="EUJ23" s="14"/>
      <c r="EUK23" s="14"/>
      <c r="EUL23" s="14"/>
      <c r="EUM23" s="14"/>
      <c r="EUN23" s="14"/>
      <c r="EUO23" s="14"/>
      <c r="EUP23" s="14"/>
      <c r="EUQ23" s="14"/>
      <c r="EUR23" s="14"/>
      <c r="EUS23" s="14"/>
      <c r="EUT23" s="14"/>
      <c r="EUU23" s="14"/>
      <c r="EUV23" s="14"/>
      <c r="EUW23" s="14"/>
      <c r="EUX23" s="14"/>
      <c r="EUY23" s="14"/>
      <c r="EUZ23" s="14"/>
      <c r="EVA23" s="14"/>
      <c r="EVB23" s="14"/>
      <c r="EVC23" s="14"/>
      <c r="EVD23" s="14"/>
      <c r="EVE23" s="14"/>
      <c r="EVF23" s="14"/>
      <c r="EVG23" s="14"/>
      <c r="EVH23" s="14"/>
      <c r="EVI23" s="14"/>
      <c r="EVJ23" s="14"/>
      <c r="EVK23" s="14"/>
      <c r="EVL23" s="14"/>
      <c r="EVM23" s="14"/>
      <c r="EVN23" s="14"/>
      <c r="EVO23" s="14"/>
      <c r="EVP23" s="14"/>
      <c r="EVQ23" s="14"/>
      <c r="EVR23" s="14"/>
      <c r="EVS23" s="14"/>
      <c r="EVT23" s="14"/>
      <c r="EVU23" s="14"/>
      <c r="EVV23" s="14"/>
      <c r="EVW23" s="14"/>
      <c r="EVX23" s="14"/>
      <c r="EVY23" s="14"/>
      <c r="EVZ23" s="14"/>
      <c r="EWA23" s="14"/>
      <c r="EWB23" s="14"/>
      <c r="EWC23" s="14"/>
      <c r="EWD23" s="14"/>
      <c r="EWE23" s="14"/>
      <c r="EWF23" s="14"/>
      <c r="EWG23" s="14"/>
      <c r="EWH23" s="14"/>
      <c r="EWI23" s="14"/>
      <c r="EWJ23" s="14"/>
      <c r="EWK23" s="14"/>
      <c r="EWL23" s="14"/>
      <c r="EWM23" s="14"/>
      <c r="EWN23" s="14"/>
      <c r="EWO23" s="14"/>
      <c r="EWP23" s="14"/>
      <c r="EWQ23" s="14"/>
      <c r="EWR23" s="14"/>
      <c r="EWS23" s="14"/>
      <c r="EWT23" s="14"/>
      <c r="EWU23" s="14"/>
      <c r="EWV23" s="14"/>
      <c r="EWW23" s="14"/>
      <c r="EWX23" s="14"/>
      <c r="EWY23" s="14"/>
      <c r="EWZ23" s="14"/>
      <c r="EXA23" s="14"/>
      <c r="EXB23" s="14"/>
      <c r="EXC23" s="14"/>
      <c r="EXD23" s="14"/>
      <c r="EXE23" s="14"/>
      <c r="EXF23" s="14"/>
      <c r="EXG23" s="14"/>
      <c r="EXH23" s="14"/>
      <c r="EXI23" s="14"/>
      <c r="EXJ23" s="14"/>
      <c r="EXK23" s="14"/>
      <c r="EXL23" s="14"/>
      <c r="EXM23" s="14"/>
      <c r="EXN23" s="14"/>
      <c r="EXO23" s="14"/>
      <c r="EXP23" s="14"/>
      <c r="EXQ23" s="14"/>
      <c r="EXR23" s="14"/>
      <c r="EXS23" s="14"/>
      <c r="EXT23" s="14"/>
      <c r="EXU23" s="14"/>
      <c r="EXV23" s="14"/>
      <c r="EXW23" s="14"/>
      <c r="EXX23" s="14"/>
      <c r="EXY23" s="14"/>
      <c r="EXZ23" s="14"/>
      <c r="EYA23" s="14"/>
      <c r="EYB23" s="14"/>
      <c r="EYC23" s="14"/>
      <c r="EYD23" s="14"/>
      <c r="EYE23" s="14"/>
      <c r="EYF23" s="14"/>
      <c r="EYG23" s="14"/>
      <c r="EYH23" s="14"/>
      <c r="EYI23" s="14"/>
      <c r="EYJ23" s="14"/>
      <c r="EYK23" s="14"/>
      <c r="EYL23" s="14"/>
      <c r="EYM23" s="14"/>
      <c r="EYN23" s="14"/>
      <c r="EYO23" s="14"/>
      <c r="EYP23" s="14"/>
      <c r="EYQ23" s="14"/>
      <c r="EYR23" s="14"/>
      <c r="EYS23" s="14"/>
      <c r="EYT23" s="14"/>
      <c r="EYU23" s="14"/>
      <c r="EYV23" s="14"/>
      <c r="EYW23" s="14"/>
      <c r="EYX23" s="14"/>
      <c r="EYY23" s="14"/>
      <c r="EYZ23" s="14"/>
      <c r="EZA23" s="14"/>
      <c r="EZB23" s="14"/>
      <c r="EZC23" s="14"/>
      <c r="EZD23" s="14"/>
      <c r="EZE23" s="14"/>
      <c r="EZF23" s="14"/>
      <c r="EZG23" s="14"/>
      <c r="EZH23" s="14"/>
      <c r="EZI23" s="14"/>
      <c r="EZJ23" s="14"/>
      <c r="EZK23" s="14"/>
      <c r="EZL23" s="14"/>
      <c r="EZM23" s="14"/>
      <c r="EZN23" s="14"/>
      <c r="EZO23" s="14"/>
      <c r="EZP23" s="14"/>
      <c r="EZQ23" s="14"/>
      <c r="EZR23" s="14"/>
      <c r="EZS23" s="14"/>
      <c r="EZT23" s="14"/>
      <c r="EZU23" s="14"/>
      <c r="EZV23" s="14"/>
      <c r="EZW23" s="14"/>
      <c r="EZX23" s="14"/>
      <c r="EZY23" s="14"/>
      <c r="EZZ23" s="14"/>
      <c r="FAA23" s="14"/>
      <c r="FAB23" s="14"/>
      <c r="FAC23" s="14"/>
      <c r="FAD23" s="14"/>
      <c r="FAE23" s="14"/>
      <c r="FAF23" s="14"/>
      <c r="FAG23" s="14"/>
      <c r="FAH23" s="14"/>
      <c r="FAI23" s="14"/>
      <c r="FAJ23" s="14"/>
      <c r="FAK23" s="14"/>
      <c r="FAL23" s="14"/>
      <c r="FAM23" s="14"/>
      <c r="FAN23" s="14"/>
      <c r="FAO23" s="14"/>
      <c r="FAP23" s="14"/>
      <c r="FAQ23" s="14"/>
      <c r="FAR23" s="14"/>
      <c r="FAS23" s="14"/>
      <c r="FAT23" s="14"/>
      <c r="FAU23" s="14"/>
      <c r="FAV23" s="14"/>
      <c r="FAW23" s="14"/>
      <c r="FAX23" s="14"/>
      <c r="FAY23" s="14"/>
      <c r="FAZ23" s="14"/>
      <c r="FBA23" s="14"/>
      <c r="FBB23" s="14"/>
      <c r="FBC23" s="14"/>
      <c r="FBD23" s="14"/>
      <c r="FBE23" s="14"/>
      <c r="FBF23" s="14"/>
      <c r="FBG23" s="14"/>
      <c r="FBH23" s="14"/>
      <c r="FBI23" s="14"/>
      <c r="FBJ23" s="14"/>
      <c r="FBK23" s="14"/>
      <c r="FBL23" s="14"/>
      <c r="FBM23" s="14"/>
      <c r="FBN23" s="14"/>
      <c r="FBO23" s="14"/>
      <c r="FBP23" s="14"/>
      <c r="FBQ23" s="14"/>
      <c r="FBR23" s="14"/>
      <c r="FBS23" s="14"/>
      <c r="FBT23" s="14"/>
      <c r="FBU23" s="14"/>
      <c r="FBV23" s="14"/>
      <c r="FBW23" s="14"/>
      <c r="FBX23" s="14"/>
      <c r="FBY23" s="14"/>
      <c r="FBZ23" s="14"/>
      <c r="FCA23" s="14"/>
      <c r="FCB23" s="14"/>
      <c r="FCC23" s="14"/>
      <c r="FCD23" s="14"/>
      <c r="FCE23" s="14"/>
      <c r="FCF23" s="14"/>
      <c r="FCG23" s="14"/>
      <c r="FCH23" s="14"/>
      <c r="FCI23" s="14"/>
      <c r="FCJ23" s="14"/>
      <c r="FCK23" s="14"/>
      <c r="FCL23" s="14"/>
      <c r="FCM23" s="14"/>
      <c r="FCN23" s="14"/>
      <c r="FCO23" s="14"/>
      <c r="FCP23" s="14"/>
      <c r="FCQ23" s="14"/>
      <c r="FCR23" s="14"/>
      <c r="FCS23" s="14"/>
      <c r="FCT23" s="14"/>
      <c r="FCU23" s="14"/>
      <c r="FCV23" s="14"/>
      <c r="FCW23" s="14"/>
      <c r="FCX23" s="14"/>
      <c r="FCY23" s="14"/>
      <c r="FCZ23" s="14"/>
      <c r="FDA23" s="14"/>
      <c r="FDB23" s="14"/>
      <c r="FDC23" s="14"/>
      <c r="FDD23" s="14"/>
      <c r="FDE23" s="14"/>
      <c r="FDF23" s="14"/>
      <c r="FDG23" s="14"/>
      <c r="FDH23" s="14"/>
      <c r="FDI23" s="14"/>
      <c r="FDJ23" s="14"/>
      <c r="FDK23" s="14"/>
      <c r="FDL23" s="14"/>
      <c r="FDM23" s="14"/>
      <c r="FDN23" s="14"/>
      <c r="FDO23" s="14"/>
      <c r="FDP23" s="14"/>
      <c r="FDQ23" s="14"/>
      <c r="FDR23" s="14"/>
      <c r="FDS23" s="14"/>
      <c r="FDT23" s="14"/>
      <c r="FDU23" s="14"/>
      <c r="FDV23" s="14"/>
      <c r="FDW23" s="14"/>
      <c r="FDX23" s="14"/>
      <c r="FDY23" s="14"/>
      <c r="FDZ23" s="14"/>
      <c r="FEA23" s="14"/>
      <c r="FEB23" s="14"/>
      <c r="FEC23" s="14"/>
      <c r="FED23" s="14"/>
      <c r="FEE23" s="14"/>
      <c r="FEF23" s="14"/>
      <c r="FEG23" s="14"/>
      <c r="FEH23" s="14"/>
      <c r="FEI23" s="14"/>
      <c r="FEJ23" s="14"/>
      <c r="FEK23" s="14"/>
      <c r="FEL23" s="14"/>
      <c r="FEM23" s="14"/>
      <c r="FEN23" s="14"/>
      <c r="FEO23" s="14"/>
      <c r="FEP23" s="14"/>
      <c r="FEQ23" s="14"/>
      <c r="FER23" s="14"/>
      <c r="FES23" s="14"/>
      <c r="FET23" s="14"/>
      <c r="FEU23" s="14"/>
      <c r="FEV23" s="14"/>
      <c r="FEW23" s="14"/>
      <c r="FEX23" s="14"/>
      <c r="FEY23" s="14"/>
      <c r="FEZ23" s="14"/>
      <c r="FFA23" s="14"/>
      <c r="FFB23" s="14"/>
      <c r="FFC23" s="14"/>
      <c r="FFD23" s="14"/>
      <c r="FFE23" s="14"/>
      <c r="FFF23" s="14"/>
      <c r="FFG23" s="14"/>
      <c r="FFH23" s="14"/>
      <c r="FFI23" s="14"/>
      <c r="FFJ23" s="14"/>
      <c r="FFK23" s="14"/>
      <c r="FFL23" s="14"/>
      <c r="FFM23" s="14"/>
      <c r="FFN23" s="14"/>
      <c r="FFO23" s="14"/>
      <c r="FFP23" s="14"/>
      <c r="FFQ23" s="14"/>
      <c r="FFR23" s="14"/>
      <c r="FFS23" s="14"/>
      <c r="FFT23" s="14"/>
      <c r="FFU23" s="14"/>
      <c r="FFV23" s="14"/>
      <c r="FFW23" s="14"/>
      <c r="FFX23" s="14"/>
      <c r="FFY23" s="14"/>
      <c r="FFZ23" s="14"/>
      <c r="FGA23" s="14"/>
      <c r="FGB23" s="14"/>
      <c r="FGC23" s="14"/>
      <c r="FGD23" s="14"/>
      <c r="FGE23" s="14"/>
      <c r="FGF23" s="14"/>
      <c r="FGG23" s="14"/>
      <c r="FGH23" s="14"/>
      <c r="FGI23" s="14"/>
      <c r="FGJ23" s="14"/>
      <c r="FGK23" s="14"/>
      <c r="FGL23" s="14"/>
      <c r="FGM23" s="14"/>
      <c r="FGN23" s="14"/>
      <c r="FGO23" s="14"/>
      <c r="FGP23" s="14"/>
      <c r="FGQ23" s="14"/>
      <c r="FGR23" s="14"/>
      <c r="FGS23" s="14"/>
      <c r="FGT23" s="14"/>
      <c r="FGU23" s="14"/>
      <c r="FGV23" s="14"/>
      <c r="FGW23" s="14"/>
      <c r="FGX23" s="14"/>
      <c r="FGY23" s="14"/>
      <c r="FGZ23" s="14"/>
      <c r="FHA23" s="14"/>
      <c r="FHB23" s="14"/>
      <c r="FHC23" s="14"/>
      <c r="FHD23" s="14"/>
      <c r="FHE23" s="14"/>
      <c r="FHF23" s="14"/>
      <c r="FHG23" s="14"/>
      <c r="FHH23" s="14"/>
      <c r="FHI23" s="14"/>
      <c r="FHJ23" s="14"/>
      <c r="FHK23" s="14"/>
      <c r="FHL23" s="14"/>
      <c r="FHM23" s="14"/>
      <c r="FHN23" s="14"/>
      <c r="FHO23" s="14"/>
      <c r="FHP23" s="14"/>
      <c r="FHQ23" s="14"/>
      <c r="FHR23" s="14"/>
      <c r="FHS23" s="14"/>
      <c r="FHT23" s="14"/>
      <c r="FHU23" s="14"/>
      <c r="FHV23" s="14"/>
      <c r="FHW23" s="14"/>
      <c r="FHX23" s="14"/>
      <c r="FHY23" s="14"/>
      <c r="FHZ23" s="14"/>
      <c r="FIA23" s="14"/>
      <c r="FIB23" s="14"/>
      <c r="FIC23" s="14"/>
      <c r="FID23" s="14"/>
      <c r="FIE23" s="14"/>
      <c r="FIF23" s="14"/>
      <c r="FIG23" s="14"/>
      <c r="FIH23" s="14"/>
      <c r="FII23" s="14"/>
      <c r="FIJ23" s="14"/>
      <c r="FIK23" s="14"/>
      <c r="FIL23" s="14"/>
      <c r="FIM23" s="14"/>
      <c r="FIN23" s="14"/>
      <c r="FIO23" s="14"/>
      <c r="FIP23" s="14"/>
      <c r="FIQ23" s="14"/>
      <c r="FIR23" s="14"/>
      <c r="FIS23" s="14"/>
      <c r="FIT23" s="14"/>
      <c r="FIU23" s="14"/>
      <c r="FIV23" s="14"/>
      <c r="FIW23" s="14"/>
      <c r="FIX23" s="14"/>
      <c r="FIY23" s="14"/>
      <c r="FIZ23" s="14"/>
      <c r="FJA23" s="14"/>
      <c r="FJB23" s="14"/>
      <c r="FJC23" s="14"/>
      <c r="FJD23" s="14"/>
      <c r="FJE23" s="14"/>
      <c r="FJF23" s="14"/>
      <c r="FJG23" s="14"/>
      <c r="FJH23" s="14"/>
      <c r="FJI23" s="14"/>
      <c r="FJJ23" s="14"/>
      <c r="FJK23" s="14"/>
      <c r="FJL23" s="14"/>
      <c r="FJM23" s="14"/>
      <c r="FJN23" s="14"/>
      <c r="FJO23" s="14"/>
      <c r="FJP23" s="14"/>
      <c r="FJQ23" s="14"/>
      <c r="FJR23" s="14"/>
      <c r="FJS23" s="14"/>
      <c r="FJT23" s="14"/>
      <c r="FJU23" s="14"/>
      <c r="FJV23" s="14"/>
      <c r="FJW23" s="14"/>
      <c r="FJX23" s="14"/>
      <c r="FJY23" s="14"/>
      <c r="FJZ23" s="14"/>
      <c r="FKA23" s="14"/>
      <c r="FKB23" s="14"/>
      <c r="FKC23" s="14"/>
      <c r="FKD23" s="14"/>
      <c r="FKE23" s="14"/>
      <c r="FKF23" s="14"/>
      <c r="FKG23" s="14"/>
      <c r="FKH23" s="14"/>
      <c r="FKI23" s="14"/>
      <c r="FKJ23" s="14"/>
      <c r="FKK23" s="14"/>
      <c r="FKL23" s="14"/>
      <c r="FKM23" s="14"/>
      <c r="FKN23" s="14"/>
      <c r="FKO23" s="14"/>
      <c r="FKP23" s="14"/>
      <c r="FKQ23" s="14"/>
      <c r="FKR23" s="14"/>
      <c r="FKS23" s="14"/>
      <c r="FKT23" s="14"/>
      <c r="FKU23" s="14"/>
      <c r="FKV23" s="14"/>
      <c r="FKW23" s="14"/>
      <c r="FKX23" s="14"/>
      <c r="FKY23" s="14"/>
      <c r="FKZ23" s="14"/>
      <c r="FLA23" s="14"/>
      <c r="FLB23" s="14"/>
      <c r="FLC23" s="14"/>
      <c r="FLD23" s="14"/>
      <c r="FLE23" s="14"/>
      <c r="FLF23" s="14"/>
      <c r="FLG23" s="14"/>
      <c r="FLH23" s="14"/>
      <c r="FLI23" s="14"/>
      <c r="FLJ23" s="14"/>
      <c r="FLK23" s="14"/>
      <c r="FLL23" s="14"/>
      <c r="FLM23" s="14"/>
      <c r="FLN23" s="14"/>
      <c r="FLO23" s="14"/>
      <c r="FLP23" s="14"/>
      <c r="FLQ23" s="14"/>
      <c r="FLR23" s="14"/>
      <c r="FLS23" s="14"/>
      <c r="FLT23" s="14"/>
      <c r="FLU23" s="14"/>
      <c r="FLV23" s="14"/>
      <c r="FLW23" s="14"/>
      <c r="FLX23" s="14"/>
      <c r="FLY23" s="14"/>
      <c r="FLZ23" s="14"/>
      <c r="FMA23" s="14"/>
      <c r="FMB23" s="14"/>
      <c r="FMC23" s="14"/>
      <c r="FMD23" s="14"/>
      <c r="FME23" s="14"/>
      <c r="FMF23" s="14"/>
      <c r="FMG23" s="14"/>
      <c r="FMH23" s="14"/>
      <c r="FMI23" s="14"/>
      <c r="FMJ23" s="14"/>
      <c r="FMK23" s="14"/>
      <c r="FML23" s="14"/>
      <c r="FMM23" s="14"/>
      <c r="FMN23" s="14"/>
      <c r="FMO23" s="14"/>
      <c r="FMP23" s="14"/>
      <c r="FMQ23" s="14"/>
      <c r="FMR23" s="14"/>
      <c r="FMS23" s="14"/>
      <c r="FMT23" s="14"/>
      <c r="FMU23" s="14"/>
      <c r="FMV23" s="14"/>
      <c r="FMW23" s="14"/>
      <c r="FMX23" s="14"/>
      <c r="FMY23" s="14"/>
      <c r="FMZ23" s="14"/>
      <c r="FNA23" s="14"/>
      <c r="FNB23" s="14"/>
      <c r="FNC23" s="14"/>
      <c r="FND23" s="14"/>
      <c r="FNE23" s="14"/>
      <c r="FNF23" s="14"/>
      <c r="FNG23" s="14"/>
      <c r="FNH23" s="14"/>
      <c r="FNI23" s="14"/>
      <c r="FNJ23" s="14"/>
      <c r="FNK23" s="14"/>
      <c r="FNL23" s="14"/>
      <c r="FNM23" s="14"/>
      <c r="FNN23" s="14"/>
      <c r="FNO23" s="14"/>
      <c r="FNP23" s="14"/>
      <c r="FNQ23" s="14"/>
      <c r="FNR23" s="14"/>
      <c r="FNS23" s="14"/>
      <c r="FNT23" s="14"/>
      <c r="FNU23" s="14"/>
      <c r="FNV23" s="14"/>
      <c r="FNW23" s="14"/>
      <c r="FNX23" s="14"/>
      <c r="FNY23" s="14"/>
      <c r="FNZ23" s="14"/>
      <c r="FOA23" s="14"/>
      <c r="FOB23" s="14"/>
      <c r="FOC23" s="14"/>
      <c r="FOD23" s="14"/>
      <c r="FOE23" s="14"/>
      <c r="FOF23" s="14"/>
      <c r="FOG23" s="14"/>
      <c r="FOH23" s="14"/>
      <c r="FOI23" s="14"/>
      <c r="FOJ23" s="14"/>
      <c r="FOK23" s="14"/>
      <c r="FOL23" s="14"/>
      <c r="FOM23" s="14"/>
      <c r="FON23" s="14"/>
      <c r="FOO23" s="14"/>
      <c r="FOP23" s="14"/>
      <c r="FOQ23" s="14"/>
      <c r="FOR23" s="14"/>
      <c r="FOS23" s="14"/>
      <c r="FOT23" s="14"/>
      <c r="FOU23" s="14"/>
      <c r="FOV23" s="14"/>
      <c r="FOW23" s="14"/>
      <c r="FOX23" s="14"/>
      <c r="FOY23" s="14"/>
      <c r="FOZ23" s="14"/>
      <c r="FPA23" s="14"/>
      <c r="FPB23" s="14"/>
      <c r="FPC23" s="14"/>
      <c r="FPD23" s="14"/>
      <c r="FPE23" s="14"/>
      <c r="FPF23" s="14"/>
      <c r="FPG23" s="14"/>
      <c r="FPH23" s="14"/>
      <c r="FPI23" s="14"/>
      <c r="FPJ23" s="14"/>
      <c r="FPK23" s="14"/>
      <c r="FPL23" s="14"/>
      <c r="FPM23" s="14"/>
      <c r="FPN23" s="14"/>
      <c r="FPO23" s="14"/>
      <c r="FPP23" s="14"/>
      <c r="FPQ23" s="14"/>
      <c r="FPR23" s="14"/>
      <c r="FPS23" s="14"/>
      <c r="FPT23" s="14"/>
      <c r="FPU23" s="14"/>
      <c r="FPV23" s="14"/>
      <c r="FPW23" s="14"/>
      <c r="FPX23" s="14"/>
      <c r="FPY23" s="14"/>
      <c r="FPZ23" s="14"/>
      <c r="FQA23" s="14"/>
      <c r="FQB23" s="14"/>
      <c r="FQC23" s="14"/>
      <c r="FQD23" s="14"/>
      <c r="FQE23" s="14"/>
      <c r="FQF23" s="14"/>
      <c r="FQG23" s="14"/>
      <c r="FQH23" s="14"/>
      <c r="FQI23" s="14"/>
      <c r="FQJ23" s="14"/>
      <c r="FQK23" s="14"/>
      <c r="FQL23" s="14"/>
      <c r="FQM23" s="14"/>
      <c r="FQN23" s="14"/>
      <c r="FQO23" s="14"/>
      <c r="FQP23" s="14"/>
      <c r="FQQ23" s="14"/>
      <c r="FQR23" s="14"/>
      <c r="FQS23" s="14"/>
      <c r="FQT23" s="14"/>
      <c r="FQU23" s="14"/>
      <c r="FQV23" s="14"/>
      <c r="FQW23" s="14"/>
      <c r="FQX23" s="14"/>
      <c r="FQY23" s="14"/>
      <c r="FQZ23" s="14"/>
      <c r="FRA23" s="14"/>
      <c r="FRB23" s="14"/>
      <c r="FRC23" s="14"/>
      <c r="FRD23" s="14"/>
      <c r="FRE23" s="14"/>
      <c r="FRF23" s="14"/>
      <c r="FRG23" s="14"/>
      <c r="FRH23" s="14"/>
      <c r="FRI23" s="14"/>
      <c r="FRJ23" s="14"/>
      <c r="FRK23" s="14"/>
      <c r="FRL23" s="14"/>
      <c r="FRM23" s="14"/>
      <c r="FRN23" s="14"/>
      <c r="FRO23" s="14"/>
      <c r="FRP23" s="14"/>
      <c r="FRQ23" s="14"/>
      <c r="FRR23" s="14"/>
      <c r="FRS23" s="14"/>
      <c r="FRT23" s="14"/>
      <c r="FRU23" s="14"/>
      <c r="FRV23" s="14"/>
      <c r="FRW23" s="14"/>
      <c r="FRX23" s="14"/>
      <c r="FRY23" s="14"/>
      <c r="FRZ23" s="14"/>
      <c r="FSA23" s="14"/>
      <c r="FSB23" s="14"/>
      <c r="FSC23" s="14"/>
      <c r="FSD23" s="14"/>
      <c r="FSE23" s="14"/>
      <c r="FSF23" s="14"/>
      <c r="FSG23" s="14"/>
      <c r="FSH23" s="14"/>
      <c r="FSI23" s="14"/>
      <c r="FSJ23" s="14"/>
      <c r="FSK23" s="14"/>
      <c r="FSL23" s="14"/>
      <c r="FSM23" s="14"/>
      <c r="FSN23" s="14"/>
      <c r="FSO23" s="14"/>
      <c r="FSP23" s="14"/>
      <c r="FSQ23" s="14"/>
      <c r="FSR23" s="14"/>
      <c r="FSS23" s="14"/>
      <c r="FST23" s="14"/>
      <c r="FSU23" s="14"/>
      <c r="FSV23" s="14"/>
      <c r="FSW23" s="14"/>
      <c r="FSX23" s="14"/>
      <c r="FSY23" s="14"/>
      <c r="FSZ23" s="14"/>
      <c r="FTA23" s="14"/>
      <c r="FTB23" s="14"/>
      <c r="FTC23" s="14"/>
      <c r="FTD23" s="14"/>
      <c r="FTE23" s="14"/>
      <c r="FTF23" s="14"/>
      <c r="FTG23" s="14"/>
      <c r="FTH23" s="14"/>
      <c r="FTI23" s="14"/>
      <c r="FTJ23" s="14"/>
      <c r="FTK23" s="14"/>
      <c r="FTL23" s="14"/>
      <c r="FTM23" s="14"/>
      <c r="FTN23" s="14"/>
      <c r="FTO23" s="14"/>
      <c r="FTP23" s="14"/>
      <c r="FTQ23" s="14"/>
      <c r="FTR23" s="14"/>
      <c r="FTS23" s="14"/>
      <c r="FTT23" s="14"/>
      <c r="FTU23" s="14"/>
      <c r="FTV23" s="14"/>
      <c r="FTW23" s="14"/>
      <c r="FTX23" s="14"/>
      <c r="FTY23" s="14"/>
      <c r="FTZ23" s="14"/>
      <c r="FUA23" s="14"/>
      <c r="FUB23" s="14"/>
      <c r="FUC23" s="14"/>
      <c r="FUD23" s="14"/>
      <c r="FUE23" s="14"/>
      <c r="FUF23" s="14"/>
      <c r="FUG23" s="14"/>
      <c r="FUH23" s="14"/>
      <c r="FUI23" s="14"/>
      <c r="FUJ23" s="14"/>
      <c r="FUK23" s="14"/>
      <c r="FUL23" s="14"/>
      <c r="FUM23" s="14"/>
      <c r="FUN23" s="14"/>
      <c r="FUO23" s="14"/>
      <c r="FUP23" s="14"/>
      <c r="FUQ23" s="14"/>
      <c r="FUR23" s="14"/>
      <c r="FUS23" s="14"/>
      <c r="FUT23" s="14"/>
      <c r="FUU23" s="14"/>
      <c r="FUV23" s="14"/>
      <c r="FUW23" s="14"/>
      <c r="FUX23" s="14"/>
      <c r="FUY23" s="14"/>
      <c r="FUZ23" s="14"/>
      <c r="FVA23" s="14"/>
      <c r="FVB23" s="14"/>
      <c r="FVC23" s="14"/>
      <c r="FVD23" s="14"/>
      <c r="FVE23" s="14"/>
      <c r="FVF23" s="14"/>
      <c r="FVG23" s="14"/>
      <c r="FVH23" s="14"/>
      <c r="FVI23" s="14"/>
      <c r="FVJ23" s="14"/>
      <c r="FVK23" s="14"/>
      <c r="FVL23" s="14"/>
      <c r="FVM23" s="14"/>
      <c r="FVN23" s="14"/>
      <c r="FVO23" s="14"/>
      <c r="FVP23" s="14"/>
      <c r="FVQ23" s="14"/>
      <c r="FVR23" s="14"/>
      <c r="FVS23" s="14"/>
      <c r="FVT23" s="14"/>
      <c r="FVU23" s="14"/>
      <c r="FVV23" s="14"/>
      <c r="FVW23" s="14"/>
      <c r="FVX23" s="14"/>
      <c r="FVY23" s="14"/>
      <c r="FVZ23" s="14"/>
      <c r="FWA23" s="14"/>
      <c r="FWB23" s="14"/>
      <c r="FWC23" s="14"/>
      <c r="FWD23" s="14"/>
      <c r="FWE23" s="14"/>
      <c r="FWF23" s="14"/>
      <c r="FWG23" s="14"/>
      <c r="FWH23" s="14"/>
      <c r="FWI23" s="14"/>
      <c r="FWJ23" s="14"/>
      <c r="FWK23" s="14"/>
      <c r="FWL23" s="14"/>
      <c r="FWM23" s="14"/>
      <c r="FWN23" s="14"/>
      <c r="FWO23" s="14"/>
      <c r="FWP23" s="14"/>
      <c r="FWQ23" s="14"/>
      <c r="FWR23" s="14"/>
      <c r="FWS23" s="14"/>
      <c r="FWT23" s="14"/>
      <c r="FWU23" s="14"/>
      <c r="FWV23" s="14"/>
      <c r="FWW23" s="14"/>
      <c r="FWX23" s="14"/>
      <c r="FWY23" s="14"/>
      <c r="FWZ23" s="14"/>
      <c r="FXA23" s="14"/>
      <c r="FXB23" s="14"/>
      <c r="FXC23" s="14"/>
      <c r="FXD23" s="14"/>
      <c r="FXE23" s="14"/>
      <c r="FXF23" s="14"/>
      <c r="FXG23" s="14"/>
      <c r="FXH23" s="14"/>
      <c r="FXI23" s="14"/>
      <c r="FXJ23" s="14"/>
      <c r="FXK23" s="14"/>
      <c r="FXL23" s="14"/>
      <c r="FXM23" s="14"/>
      <c r="FXN23" s="14"/>
      <c r="FXO23" s="14"/>
      <c r="FXP23" s="14"/>
      <c r="FXQ23" s="14"/>
      <c r="FXR23" s="14"/>
      <c r="FXS23" s="14"/>
      <c r="FXT23" s="14"/>
      <c r="FXU23" s="14"/>
      <c r="FXV23" s="14"/>
      <c r="FXW23" s="14"/>
      <c r="FXX23" s="14"/>
      <c r="FXY23" s="14"/>
      <c r="FXZ23" s="14"/>
      <c r="FYA23" s="14"/>
      <c r="FYB23" s="14"/>
      <c r="FYC23" s="14"/>
      <c r="FYD23" s="14"/>
      <c r="FYE23" s="14"/>
      <c r="FYF23" s="14"/>
      <c r="FYG23" s="14"/>
      <c r="FYH23" s="14"/>
      <c r="FYI23" s="14"/>
      <c r="FYJ23" s="14"/>
      <c r="FYK23" s="14"/>
      <c r="FYL23" s="14"/>
      <c r="FYM23" s="14"/>
      <c r="FYN23" s="14"/>
      <c r="FYO23" s="14"/>
      <c r="FYP23" s="14"/>
      <c r="FYQ23" s="14"/>
      <c r="FYR23" s="14"/>
      <c r="FYS23" s="14"/>
      <c r="FYT23" s="14"/>
      <c r="FYU23" s="14"/>
      <c r="FYV23" s="14"/>
      <c r="FYW23" s="14"/>
      <c r="FYX23" s="14"/>
      <c r="FYY23" s="14"/>
      <c r="FYZ23" s="14"/>
      <c r="FZA23" s="14"/>
      <c r="FZB23" s="14"/>
      <c r="FZC23" s="14"/>
      <c r="FZD23" s="14"/>
      <c r="FZE23" s="14"/>
      <c r="FZF23" s="14"/>
      <c r="FZG23" s="14"/>
      <c r="FZH23" s="14"/>
      <c r="FZI23" s="14"/>
      <c r="FZJ23" s="14"/>
      <c r="FZK23" s="14"/>
      <c r="FZL23" s="14"/>
      <c r="FZM23" s="14"/>
      <c r="FZN23" s="14"/>
      <c r="FZO23" s="14"/>
      <c r="FZP23" s="14"/>
      <c r="FZQ23" s="14"/>
      <c r="FZR23" s="14"/>
      <c r="FZS23" s="14"/>
      <c r="FZT23" s="14"/>
      <c r="FZU23" s="14"/>
      <c r="FZV23" s="14"/>
      <c r="FZW23" s="14"/>
      <c r="FZX23" s="14"/>
      <c r="FZY23" s="14"/>
      <c r="FZZ23" s="14"/>
      <c r="GAA23" s="14"/>
      <c r="GAB23" s="14"/>
      <c r="GAC23" s="14"/>
      <c r="GAD23" s="14"/>
      <c r="GAE23" s="14"/>
      <c r="GAF23" s="14"/>
      <c r="GAG23" s="14"/>
      <c r="GAH23" s="14"/>
      <c r="GAI23" s="14"/>
      <c r="GAJ23" s="14"/>
      <c r="GAK23" s="14"/>
      <c r="GAL23" s="14"/>
      <c r="GAM23" s="14"/>
      <c r="GAN23" s="14"/>
      <c r="GAO23" s="14"/>
      <c r="GAP23" s="14"/>
      <c r="GAQ23" s="14"/>
      <c r="GAR23" s="14"/>
      <c r="GAS23" s="14"/>
      <c r="GAT23" s="14"/>
      <c r="GAU23" s="14"/>
      <c r="GAV23" s="14"/>
      <c r="GAW23" s="14"/>
      <c r="GAX23" s="14"/>
      <c r="GAY23" s="14"/>
      <c r="GAZ23" s="14"/>
      <c r="GBA23" s="14"/>
      <c r="GBB23" s="14"/>
      <c r="GBC23" s="14"/>
      <c r="GBD23" s="14"/>
      <c r="GBE23" s="14"/>
      <c r="GBF23" s="14"/>
      <c r="GBG23" s="14"/>
      <c r="GBH23" s="14"/>
      <c r="GBI23" s="14"/>
      <c r="GBJ23" s="14"/>
      <c r="GBK23" s="14"/>
      <c r="GBL23" s="14"/>
      <c r="GBM23" s="14"/>
      <c r="GBN23" s="14"/>
      <c r="GBO23" s="14"/>
      <c r="GBP23" s="14"/>
      <c r="GBQ23" s="14"/>
      <c r="GBR23" s="14"/>
      <c r="GBS23" s="14"/>
      <c r="GBT23" s="14"/>
      <c r="GBU23" s="14"/>
      <c r="GBV23" s="14"/>
      <c r="GBW23" s="14"/>
      <c r="GBX23" s="14"/>
      <c r="GBY23" s="14"/>
      <c r="GBZ23" s="14"/>
      <c r="GCA23" s="14"/>
      <c r="GCB23" s="14"/>
      <c r="GCC23" s="14"/>
      <c r="GCD23" s="14"/>
      <c r="GCE23" s="14"/>
      <c r="GCF23" s="14"/>
      <c r="GCG23" s="14"/>
      <c r="GCH23" s="14"/>
      <c r="GCI23" s="14"/>
      <c r="GCJ23" s="14"/>
      <c r="GCK23" s="14"/>
      <c r="GCL23" s="14"/>
      <c r="GCM23" s="14"/>
      <c r="GCN23" s="14"/>
      <c r="GCO23" s="14"/>
      <c r="GCP23" s="14"/>
      <c r="GCQ23" s="14"/>
      <c r="GCR23" s="14"/>
      <c r="GCS23" s="14"/>
      <c r="GCT23" s="14"/>
      <c r="GCU23" s="14"/>
      <c r="GCV23" s="14"/>
      <c r="GCW23" s="14"/>
      <c r="GCX23" s="14"/>
      <c r="GCY23" s="14"/>
      <c r="GCZ23" s="14"/>
      <c r="GDA23" s="14"/>
      <c r="GDB23" s="14"/>
      <c r="GDC23" s="14"/>
      <c r="GDD23" s="14"/>
      <c r="GDE23" s="14"/>
      <c r="GDF23" s="14"/>
      <c r="GDG23" s="14"/>
      <c r="GDH23" s="14"/>
      <c r="GDI23" s="14"/>
      <c r="GDJ23" s="14"/>
      <c r="GDK23" s="14"/>
      <c r="GDL23" s="14"/>
      <c r="GDM23" s="14"/>
      <c r="GDN23" s="14"/>
      <c r="GDO23" s="14"/>
      <c r="GDP23" s="14"/>
      <c r="GDQ23" s="14"/>
      <c r="GDR23" s="14"/>
      <c r="GDS23" s="14"/>
      <c r="GDT23" s="14"/>
      <c r="GDU23" s="14"/>
      <c r="GDV23" s="14"/>
      <c r="GDW23" s="14"/>
      <c r="GDX23" s="14"/>
      <c r="GDY23" s="14"/>
      <c r="GDZ23" s="14"/>
      <c r="GEA23" s="14"/>
      <c r="GEB23" s="14"/>
      <c r="GEC23" s="14"/>
      <c r="GED23" s="14"/>
      <c r="GEE23" s="14"/>
      <c r="GEF23" s="14"/>
      <c r="GEG23" s="14"/>
      <c r="GEH23" s="14"/>
      <c r="GEI23" s="14"/>
      <c r="GEJ23" s="14"/>
      <c r="GEK23" s="14"/>
      <c r="GEL23" s="14"/>
      <c r="GEM23" s="14"/>
      <c r="GEN23" s="14"/>
      <c r="GEO23" s="14"/>
      <c r="GEP23" s="14"/>
      <c r="GEQ23" s="14"/>
      <c r="GER23" s="14"/>
      <c r="GES23" s="14"/>
      <c r="GET23" s="14"/>
      <c r="GEU23" s="14"/>
      <c r="GEV23" s="14"/>
      <c r="GEW23" s="14"/>
      <c r="GEX23" s="14"/>
      <c r="GEY23" s="14"/>
      <c r="GEZ23" s="14"/>
      <c r="GFA23" s="14"/>
      <c r="GFB23" s="14"/>
      <c r="GFC23" s="14"/>
      <c r="GFD23" s="14"/>
      <c r="GFE23" s="14"/>
      <c r="GFF23" s="14"/>
      <c r="GFG23" s="14"/>
      <c r="GFH23" s="14"/>
      <c r="GFI23" s="14"/>
      <c r="GFJ23" s="14"/>
      <c r="GFK23" s="14"/>
      <c r="GFL23" s="14"/>
      <c r="GFM23" s="14"/>
      <c r="GFN23" s="14"/>
      <c r="GFO23" s="14"/>
      <c r="GFP23" s="14"/>
      <c r="GFQ23" s="14"/>
      <c r="GFR23" s="14"/>
      <c r="GFS23" s="14"/>
      <c r="GFT23" s="14"/>
      <c r="GFU23" s="14"/>
      <c r="GFV23" s="14"/>
      <c r="GFW23" s="14"/>
      <c r="GFX23" s="14"/>
      <c r="GFY23" s="14"/>
      <c r="GFZ23" s="14"/>
      <c r="GGA23" s="14"/>
      <c r="GGB23" s="14"/>
      <c r="GGC23" s="14"/>
      <c r="GGD23" s="14"/>
      <c r="GGE23" s="14"/>
      <c r="GGF23" s="14"/>
      <c r="GGG23" s="14"/>
      <c r="GGH23" s="14"/>
      <c r="GGI23" s="14"/>
      <c r="GGJ23" s="14"/>
      <c r="GGK23" s="14"/>
      <c r="GGL23" s="14"/>
      <c r="GGM23" s="14"/>
      <c r="GGN23" s="14"/>
      <c r="GGO23" s="14"/>
      <c r="GGP23" s="14"/>
      <c r="GGQ23" s="14"/>
      <c r="GGR23" s="14"/>
      <c r="GGS23" s="14"/>
      <c r="GGT23" s="14"/>
      <c r="GGU23" s="14"/>
      <c r="GGV23" s="14"/>
      <c r="GGW23" s="14"/>
      <c r="GGX23" s="14"/>
      <c r="GGY23" s="14"/>
      <c r="GGZ23" s="14"/>
      <c r="GHA23" s="14"/>
      <c r="GHB23" s="14"/>
      <c r="GHC23" s="14"/>
      <c r="GHD23" s="14"/>
      <c r="GHE23" s="14"/>
      <c r="GHF23" s="14"/>
      <c r="GHG23" s="14"/>
      <c r="GHH23" s="14"/>
      <c r="GHI23" s="14"/>
      <c r="GHJ23" s="14"/>
      <c r="GHK23" s="14"/>
      <c r="GHL23" s="14"/>
      <c r="GHM23" s="14"/>
      <c r="GHN23" s="14"/>
      <c r="GHO23" s="14"/>
      <c r="GHP23" s="14"/>
      <c r="GHQ23" s="14"/>
      <c r="GHR23" s="14"/>
      <c r="GHS23" s="14"/>
      <c r="GHT23" s="14"/>
      <c r="GHU23" s="14"/>
      <c r="GHV23" s="14"/>
      <c r="GHW23" s="14"/>
      <c r="GHX23" s="14"/>
      <c r="GHY23" s="14"/>
      <c r="GHZ23" s="14"/>
      <c r="GIA23" s="14"/>
      <c r="GIB23" s="14"/>
      <c r="GIC23" s="14"/>
      <c r="GID23" s="14"/>
      <c r="GIE23" s="14"/>
      <c r="GIF23" s="14"/>
      <c r="GIG23" s="14"/>
      <c r="GIH23" s="14"/>
      <c r="GII23" s="14"/>
      <c r="GIJ23" s="14"/>
      <c r="GIK23" s="14"/>
      <c r="GIL23" s="14"/>
      <c r="GIM23" s="14"/>
      <c r="GIN23" s="14"/>
      <c r="GIO23" s="14"/>
      <c r="GIP23" s="14"/>
      <c r="GIQ23" s="14"/>
      <c r="GIR23" s="14"/>
      <c r="GIS23" s="14"/>
      <c r="GIT23" s="14"/>
      <c r="GIU23" s="14"/>
      <c r="GIV23" s="14"/>
      <c r="GIW23" s="14"/>
      <c r="GIX23" s="14"/>
      <c r="GIY23" s="14"/>
      <c r="GIZ23" s="14"/>
      <c r="GJA23" s="14"/>
      <c r="GJB23" s="14"/>
      <c r="GJC23" s="14"/>
      <c r="GJD23" s="14"/>
      <c r="GJE23" s="14"/>
      <c r="GJF23" s="14"/>
      <c r="GJG23" s="14"/>
      <c r="GJH23" s="14"/>
      <c r="GJI23" s="14"/>
      <c r="GJJ23" s="14"/>
      <c r="GJK23" s="14"/>
      <c r="GJL23" s="14"/>
      <c r="GJM23" s="14"/>
      <c r="GJN23" s="14"/>
      <c r="GJO23" s="14"/>
      <c r="GJP23" s="14"/>
      <c r="GJQ23" s="14"/>
      <c r="GJR23" s="14"/>
      <c r="GJS23" s="14"/>
      <c r="GJT23" s="14"/>
      <c r="GJU23" s="14"/>
      <c r="GJV23" s="14"/>
      <c r="GJW23" s="14"/>
      <c r="GJX23" s="14"/>
      <c r="GJY23" s="14"/>
      <c r="GJZ23" s="14"/>
      <c r="GKA23" s="14"/>
      <c r="GKB23" s="14"/>
      <c r="GKC23" s="14"/>
      <c r="GKD23" s="14"/>
      <c r="GKE23" s="14"/>
      <c r="GKF23" s="14"/>
      <c r="GKG23" s="14"/>
      <c r="GKH23" s="14"/>
      <c r="GKI23" s="14"/>
      <c r="GKJ23" s="14"/>
      <c r="GKK23" s="14"/>
      <c r="GKL23" s="14"/>
      <c r="GKM23" s="14"/>
      <c r="GKN23" s="14"/>
      <c r="GKO23" s="14"/>
      <c r="GKP23" s="14"/>
      <c r="GKQ23" s="14"/>
      <c r="GKR23" s="14"/>
      <c r="GKS23" s="14"/>
      <c r="GKT23" s="14"/>
      <c r="GKU23" s="14"/>
      <c r="GKV23" s="14"/>
      <c r="GKW23" s="14"/>
      <c r="GKX23" s="14"/>
      <c r="GKY23" s="14"/>
      <c r="GKZ23" s="14"/>
      <c r="GLA23" s="14"/>
      <c r="GLB23" s="14"/>
      <c r="GLC23" s="14"/>
      <c r="GLD23" s="14"/>
      <c r="GLE23" s="14"/>
      <c r="GLF23" s="14"/>
      <c r="GLG23" s="14"/>
      <c r="GLH23" s="14"/>
      <c r="GLI23" s="14"/>
      <c r="GLJ23" s="14"/>
      <c r="GLK23" s="14"/>
      <c r="GLL23" s="14"/>
      <c r="GLM23" s="14"/>
      <c r="GLN23" s="14"/>
      <c r="GLO23" s="14"/>
      <c r="GLP23" s="14"/>
      <c r="GLQ23" s="14"/>
      <c r="GLR23" s="14"/>
      <c r="GLS23" s="14"/>
      <c r="GLT23" s="14"/>
      <c r="GLU23" s="14"/>
      <c r="GLV23" s="14"/>
      <c r="GLW23" s="14"/>
      <c r="GLX23" s="14"/>
      <c r="GLY23" s="14"/>
      <c r="GLZ23" s="14"/>
      <c r="GMA23" s="14"/>
      <c r="GMB23" s="14"/>
      <c r="GMC23" s="14"/>
      <c r="GMD23" s="14"/>
      <c r="GME23" s="14"/>
      <c r="GMF23" s="14"/>
      <c r="GMG23" s="14"/>
      <c r="GMH23" s="14"/>
      <c r="GMI23" s="14"/>
      <c r="GMJ23" s="14"/>
      <c r="GMK23" s="14"/>
      <c r="GML23" s="14"/>
      <c r="GMM23" s="14"/>
      <c r="GMN23" s="14"/>
      <c r="GMO23" s="14"/>
      <c r="GMP23" s="14"/>
      <c r="GMQ23" s="14"/>
      <c r="GMR23" s="14"/>
      <c r="GMS23" s="14"/>
      <c r="GMT23" s="14"/>
      <c r="GMU23" s="14"/>
      <c r="GMV23" s="14"/>
      <c r="GMW23" s="14"/>
      <c r="GMX23" s="14"/>
      <c r="GMY23" s="14"/>
      <c r="GMZ23" s="14"/>
      <c r="GNA23" s="14"/>
      <c r="GNB23" s="14"/>
      <c r="GNC23" s="14"/>
      <c r="GND23" s="14"/>
      <c r="GNE23" s="14"/>
      <c r="GNF23" s="14"/>
      <c r="GNG23" s="14"/>
      <c r="GNH23" s="14"/>
      <c r="GNI23" s="14"/>
      <c r="GNJ23" s="14"/>
      <c r="GNK23" s="14"/>
      <c r="GNL23" s="14"/>
      <c r="GNM23" s="14"/>
      <c r="GNN23" s="14"/>
      <c r="GNO23" s="14"/>
      <c r="GNP23" s="14"/>
      <c r="GNQ23" s="14"/>
      <c r="GNR23" s="14"/>
      <c r="GNS23" s="14"/>
      <c r="GNT23" s="14"/>
      <c r="GNU23" s="14"/>
      <c r="GNV23" s="14"/>
      <c r="GNW23" s="14"/>
      <c r="GNX23" s="14"/>
      <c r="GNY23" s="14"/>
      <c r="GNZ23" s="14"/>
      <c r="GOA23" s="14"/>
      <c r="GOB23" s="14"/>
      <c r="GOC23" s="14"/>
      <c r="GOD23" s="14"/>
      <c r="GOE23" s="14"/>
      <c r="GOF23" s="14"/>
      <c r="GOG23" s="14"/>
      <c r="GOH23" s="14"/>
      <c r="GOI23" s="14"/>
      <c r="GOJ23" s="14"/>
      <c r="GOK23" s="14"/>
      <c r="GOL23" s="14"/>
      <c r="GOM23" s="14"/>
      <c r="GON23" s="14"/>
      <c r="GOO23" s="14"/>
      <c r="GOP23" s="14"/>
      <c r="GOQ23" s="14"/>
      <c r="GOR23" s="14"/>
      <c r="GOS23" s="14"/>
      <c r="GOT23" s="14"/>
      <c r="GOU23" s="14"/>
      <c r="GOV23" s="14"/>
      <c r="GOW23" s="14"/>
      <c r="GOX23" s="14"/>
      <c r="GOY23" s="14"/>
      <c r="GOZ23" s="14"/>
      <c r="GPA23" s="14"/>
      <c r="GPB23" s="14"/>
      <c r="GPC23" s="14"/>
      <c r="GPD23" s="14"/>
      <c r="GPE23" s="14"/>
      <c r="GPF23" s="14"/>
      <c r="GPG23" s="14"/>
      <c r="GPH23" s="14"/>
      <c r="GPI23" s="14"/>
      <c r="GPJ23" s="14"/>
      <c r="GPK23" s="14"/>
      <c r="GPL23" s="14"/>
      <c r="GPM23" s="14"/>
      <c r="GPN23" s="14"/>
      <c r="GPO23" s="14"/>
      <c r="GPP23" s="14"/>
      <c r="GPQ23" s="14"/>
      <c r="GPR23" s="14"/>
      <c r="GPS23" s="14"/>
      <c r="GPT23" s="14"/>
      <c r="GPU23" s="14"/>
      <c r="GPV23" s="14"/>
      <c r="GPW23" s="14"/>
      <c r="GPX23" s="14"/>
      <c r="GPY23" s="14"/>
      <c r="GPZ23" s="14"/>
      <c r="GQA23" s="14"/>
      <c r="GQB23" s="14"/>
      <c r="GQC23" s="14"/>
      <c r="GQD23" s="14"/>
      <c r="GQE23" s="14"/>
      <c r="GQF23" s="14"/>
      <c r="GQG23" s="14"/>
      <c r="GQH23" s="14"/>
      <c r="GQI23" s="14"/>
      <c r="GQJ23" s="14"/>
      <c r="GQK23" s="14"/>
      <c r="GQL23" s="14"/>
      <c r="GQM23" s="14"/>
      <c r="GQN23" s="14"/>
      <c r="GQO23" s="14"/>
      <c r="GQP23" s="14"/>
      <c r="GQQ23" s="14"/>
      <c r="GQR23" s="14"/>
      <c r="GQS23" s="14"/>
      <c r="GQT23" s="14"/>
      <c r="GQU23" s="14"/>
      <c r="GQV23" s="14"/>
      <c r="GQW23" s="14"/>
      <c r="GQX23" s="14"/>
      <c r="GQY23" s="14"/>
      <c r="GQZ23" s="14"/>
      <c r="GRA23" s="14"/>
      <c r="GRB23" s="14"/>
      <c r="GRC23" s="14"/>
      <c r="GRD23" s="14"/>
      <c r="GRE23" s="14"/>
      <c r="GRF23" s="14"/>
      <c r="GRG23" s="14"/>
      <c r="GRH23" s="14"/>
      <c r="GRI23" s="14"/>
      <c r="GRJ23" s="14"/>
      <c r="GRK23" s="14"/>
      <c r="GRL23" s="14"/>
      <c r="GRM23" s="14"/>
      <c r="GRN23" s="14"/>
      <c r="GRO23" s="14"/>
      <c r="GRP23" s="14"/>
      <c r="GRQ23" s="14"/>
      <c r="GRR23" s="14"/>
      <c r="GRS23" s="14"/>
      <c r="GRT23" s="14"/>
      <c r="GRU23" s="14"/>
      <c r="GRV23" s="14"/>
      <c r="GRW23" s="14"/>
      <c r="GRX23" s="14"/>
      <c r="GRY23" s="14"/>
      <c r="GRZ23" s="14"/>
      <c r="GSA23" s="14"/>
      <c r="GSB23" s="14"/>
      <c r="GSC23" s="14"/>
      <c r="GSD23" s="14"/>
      <c r="GSE23" s="14"/>
      <c r="GSF23" s="14"/>
      <c r="GSG23" s="14"/>
      <c r="GSH23" s="14"/>
      <c r="GSI23" s="14"/>
      <c r="GSJ23" s="14"/>
      <c r="GSK23" s="14"/>
      <c r="GSL23" s="14"/>
      <c r="GSM23" s="14"/>
      <c r="GSN23" s="14"/>
      <c r="GSO23" s="14"/>
      <c r="GSP23" s="14"/>
      <c r="GSQ23" s="14"/>
      <c r="GSR23" s="14"/>
      <c r="GSS23" s="14"/>
      <c r="GST23" s="14"/>
      <c r="GSU23" s="14"/>
      <c r="GSV23" s="14"/>
      <c r="GSW23" s="14"/>
      <c r="GSX23" s="14"/>
      <c r="GSY23" s="14"/>
      <c r="GSZ23" s="14"/>
      <c r="GTA23" s="14"/>
      <c r="GTB23" s="14"/>
      <c r="GTC23" s="14"/>
      <c r="GTD23" s="14"/>
      <c r="GTE23" s="14"/>
      <c r="GTF23" s="14"/>
      <c r="GTG23" s="14"/>
      <c r="GTH23" s="14"/>
      <c r="GTI23" s="14"/>
      <c r="GTJ23" s="14"/>
      <c r="GTK23" s="14"/>
      <c r="GTL23" s="14"/>
      <c r="GTM23" s="14"/>
      <c r="GTN23" s="14"/>
      <c r="GTO23" s="14"/>
      <c r="GTP23" s="14"/>
      <c r="GTQ23" s="14"/>
      <c r="GTR23" s="14"/>
      <c r="GTS23" s="14"/>
      <c r="GTT23" s="14"/>
      <c r="GTU23" s="14"/>
      <c r="GTV23" s="14"/>
      <c r="GTW23" s="14"/>
      <c r="GTX23" s="14"/>
      <c r="GTY23" s="14"/>
      <c r="GTZ23" s="14"/>
      <c r="GUA23" s="14"/>
      <c r="GUB23" s="14"/>
      <c r="GUC23" s="14"/>
      <c r="GUD23" s="14"/>
      <c r="GUE23" s="14"/>
      <c r="GUF23" s="14"/>
      <c r="GUG23" s="14"/>
      <c r="GUH23" s="14"/>
      <c r="GUI23" s="14"/>
      <c r="GUJ23" s="14"/>
      <c r="GUK23" s="14"/>
      <c r="GUL23" s="14"/>
      <c r="GUM23" s="14"/>
      <c r="GUN23" s="14"/>
      <c r="GUO23" s="14"/>
      <c r="GUP23" s="14"/>
      <c r="GUQ23" s="14"/>
      <c r="GUR23" s="14"/>
      <c r="GUS23" s="14"/>
      <c r="GUT23" s="14"/>
      <c r="GUU23" s="14"/>
      <c r="GUV23" s="14"/>
      <c r="GUW23" s="14"/>
      <c r="GUX23" s="14"/>
      <c r="GUY23" s="14"/>
      <c r="GUZ23" s="14"/>
      <c r="GVA23" s="14"/>
      <c r="GVB23" s="14"/>
      <c r="GVC23" s="14"/>
      <c r="GVD23" s="14"/>
      <c r="GVE23" s="14"/>
      <c r="GVF23" s="14"/>
      <c r="GVG23" s="14"/>
      <c r="GVH23" s="14"/>
      <c r="GVI23" s="14"/>
      <c r="GVJ23" s="14"/>
      <c r="GVK23" s="14"/>
      <c r="GVL23" s="14"/>
      <c r="GVM23" s="14"/>
      <c r="GVN23" s="14"/>
      <c r="GVO23" s="14"/>
      <c r="GVP23" s="14"/>
      <c r="GVQ23" s="14"/>
      <c r="GVR23" s="14"/>
      <c r="GVS23" s="14"/>
      <c r="GVT23" s="14"/>
      <c r="GVU23" s="14"/>
      <c r="GVV23" s="14"/>
      <c r="GVW23" s="14"/>
      <c r="GVX23" s="14"/>
      <c r="GVY23" s="14"/>
      <c r="GVZ23" s="14"/>
      <c r="GWA23" s="14"/>
      <c r="GWB23" s="14"/>
      <c r="GWC23" s="14"/>
      <c r="GWD23" s="14"/>
      <c r="GWE23" s="14"/>
      <c r="GWF23" s="14"/>
      <c r="GWG23" s="14"/>
      <c r="GWH23" s="14"/>
      <c r="GWI23" s="14"/>
      <c r="GWJ23" s="14"/>
      <c r="GWK23" s="14"/>
      <c r="GWL23" s="14"/>
      <c r="GWM23" s="14"/>
      <c r="GWN23" s="14"/>
      <c r="GWO23" s="14"/>
      <c r="GWP23" s="14"/>
      <c r="GWQ23" s="14"/>
      <c r="GWR23" s="14"/>
      <c r="GWS23" s="14"/>
      <c r="GWT23" s="14"/>
      <c r="GWU23" s="14"/>
      <c r="GWV23" s="14"/>
      <c r="GWW23" s="14"/>
      <c r="GWX23" s="14"/>
      <c r="GWY23" s="14"/>
      <c r="GWZ23" s="14"/>
      <c r="GXA23" s="14"/>
      <c r="GXB23" s="14"/>
      <c r="GXC23" s="14"/>
      <c r="GXD23" s="14"/>
      <c r="GXE23" s="14"/>
      <c r="GXF23" s="14"/>
      <c r="GXG23" s="14"/>
      <c r="GXH23" s="14"/>
      <c r="GXI23" s="14"/>
      <c r="GXJ23" s="14"/>
      <c r="GXK23" s="14"/>
      <c r="GXL23" s="14"/>
      <c r="GXM23" s="14"/>
      <c r="GXN23" s="14"/>
      <c r="GXO23" s="14"/>
      <c r="GXP23" s="14"/>
      <c r="GXQ23" s="14"/>
      <c r="GXR23" s="14"/>
      <c r="GXS23" s="14"/>
      <c r="GXT23" s="14"/>
      <c r="GXU23" s="14"/>
      <c r="GXV23" s="14"/>
      <c r="GXW23" s="14"/>
      <c r="GXX23" s="14"/>
      <c r="GXY23" s="14"/>
      <c r="GXZ23" s="14"/>
      <c r="GYA23" s="14"/>
      <c r="GYB23" s="14"/>
      <c r="GYC23" s="14"/>
      <c r="GYD23" s="14"/>
      <c r="GYE23" s="14"/>
      <c r="GYF23" s="14"/>
      <c r="GYG23" s="14"/>
      <c r="GYH23" s="14"/>
      <c r="GYI23" s="14"/>
      <c r="GYJ23" s="14"/>
      <c r="GYK23" s="14"/>
      <c r="GYL23" s="14"/>
      <c r="GYM23" s="14"/>
      <c r="GYN23" s="14"/>
      <c r="GYO23" s="14"/>
      <c r="GYP23" s="14"/>
      <c r="GYQ23" s="14"/>
      <c r="GYR23" s="14"/>
      <c r="GYS23" s="14"/>
      <c r="GYT23" s="14"/>
      <c r="GYU23" s="14"/>
      <c r="GYV23" s="14"/>
      <c r="GYW23" s="14"/>
      <c r="GYX23" s="14"/>
      <c r="GYY23" s="14"/>
      <c r="GYZ23" s="14"/>
      <c r="GZA23" s="14"/>
      <c r="GZB23" s="14"/>
      <c r="GZC23" s="14"/>
      <c r="GZD23" s="14"/>
      <c r="GZE23" s="14"/>
      <c r="GZF23" s="14"/>
      <c r="GZG23" s="14"/>
      <c r="GZH23" s="14"/>
      <c r="GZI23" s="14"/>
      <c r="GZJ23" s="14"/>
      <c r="GZK23" s="14"/>
      <c r="GZL23" s="14"/>
      <c r="GZM23" s="14"/>
      <c r="GZN23" s="14"/>
      <c r="GZO23" s="14"/>
      <c r="GZP23" s="14"/>
      <c r="GZQ23" s="14"/>
      <c r="GZR23" s="14"/>
      <c r="GZS23" s="14"/>
      <c r="GZT23" s="14"/>
      <c r="GZU23" s="14"/>
      <c r="GZV23" s="14"/>
      <c r="GZW23" s="14"/>
      <c r="GZX23" s="14"/>
      <c r="GZY23" s="14"/>
      <c r="GZZ23" s="14"/>
      <c r="HAA23" s="14"/>
      <c r="HAB23" s="14"/>
      <c r="HAC23" s="14"/>
      <c r="HAD23" s="14"/>
      <c r="HAE23" s="14"/>
      <c r="HAF23" s="14"/>
      <c r="HAG23" s="14"/>
      <c r="HAH23" s="14"/>
      <c r="HAI23" s="14"/>
      <c r="HAJ23" s="14"/>
      <c r="HAK23" s="14"/>
      <c r="HAL23" s="14"/>
      <c r="HAM23" s="14"/>
      <c r="HAN23" s="14"/>
      <c r="HAO23" s="14"/>
      <c r="HAP23" s="14"/>
      <c r="HAQ23" s="14"/>
      <c r="HAR23" s="14"/>
      <c r="HAS23" s="14"/>
      <c r="HAT23" s="14"/>
      <c r="HAU23" s="14"/>
      <c r="HAV23" s="14"/>
      <c r="HAW23" s="14"/>
      <c r="HAX23" s="14"/>
      <c r="HAY23" s="14"/>
      <c r="HAZ23" s="14"/>
      <c r="HBA23" s="14"/>
      <c r="HBB23" s="14"/>
      <c r="HBC23" s="14"/>
      <c r="HBD23" s="14"/>
      <c r="HBE23" s="14"/>
      <c r="HBF23" s="14"/>
      <c r="HBG23" s="14"/>
      <c r="HBH23" s="14"/>
      <c r="HBI23" s="14"/>
      <c r="HBJ23" s="14"/>
      <c r="HBK23" s="14"/>
      <c r="HBL23" s="14"/>
      <c r="HBM23" s="14"/>
      <c r="HBN23" s="14"/>
      <c r="HBO23" s="14"/>
      <c r="HBP23" s="14"/>
      <c r="HBQ23" s="14"/>
      <c r="HBR23" s="14"/>
      <c r="HBS23" s="14"/>
      <c r="HBT23" s="14"/>
      <c r="HBU23" s="14"/>
      <c r="HBV23" s="14"/>
      <c r="HBW23" s="14"/>
      <c r="HBX23" s="14"/>
      <c r="HBY23" s="14"/>
      <c r="HBZ23" s="14"/>
      <c r="HCA23" s="14"/>
      <c r="HCB23" s="14"/>
      <c r="HCC23" s="14"/>
      <c r="HCD23" s="14"/>
      <c r="HCE23" s="14"/>
      <c r="HCF23" s="14"/>
      <c r="HCG23" s="14"/>
      <c r="HCH23" s="14"/>
      <c r="HCI23" s="14"/>
      <c r="HCJ23" s="14"/>
      <c r="HCK23" s="14"/>
      <c r="HCL23" s="14"/>
      <c r="HCM23" s="14"/>
      <c r="HCN23" s="14"/>
      <c r="HCO23" s="14"/>
      <c r="HCP23" s="14"/>
      <c r="HCQ23" s="14"/>
      <c r="HCR23" s="14"/>
      <c r="HCS23" s="14"/>
      <c r="HCT23" s="14"/>
      <c r="HCU23" s="14"/>
      <c r="HCV23" s="14"/>
      <c r="HCW23" s="14"/>
      <c r="HCX23" s="14"/>
      <c r="HCY23" s="14"/>
      <c r="HCZ23" s="14"/>
      <c r="HDA23" s="14"/>
      <c r="HDB23" s="14"/>
      <c r="HDC23" s="14"/>
      <c r="HDD23" s="14"/>
      <c r="HDE23" s="14"/>
      <c r="HDF23" s="14"/>
      <c r="HDG23" s="14"/>
      <c r="HDH23" s="14"/>
      <c r="HDI23" s="14"/>
      <c r="HDJ23" s="14"/>
      <c r="HDK23" s="14"/>
      <c r="HDL23" s="14"/>
      <c r="HDM23" s="14"/>
      <c r="HDN23" s="14"/>
      <c r="HDO23" s="14"/>
      <c r="HDP23" s="14"/>
      <c r="HDQ23" s="14"/>
      <c r="HDR23" s="14"/>
      <c r="HDS23" s="14"/>
      <c r="HDT23" s="14"/>
      <c r="HDU23" s="14"/>
      <c r="HDV23" s="14"/>
      <c r="HDW23" s="14"/>
      <c r="HDX23" s="14"/>
      <c r="HDY23" s="14"/>
      <c r="HDZ23" s="14"/>
      <c r="HEA23" s="14"/>
      <c r="HEB23" s="14"/>
      <c r="HEC23" s="14"/>
      <c r="HED23" s="14"/>
      <c r="HEE23" s="14"/>
      <c r="HEF23" s="14"/>
      <c r="HEG23" s="14"/>
      <c r="HEH23" s="14"/>
      <c r="HEI23" s="14"/>
      <c r="HEJ23" s="14"/>
      <c r="HEK23" s="14"/>
      <c r="HEL23" s="14"/>
      <c r="HEM23" s="14"/>
      <c r="HEN23" s="14"/>
      <c r="HEO23" s="14"/>
      <c r="HEP23" s="14"/>
      <c r="HEQ23" s="14"/>
      <c r="HER23" s="14"/>
      <c r="HES23" s="14"/>
      <c r="HET23" s="14"/>
      <c r="HEU23" s="14"/>
      <c r="HEV23" s="14"/>
      <c r="HEW23" s="14"/>
      <c r="HEX23" s="14"/>
      <c r="HEY23" s="14"/>
      <c r="HEZ23" s="14"/>
      <c r="HFA23" s="14"/>
      <c r="HFB23" s="14"/>
      <c r="HFC23" s="14"/>
      <c r="HFD23" s="14"/>
      <c r="HFE23" s="14"/>
      <c r="HFF23" s="14"/>
      <c r="HFG23" s="14"/>
      <c r="HFH23" s="14"/>
      <c r="HFI23" s="14"/>
      <c r="HFJ23" s="14"/>
      <c r="HFK23" s="14"/>
      <c r="HFL23" s="14"/>
      <c r="HFM23" s="14"/>
      <c r="HFN23" s="14"/>
      <c r="HFO23" s="14"/>
      <c r="HFP23" s="14"/>
      <c r="HFQ23" s="14"/>
      <c r="HFR23" s="14"/>
      <c r="HFS23" s="14"/>
      <c r="HFT23" s="14"/>
      <c r="HFU23" s="14"/>
      <c r="HFV23" s="14"/>
      <c r="HFW23" s="14"/>
      <c r="HFX23" s="14"/>
      <c r="HFY23" s="14"/>
      <c r="HFZ23" s="14"/>
      <c r="HGA23" s="14"/>
      <c r="HGB23" s="14"/>
      <c r="HGC23" s="14"/>
      <c r="HGD23" s="14"/>
      <c r="HGE23" s="14"/>
      <c r="HGF23" s="14"/>
      <c r="HGG23" s="14"/>
      <c r="HGH23" s="14"/>
      <c r="HGI23" s="14"/>
      <c r="HGJ23" s="14"/>
      <c r="HGK23" s="14"/>
      <c r="HGL23" s="14"/>
      <c r="HGM23" s="14"/>
      <c r="HGN23" s="14"/>
      <c r="HGO23" s="14"/>
      <c r="HGP23" s="14"/>
      <c r="HGQ23" s="14"/>
      <c r="HGR23" s="14"/>
      <c r="HGS23" s="14"/>
      <c r="HGT23" s="14"/>
      <c r="HGU23" s="14"/>
      <c r="HGV23" s="14"/>
      <c r="HGW23" s="14"/>
      <c r="HGX23" s="14"/>
      <c r="HGY23" s="14"/>
      <c r="HGZ23" s="14"/>
      <c r="HHA23" s="14"/>
      <c r="HHB23" s="14"/>
      <c r="HHC23" s="14"/>
      <c r="HHD23" s="14"/>
      <c r="HHE23" s="14"/>
      <c r="HHF23" s="14"/>
      <c r="HHG23" s="14"/>
      <c r="HHH23" s="14"/>
      <c r="HHI23" s="14"/>
      <c r="HHJ23" s="14"/>
      <c r="HHK23" s="14"/>
      <c r="HHL23" s="14"/>
      <c r="HHM23" s="14"/>
      <c r="HHN23" s="14"/>
      <c r="HHO23" s="14"/>
      <c r="HHP23" s="14"/>
      <c r="HHQ23" s="14"/>
      <c r="HHR23" s="14"/>
      <c r="HHS23" s="14"/>
      <c r="HHT23" s="14"/>
      <c r="HHU23" s="14"/>
      <c r="HHV23" s="14"/>
      <c r="HHW23" s="14"/>
      <c r="HHX23" s="14"/>
      <c r="HHY23" s="14"/>
      <c r="HHZ23" s="14"/>
      <c r="HIA23" s="14"/>
      <c r="HIB23" s="14"/>
      <c r="HIC23" s="14"/>
      <c r="HID23" s="14"/>
      <c r="HIE23" s="14"/>
      <c r="HIF23" s="14"/>
      <c r="HIG23" s="14"/>
      <c r="HIH23" s="14"/>
      <c r="HII23" s="14"/>
      <c r="HIJ23" s="14"/>
      <c r="HIK23" s="14"/>
      <c r="HIL23" s="14"/>
      <c r="HIM23" s="14"/>
      <c r="HIN23" s="14"/>
      <c r="HIO23" s="14"/>
      <c r="HIP23" s="14"/>
      <c r="HIQ23" s="14"/>
      <c r="HIR23" s="14"/>
      <c r="HIS23" s="14"/>
      <c r="HIT23" s="14"/>
      <c r="HIU23" s="14"/>
      <c r="HIV23" s="14"/>
      <c r="HIW23" s="14"/>
      <c r="HIX23" s="14"/>
      <c r="HIY23" s="14"/>
      <c r="HIZ23" s="14"/>
      <c r="HJA23" s="14"/>
      <c r="HJB23" s="14"/>
      <c r="HJC23" s="14"/>
      <c r="HJD23" s="14"/>
      <c r="HJE23" s="14"/>
      <c r="HJF23" s="14"/>
      <c r="HJG23" s="14"/>
      <c r="HJH23" s="14"/>
      <c r="HJI23" s="14"/>
      <c r="HJJ23" s="14"/>
      <c r="HJK23" s="14"/>
      <c r="HJL23" s="14"/>
      <c r="HJM23" s="14"/>
      <c r="HJN23" s="14"/>
      <c r="HJO23" s="14"/>
      <c r="HJP23" s="14"/>
      <c r="HJQ23" s="14"/>
      <c r="HJR23" s="14"/>
      <c r="HJS23" s="14"/>
      <c r="HJT23" s="14"/>
      <c r="HJU23" s="14"/>
      <c r="HJV23" s="14"/>
      <c r="HJW23" s="14"/>
      <c r="HJX23" s="14"/>
      <c r="HJY23" s="14"/>
      <c r="HJZ23" s="14"/>
      <c r="HKA23" s="14"/>
      <c r="HKB23" s="14"/>
      <c r="HKC23" s="14"/>
      <c r="HKD23" s="14"/>
      <c r="HKE23" s="14"/>
      <c r="HKF23" s="14"/>
      <c r="HKG23" s="14"/>
      <c r="HKH23" s="14"/>
      <c r="HKI23" s="14"/>
      <c r="HKJ23" s="14"/>
      <c r="HKK23" s="14"/>
      <c r="HKL23" s="14"/>
      <c r="HKM23" s="14"/>
      <c r="HKN23" s="14"/>
      <c r="HKO23" s="14"/>
      <c r="HKP23" s="14"/>
      <c r="HKQ23" s="14"/>
      <c r="HKR23" s="14"/>
      <c r="HKS23" s="14"/>
      <c r="HKT23" s="14"/>
      <c r="HKU23" s="14"/>
      <c r="HKV23" s="14"/>
      <c r="HKW23" s="14"/>
      <c r="HKX23" s="14"/>
      <c r="HKY23" s="14"/>
      <c r="HKZ23" s="14"/>
      <c r="HLA23" s="14"/>
      <c r="HLB23" s="14"/>
      <c r="HLC23" s="14"/>
      <c r="HLD23" s="14"/>
      <c r="HLE23" s="14"/>
      <c r="HLF23" s="14"/>
      <c r="HLG23" s="14"/>
      <c r="HLH23" s="14"/>
      <c r="HLI23" s="14"/>
      <c r="HLJ23" s="14"/>
      <c r="HLK23" s="14"/>
      <c r="HLL23" s="14"/>
      <c r="HLM23" s="14"/>
      <c r="HLN23" s="14"/>
      <c r="HLO23" s="14"/>
      <c r="HLP23" s="14"/>
      <c r="HLQ23" s="14"/>
      <c r="HLR23" s="14"/>
      <c r="HLS23" s="14"/>
      <c r="HLT23" s="14"/>
      <c r="HLU23" s="14"/>
      <c r="HLV23" s="14"/>
      <c r="HLW23" s="14"/>
      <c r="HLX23" s="14"/>
      <c r="HLY23" s="14"/>
      <c r="HLZ23" s="14"/>
      <c r="HMA23" s="14"/>
      <c r="HMB23" s="14"/>
      <c r="HMC23" s="14"/>
      <c r="HMD23" s="14"/>
      <c r="HME23" s="14"/>
      <c r="HMF23" s="14"/>
      <c r="HMG23" s="14"/>
      <c r="HMH23" s="14"/>
      <c r="HMI23" s="14"/>
      <c r="HMJ23" s="14"/>
      <c r="HMK23" s="14"/>
      <c r="HML23" s="14"/>
      <c r="HMM23" s="14"/>
      <c r="HMN23" s="14"/>
      <c r="HMO23" s="14"/>
      <c r="HMP23" s="14"/>
      <c r="HMQ23" s="14"/>
      <c r="HMR23" s="14"/>
      <c r="HMS23" s="14"/>
      <c r="HMT23" s="14"/>
      <c r="HMU23" s="14"/>
      <c r="HMV23" s="14"/>
      <c r="HMW23" s="14"/>
      <c r="HMX23" s="14"/>
      <c r="HMY23" s="14"/>
      <c r="HMZ23" s="14"/>
      <c r="HNA23" s="14"/>
      <c r="HNB23" s="14"/>
      <c r="HNC23" s="14"/>
      <c r="HND23" s="14"/>
      <c r="HNE23" s="14"/>
      <c r="HNF23" s="14"/>
      <c r="HNG23" s="14"/>
      <c r="HNH23" s="14"/>
      <c r="HNI23" s="14"/>
      <c r="HNJ23" s="14"/>
      <c r="HNK23" s="14"/>
      <c r="HNL23" s="14"/>
      <c r="HNM23" s="14"/>
      <c r="HNN23" s="14"/>
      <c r="HNO23" s="14"/>
      <c r="HNP23" s="14"/>
      <c r="HNQ23" s="14"/>
      <c r="HNR23" s="14"/>
      <c r="HNS23" s="14"/>
      <c r="HNT23" s="14"/>
      <c r="HNU23" s="14"/>
      <c r="HNV23" s="14"/>
      <c r="HNW23" s="14"/>
      <c r="HNX23" s="14"/>
      <c r="HNY23" s="14"/>
      <c r="HNZ23" s="14"/>
      <c r="HOA23" s="14"/>
      <c r="HOB23" s="14"/>
      <c r="HOC23" s="14"/>
      <c r="HOD23" s="14"/>
      <c r="HOE23" s="14"/>
      <c r="HOF23" s="14"/>
      <c r="HOG23" s="14"/>
      <c r="HOH23" s="14"/>
      <c r="HOI23" s="14"/>
      <c r="HOJ23" s="14"/>
      <c r="HOK23" s="14"/>
      <c r="HOL23" s="14"/>
      <c r="HOM23" s="14"/>
      <c r="HON23" s="14"/>
      <c r="HOO23" s="14"/>
      <c r="HOP23" s="14"/>
      <c r="HOQ23" s="14"/>
      <c r="HOR23" s="14"/>
      <c r="HOS23" s="14"/>
      <c r="HOT23" s="14"/>
      <c r="HOU23" s="14"/>
      <c r="HOV23" s="14"/>
      <c r="HOW23" s="14"/>
      <c r="HOX23" s="14"/>
      <c r="HOY23" s="14"/>
      <c r="HOZ23" s="14"/>
      <c r="HPA23" s="14"/>
      <c r="HPB23" s="14"/>
      <c r="HPC23" s="14"/>
      <c r="HPD23" s="14"/>
      <c r="HPE23" s="14"/>
      <c r="HPF23" s="14"/>
      <c r="HPG23" s="14"/>
      <c r="HPH23" s="14"/>
      <c r="HPI23" s="14"/>
      <c r="HPJ23" s="14"/>
      <c r="HPK23" s="14"/>
      <c r="HPL23" s="14"/>
      <c r="HPM23" s="14"/>
      <c r="HPN23" s="14"/>
      <c r="HPO23" s="14"/>
      <c r="HPP23" s="14"/>
      <c r="HPQ23" s="14"/>
      <c r="HPR23" s="14"/>
      <c r="HPS23" s="14"/>
      <c r="HPT23" s="14"/>
      <c r="HPU23" s="14"/>
      <c r="HPV23" s="14"/>
      <c r="HPW23" s="14"/>
      <c r="HPX23" s="14"/>
      <c r="HPY23" s="14"/>
      <c r="HPZ23" s="14"/>
      <c r="HQA23" s="14"/>
      <c r="HQB23" s="14"/>
      <c r="HQC23" s="14"/>
      <c r="HQD23" s="14"/>
      <c r="HQE23" s="14"/>
      <c r="HQF23" s="14"/>
      <c r="HQG23" s="14"/>
      <c r="HQH23" s="14"/>
      <c r="HQI23" s="14"/>
      <c r="HQJ23" s="14"/>
      <c r="HQK23" s="14"/>
      <c r="HQL23" s="14"/>
      <c r="HQM23" s="14"/>
      <c r="HQN23" s="14"/>
      <c r="HQO23" s="14"/>
      <c r="HQP23" s="14"/>
      <c r="HQQ23" s="14"/>
      <c r="HQR23" s="14"/>
      <c r="HQS23" s="14"/>
      <c r="HQT23" s="14"/>
      <c r="HQU23" s="14"/>
      <c r="HQV23" s="14"/>
      <c r="HQW23" s="14"/>
      <c r="HQX23" s="14"/>
      <c r="HQY23" s="14"/>
      <c r="HQZ23" s="14"/>
      <c r="HRA23" s="14"/>
      <c r="HRB23" s="14"/>
      <c r="HRC23" s="14"/>
      <c r="HRD23" s="14"/>
      <c r="HRE23" s="14"/>
      <c r="HRF23" s="14"/>
      <c r="HRG23" s="14"/>
      <c r="HRH23" s="14"/>
      <c r="HRI23" s="14"/>
      <c r="HRJ23" s="14"/>
      <c r="HRK23" s="14"/>
      <c r="HRL23" s="14"/>
      <c r="HRM23" s="14"/>
      <c r="HRN23" s="14"/>
      <c r="HRO23" s="14"/>
      <c r="HRP23" s="14"/>
      <c r="HRQ23" s="14"/>
      <c r="HRR23" s="14"/>
      <c r="HRS23" s="14"/>
      <c r="HRT23" s="14"/>
      <c r="HRU23" s="14"/>
      <c r="HRV23" s="14"/>
      <c r="HRW23" s="14"/>
      <c r="HRX23" s="14"/>
      <c r="HRY23" s="14"/>
      <c r="HRZ23" s="14"/>
      <c r="HSA23" s="14"/>
      <c r="HSB23" s="14"/>
      <c r="HSC23" s="14"/>
      <c r="HSD23" s="14"/>
      <c r="HSE23" s="14"/>
      <c r="HSF23" s="14"/>
      <c r="HSG23" s="14"/>
      <c r="HSH23" s="14"/>
      <c r="HSI23" s="14"/>
      <c r="HSJ23" s="14"/>
      <c r="HSK23" s="14"/>
      <c r="HSL23" s="14"/>
      <c r="HSM23" s="14"/>
      <c r="HSN23" s="14"/>
      <c r="HSO23" s="14"/>
      <c r="HSP23" s="14"/>
      <c r="HSQ23" s="14"/>
      <c r="HSR23" s="14"/>
      <c r="HSS23" s="14"/>
      <c r="HST23" s="14"/>
      <c r="HSU23" s="14"/>
      <c r="HSV23" s="14"/>
      <c r="HSW23" s="14"/>
      <c r="HSX23" s="14"/>
      <c r="HSY23" s="14"/>
      <c r="HSZ23" s="14"/>
      <c r="HTA23" s="14"/>
      <c r="HTB23" s="14"/>
      <c r="HTC23" s="14"/>
      <c r="HTD23" s="14"/>
      <c r="HTE23" s="14"/>
      <c r="HTF23" s="14"/>
      <c r="HTG23" s="14"/>
      <c r="HTH23" s="14"/>
      <c r="HTI23" s="14"/>
      <c r="HTJ23" s="14"/>
      <c r="HTK23" s="14"/>
      <c r="HTL23" s="14"/>
      <c r="HTM23" s="14"/>
      <c r="HTN23" s="14"/>
      <c r="HTO23" s="14"/>
      <c r="HTP23" s="14"/>
      <c r="HTQ23" s="14"/>
      <c r="HTR23" s="14"/>
      <c r="HTS23" s="14"/>
      <c r="HTT23" s="14"/>
      <c r="HTU23" s="14"/>
      <c r="HTV23" s="14"/>
      <c r="HTW23" s="14"/>
      <c r="HTX23" s="14"/>
      <c r="HTY23" s="14"/>
      <c r="HTZ23" s="14"/>
      <c r="HUA23" s="14"/>
      <c r="HUB23" s="14"/>
      <c r="HUC23" s="14"/>
      <c r="HUD23" s="14"/>
      <c r="HUE23" s="14"/>
      <c r="HUF23" s="14"/>
      <c r="HUG23" s="14"/>
      <c r="HUH23" s="14"/>
      <c r="HUI23" s="14"/>
      <c r="HUJ23" s="14"/>
      <c r="HUK23" s="14"/>
      <c r="HUL23" s="14"/>
      <c r="HUM23" s="14"/>
      <c r="HUN23" s="14"/>
      <c r="HUO23" s="14"/>
      <c r="HUP23" s="14"/>
      <c r="HUQ23" s="14"/>
      <c r="HUR23" s="14"/>
      <c r="HUS23" s="14"/>
      <c r="HUT23" s="14"/>
      <c r="HUU23" s="14"/>
      <c r="HUV23" s="14"/>
      <c r="HUW23" s="14"/>
      <c r="HUX23" s="14"/>
      <c r="HUY23" s="14"/>
      <c r="HUZ23" s="14"/>
      <c r="HVA23" s="14"/>
      <c r="HVB23" s="14"/>
      <c r="HVC23" s="14"/>
      <c r="HVD23" s="14"/>
      <c r="HVE23" s="14"/>
      <c r="HVF23" s="14"/>
      <c r="HVG23" s="14"/>
      <c r="HVH23" s="14"/>
      <c r="HVI23" s="14"/>
      <c r="HVJ23" s="14"/>
      <c r="HVK23" s="14"/>
      <c r="HVL23" s="14"/>
      <c r="HVM23" s="14"/>
      <c r="HVN23" s="14"/>
      <c r="HVO23" s="14"/>
      <c r="HVP23" s="14"/>
      <c r="HVQ23" s="14"/>
      <c r="HVR23" s="14"/>
      <c r="HVS23" s="14"/>
      <c r="HVT23" s="14"/>
      <c r="HVU23" s="14"/>
      <c r="HVV23" s="14"/>
      <c r="HVW23" s="14"/>
      <c r="HVX23" s="14"/>
      <c r="HVY23" s="14"/>
      <c r="HVZ23" s="14"/>
      <c r="HWA23" s="14"/>
      <c r="HWB23" s="14"/>
      <c r="HWC23" s="14"/>
      <c r="HWD23" s="14"/>
      <c r="HWE23" s="14"/>
      <c r="HWF23" s="14"/>
      <c r="HWG23" s="14"/>
      <c r="HWH23" s="14"/>
      <c r="HWI23" s="14"/>
      <c r="HWJ23" s="14"/>
      <c r="HWK23" s="14"/>
      <c r="HWL23" s="14"/>
      <c r="HWM23" s="14"/>
      <c r="HWN23" s="14"/>
      <c r="HWO23" s="14"/>
      <c r="HWP23" s="14"/>
      <c r="HWQ23" s="14"/>
      <c r="HWR23" s="14"/>
      <c r="HWS23" s="14"/>
      <c r="HWT23" s="14"/>
      <c r="HWU23" s="14"/>
      <c r="HWV23" s="14"/>
      <c r="HWW23" s="14"/>
      <c r="HWX23" s="14"/>
      <c r="HWY23" s="14"/>
      <c r="HWZ23" s="14"/>
      <c r="HXA23" s="14"/>
      <c r="HXB23" s="14"/>
      <c r="HXC23" s="14"/>
      <c r="HXD23" s="14"/>
      <c r="HXE23" s="14"/>
      <c r="HXF23" s="14"/>
      <c r="HXG23" s="14"/>
      <c r="HXH23" s="14"/>
      <c r="HXI23" s="14"/>
      <c r="HXJ23" s="14"/>
      <c r="HXK23" s="14"/>
      <c r="HXL23" s="14"/>
      <c r="HXM23" s="14"/>
      <c r="HXN23" s="14"/>
      <c r="HXO23" s="14"/>
      <c r="HXP23" s="14"/>
      <c r="HXQ23" s="14"/>
      <c r="HXR23" s="14"/>
      <c r="HXS23" s="14"/>
      <c r="HXT23" s="14"/>
      <c r="HXU23" s="14"/>
      <c r="HXV23" s="14"/>
      <c r="HXW23" s="14"/>
      <c r="HXX23" s="14"/>
      <c r="HXY23" s="14"/>
      <c r="HXZ23" s="14"/>
      <c r="HYA23" s="14"/>
      <c r="HYB23" s="14"/>
      <c r="HYC23" s="14"/>
      <c r="HYD23" s="14"/>
      <c r="HYE23" s="14"/>
      <c r="HYF23" s="14"/>
      <c r="HYG23" s="14"/>
      <c r="HYH23" s="14"/>
      <c r="HYI23" s="14"/>
      <c r="HYJ23" s="14"/>
      <c r="HYK23" s="14"/>
      <c r="HYL23" s="14"/>
      <c r="HYM23" s="14"/>
      <c r="HYN23" s="14"/>
      <c r="HYO23" s="14"/>
      <c r="HYP23" s="14"/>
      <c r="HYQ23" s="14"/>
      <c r="HYR23" s="14"/>
      <c r="HYS23" s="14"/>
      <c r="HYT23" s="14"/>
      <c r="HYU23" s="14"/>
      <c r="HYV23" s="14"/>
      <c r="HYW23" s="14"/>
      <c r="HYX23" s="14"/>
      <c r="HYY23" s="14"/>
      <c r="HYZ23" s="14"/>
      <c r="HZA23" s="14"/>
      <c r="HZB23" s="14"/>
      <c r="HZC23" s="14"/>
      <c r="HZD23" s="14"/>
      <c r="HZE23" s="14"/>
      <c r="HZF23" s="14"/>
      <c r="HZG23" s="14"/>
      <c r="HZH23" s="14"/>
      <c r="HZI23" s="14"/>
      <c r="HZJ23" s="14"/>
      <c r="HZK23" s="14"/>
      <c r="HZL23" s="14"/>
      <c r="HZM23" s="14"/>
      <c r="HZN23" s="14"/>
      <c r="HZO23" s="14"/>
      <c r="HZP23" s="14"/>
      <c r="HZQ23" s="14"/>
      <c r="HZR23" s="14"/>
      <c r="HZS23" s="14"/>
      <c r="HZT23" s="14"/>
      <c r="HZU23" s="14"/>
      <c r="HZV23" s="14"/>
      <c r="HZW23" s="14"/>
      <c r="HZX23" s="14"/>
      <c r="HZY23" s="14"/>
      <c r="HZZ23" s="14"/>
      <c r="IAA23" s="14"/>
      <c r="IAB23" s="14"/>
      <c r="IAC23" s="14"/>
      <c r="IAD23" s="14"/>
      <c r="IAE23" s="14"/>
      <c r="IAF23" s="14"/>
      <c r="IAG23" s="14"/>
      <c r="IAH23" s="14"/>
      <c r="IAI23" s="14"/>
      <c r="IAJ23" s="14"/>
      <c r="IAK23" s="14"/>
      <c r="IAL23" s="14"/>
      <c r="IAM23" s="14"/>
      <c r="IAN23" s="14"/>
      <c r="IAO23" s="14"/>
      <c r="IAP23" s="14"/>
      <c r="IAQ23" s="14"/>
      <c r="IAR23" s="14"/>
      <c r="IAS23" s="14"/>
      <c r="IAT23" s="14"/>
      <c r="IAU23" s="14"/>
      <c r="IAV23" s="14"/>
      <c r="IAW23" s="14"/>
      <c r="IAX23" s="14"/>
      <c r="IAY23" s="14"/>
      <c r="IAZ23" s="14"/>
      <c r="IBA23" s="14"/>
      <c r="IBB23" s="14"/>
      <c r="IBC23" s="14"/>
      <c r="IBD23" s="14"/>
      <c r="IBE23" s="14"/>
      <c r="IBF23" s="14"/>
      <c r="IBG23" s="14"/>
      <c r="IBH23" s="14"/>
      <c r="IBI23" s="14"/>
      <c r="IBJ23" s="14"/>
      <c r="IBK23" s="14"/>
      <c r="IBL23" s="14"/>
      <c r="IBM23" s="14"/>
      <c r="IBN23" s="14"/>
      <c r="IBO23" s="14"/>
      <c r="IBP23" s="14"/>
      <c r="IBQ23" s="14"/>
      <c r="IBR23" s="14"/>
      <c r="IBS23" s="14"/>
      <c r="IBT23" s="14"/>
      <c r="IBU23" s="14"/>
      <c r="IBV23" s="14"/>
      <c r="IBW23" s="14"/>
      <c r="IBX23" s="14"/>
      <c r="IBY23" s="14"/>
      <c r="IBZ23" s="14"/>
      <c r="ICA23" s="14"/>
      <c r="ICB23" s="14"/>
      <c r="ICC23" s="14"/>
      <c r="ICD23" s="14"/>
      <c r="ICE23" s="14"/>
      <c r="ICF23" s="14"/>
      <c r="ICG23" s="14"/>
      <c r="ICH23" s="14"/>
      <c r="ICI23" s="14"/>
      <c r="ICJ23" s="14"/>
      <c r="ICK23" s="14"/>
      <c r="ICL23" s="14"/>
      <c r="ICM23" s="14"/>
      <c r="ICN23" s="14"/>
      <c r="ICO23" s="14"/>
      <c r="ICP23" s="14"/>
      <c r="ICQ23" s="14"/>
      <c r="ICR23" s="14"/>
      <c r="ICS23" s="14"/>
      <c r="ICT23" s="14"/>
      <c r="ICU23" s="14"/>
      <c r="ICV23" s="14"/>
      <c r="ICW23" s="14"/>
      <c r="ICX23" s="14"/>
      <c r="ICY23" s="14"/>
      <c r="ICZ23" s="14"/>
      <c r="IDA23" s="14"/>
      <c r="IDB23" s="14"/>
      <c r="IDC23" s="14"/>
      <c r="IDD23" s="14"/>
      <c r="IDE23" s="14"/>
      <c r="IDF23" s="14"/>
      <c r="IDG23" s="14"/>
      <c r="IDH23" s="14"/>
      <c r="IDI23" s="14"/>
      <c r="IDJ23" s="14"/>
      <c r="IDK23" s="14"/>
      <c r="IDL23" s="14"/>
      <c r="IDM23" s="14"/>
      <c r="IDN23" s="14"/>
      <c r="IDO23" s="14"/>
      <c r="IDP23" s="14"/>
      <c r="IDQ23" s="14"/>
      <c r="IDR23" s="14"/>
      <c r="IDS23" s="14"/>
      <c r="IDT23" s="14"/>
      <c r="IDU23" s="14"/>
      <c r="IDV23" s="14"/>
      <c r="IDW23" s="14"/>
      <c r="IDX23" s="14"/>
      <c r="IDY23" s="14"/>
      <c r="IDZ23" s="14"/>
      <c r="IEA23" s="14"/>
      <c r="IEB23" s="14"/>
      <c r="IEC23" s="14"/>
      <c r="IED23" s="14"/>
      <c r="IEE23" s="14"/>
      <c r="IEF23" s="14"/>
      <c r="IEG23" s="14"/>
      <c r="IEH23" s="14"/>
      <c r="IEI23" s="14"/>
      <c r="IEJ23" s="14"/>
      <c r="IEK23" s="14"/>
      <c r="IEL23" s="14"/>
      <c r="IEM23" s="14"/>
      <c r="IEN23" s="14"/>
      <c r="IEO23" s="14"/>
      <c r="IEP23" s="14"/>
      <c r="IEQ23" s="14"/>
      <c r="IER23" s="14"/>
      <c r="IES23" s="14"/>
      <c r="IET23" s="14"/>
      <c r="IEU23" s="14"/>
      <c r="IEV23" s="14"/>
      <c r="IEW23" s="14"/>
      <c r="IEX23" s="14"/>
      <c r="IEY23" s="14"/>
      <c r="IEZ23" s="14"/>
      <c r="IFA23" s="14"/>
      <c r="IFB23" s="14"/>
      <c r="IFC23" s="14"/>
      <c r="IFD23" s="14"/>
      <c r="IFE23" s="14"/>
      <c r="IFF23" s="14"/>
      <c r="IFG23" s="14"/>
      <c r="IFH23" s="14"/>
      <c r="IFI23" s="14"/>
      <c r="IFJ23" s="14"/>
      <c r="IFK23" s="14"/>
      <c r="IFL23" s="14"/>
      <c r="IFM23" s="14"/>
      <c r="IFN23" s="14"/>
      <c r="IFO23" s="14"/>
      <c r="IFP23" s="14"/>
      <c r="IFQ23" s="14"/>
      <c r="IFR23" s="14"/>
      <c r="IFS23" s="14"/>
      <c r="IFT23" s="14"/>
      <c r="IFU23" s="14"/>
      <c r="IFV23" s="14"/>
      <c r="IFW23" s="14"/>
      <c r="IFX23" s="14"/>
      <c r="IFY23" s="14"/>
      <c r="IFZ23" s="14"/>
      <c r="IGA23" s="14"/>
      <c r="IGB23" s="14"/>
      <c r="IGC23" s="14"/>
      <c r="IGD23" s="14"/>
      <c r="IGE23" s="14"/>
      <c r="IGF23" s="14"/>
      <c r="IGG23" s="14"/>
      <c r="IGH23" s="14"/>
      <c r="IGI23" s="14"/>
      <c r="IGJ23" s="14"/>
      <c r="IGK23" s="14"/>
      <c r="IGL23" s="14"/>
      <c r="IGM23" s="14"/>
      <c r="IGN23" s="14"/>
      <c r="IGO23" s="14"/>
      <c r="IGP23" s="14"/>
      <c r="IGQ23" s="14"/>
      <c r="IGR23" s="14"/>
      <c r="IGS23" s="14"/>
      <c r="IGT23" s="14"/>
      <c r="IGU23" s="14"/>
      <c r="IGV23" s="14"/>
      <c r="IGW23" s="14"/>
      <c r="IGX23" s="14"/>
      <c r="IGY23" s="14"/>
      <c r="IGZ23" s="14"/>
      <c r="IHA23" s="14"/>
      <c r="IHB23" s="14"/>
      <c r="IHC23" s="14"/>
      <c r="IHD23" s="14"/>
      <c r="IHE23" s="14"/>
      <c r="IHF23" s="14"/>
      <c r="IHG23" s="14"/>
      <c r="IHH23" s="14"/>
      <c r="IHI23" s="14"/>
      <c r="IHJ23" s="14"/>
      <c r="IHK23" s="14"/>
      <c r="IHL23" s="14"/>
      <c r="IHM23" s="14"/>
      <c r="IHN23" s="14"/>
      <c r="IHO23" s="14"/>
      <c r="IHP23" s="14"/>
      <c r="IHQ23" s="14"/>
      <c r="IHR23" s="14"/>
      <c r="IHS23" s="14"/>
      <c r="IHT23" s="14"/>
      <c r="IHU23" s="14"/>
      <c r="IHV23" s="14"/>
      <c r="IHW23" s="14"/>
      <c r="IHX23" s="14"/>
      <c r="IHY23" s="14"/>
      <c r="IHZ23" s="14"/>
      <c r="IIA23" s="14"/>
      <c r="IIB23" s="14"/>
      <c r="IIC23" s="14"/>
      <c r="IID23" s="14"/>
      <c r="IIE23" s="14"/>
      <c r="IIF23" s="14"/>
      <c r="IIG23" s="14"/>
      <c r="IIH23" s="14"/>
      <c r="III23" s="14"/>
      <c r="IIJ23" s="14"/>
      <c r="IIK23" s="14"/>
      <c r="IIL23" s="14"/>
      <c r="IIM23" s="14"/>
      <c r="IIN23" s="14"/>
      <c r="IIO23" s="14"/>
      <c r="IIP23" s="14"/>
      <c r="IIQ23" s="14"/>
      <c r="IIR23" s="14"/>
      <c r="IIS23" s="14"/>
      <c r="IIT23" s="14"/>
      <c r="IIU23" s="14"/>
      <c r="IIV23" s="14"/>
      <c r="IIW23" s="14"/>
      <c r="IIX23" s="14"/>
      <c r="IIY23" s="14"/>
      <c r="IIZ23" s="14"/>
      <c r="IJA23" s="14"/>
      <c r="IJB23" s="14"/>
      <c r="IJC23" s="14"/>
      <c r="IJD23" s="14"/>
      <c r="IJE23" s="14"/>
      <c r="IJF23" s="14"/>
      <c r="IJG23" s="14"/>
      <c r="IJH23" s="14"/>
      <c r="IJI23" s="14"/>
      <c r="IJJ23" s="14"/>
      <c r="IJK23" s="14"/>
      <c r="IJL23" s="14"/>
      <c r="IJM23" s="14"/>
      <c r="IJN23" s="14"/>
      <c r="IJO23" s="14"/>
      <c r="IJP23" s="14"/>
      <c r="IJQ23" s="14"/>
      <c r="IJR23" s="14"/>
      <c r="IJS23" s="14"/>
      <c r="IJT23" s="14"/>
      <c r="IJU23" s="14"/>
      <c r="IJV23" s="14"/>
      <c r="IJW23" s="14"/>
      <c r="IJX23" s="14"/>
      <c r="IJY23" s="14"/>
      <c r="IJZ23" s="14"/>
      <c r="IKA23" s="14"/>
      <c r="IKB23" s="14"/>
      <c r="IKC23" s="14"/>
      <c r="IKD23" s="14"/>
      <c r="IKE23" s="14"/>
      <c r="IKF23" s="14"/>
      <c r="IKG23" s="14"/>
      <c r="IKH23" s="14"/>
      <c r="IKI23" s="14"/>
      <c r="IKJ23" s="14"/>
      <c r="IKK23" s="14"/>
      <c r="IKL23" s="14"/>
      <c r="IKM23" s="14"/>
      <c r="IKN23" s="14"/>
      <c r="IKO23" s="14"/>
      <c r="IKP23" s="14"/>
      <c r="IKQ23" s="14"/>
      <c r="IKR23" s="14"/>
      <c r="IKS23" s="14"/>
      <c r="IKT23" s="14"/>
      <c r="IKU23" s="14"/>
      <c r="IKV23" s="14"/>
      <c r="IKW23" s="14"/>
      <c r="IKX23" s="14"/>
      <c r="IKY23" s="14"/>
      <c r="IKZ23" s="14"/>
      <c r="ILA23" s="14"/>
      <c r="ILB23" s="14"/>
      <c r="ILC23" s="14"/>
      <c r="ILD23" s="14"/>
      <c r="ILE23" s="14"/>
      <c r="ILF23" s="14"/>
      <c r="ILG23" s="14"/>
      <c r="ILH23" s="14"/>
      <c r="ILI23" s="14"/>
      <c r="ILJ23" s="14"/>
      <c r="ILK23" s="14"/>
      <c r="ILL23" s="14"/>
      <c r="ILM23" s="14"/>
      <c r="ILN23" s="14"/>
      <c r="ILO23" s="14"/>
      <c r="ILP23" s="14"/>
      <c r="ILQ23" s="14"/>
      <c r="ILR23" s="14"/>
      <c r="ILS23" s="14"/>
      <c r="ILT23" s="14"/>
      <c r="ILU23" s="14"/>
      <c r="ILV23" s="14"/>
      <c r="ILW23" s="14"/>
      <c r="ILX23" s="14"/>
      <c r="ILY23" s="14"/>
      <c r="ILZ23" s="14"/>
      <c r="IMA23" s="14"/>
      <c r="IMB23" s="14"/>
      <c r="IMC23" s="14"/>
      <c r="IMD23" s="14"/>
      <c r="IME23" s="14"/>
      <c r="IMF23" s="14"/>
      <c r="IMG23" s="14"/>
      <c r="IMH23" s="14"/>
      <c r="IMI23" s="14"/>
      <c r="IMJ23" s="14"/>
      <c r="IMK23" s="14"/>
      <c r="IML23" s="14"/>
      <c r="IMM23" s="14"/>
      <c r="IMN23" s="14"/>
      <c r="IMO23" s="14"/>
      <c r="IMP23" s="14"/>
      <c r="IMQ23" s="14"/>
      <c r="IMR23" s="14"/>
      <c r="IMS23" s="14"/>
      <c r="IMT23" s="14"/>
      <c r="IMU23" s="14"/>
      <c r="IMV23" s="14"/>
      <c r="IMW23" s="14"/>
      <c r="IMX23" s="14"/>
      <c r="IMY23" s="14"/>
      <c r="IMZ23" s="14"/>
      <c r="INA23" s="14"/>
      <c r="INB23" s="14"/>
      <c r="INC23" s="14"/>
      <c r="IND23" s="14"/>
      <c r="INE23" s="14"/>
      <c r="INF23" s="14"/>
      <c r="ING23" s="14"/>
      <c r="INH23" s="14"/>
      <c r="INI23" s="14"/>
      <c r="INJ23" s="14"/>
      <c r="INK23" s="14"/>
      <c r="INL23" s="14"/>
      <c r="INM23" s="14"/>
      <c r="INN23" s="14"/>
      <c r="INO23" s="14"/>
      <c r="INP23" s="14"/>
      <c r="INQ23" s="14"/>
      <c r="INR23" s="14"/>
      <c r="INS23" s="14"/>
      <c r="INT23" s="14"/>
      <c r="INU23" s="14"/>
      <c r="INV23" s="14"/>
      <c r="INW23" s="14"/>
      <c r="INX23" s="14"/>
      <c r="INY23" s="14"/>
      <c r="INZ23" s="14"/>
      <c r="IOA23" s="14"/>
      <c r="IOB23" s="14"/>
      <c r="IOC23" s="14"/>
      <c r="IOD23" s="14"/>
      <c r="IOE23" s="14"/>
      <c r="IOF23" s="14"/>
      <c r="IOG23" s="14"/>
      <c r="IOH23" s="14"/>
      <c r="IOI23" s="14"/>
      <c r="IOJ23" s="14"/>
      <c r="IOK23" s="14"/>
      <c r="IOL23" s="14"/>
      <c r="IOM23" s="14"/>
      <c r="ION23" s="14"/>
      <c r="IOO23" s="14"/>
      <c r="IOP23" s="14"/>
      <c r="IOQ23" s="14"/>
      <c r="IOR23" s="14"/>
      <c r="IOS23" s="14"/>
      <c r="IOT23" s="14"/>
      <c r="IOU23" s="14"/>
      <c r="IOV23" s="14"/>
      <c r="IOW23" s="14"/>
      <c r="IOX23" s="14"/>
      <c r="IOY23" s="14"/>
      <c r="IOZ23" s="14"/>
      <c r="IPA23" s="14"/>
      <c r="IPB23" s="14"/>
      <c r="IPC23" s="14"/>
      <c r="IPD23" s="14"/>
      <c r="IPE23" s="14"/>
      <c r="IPF23" s="14"/>
      <c r="IPG23" s="14"/>
      <c r="IPH23" s="14"/>
      <c r="IPI23" s="14"/>
      <c r="IPJ23" s="14"/>
      <c r="IPK23" s="14"/>
      <c r="IPL23" s="14"/>
      <c r="IPM23" s="14"/>
      <c r="IPN23" s="14"/>
      <c r="IPO23" s="14"/>
      <c r="IPP23" s="14"/>
      <c r="IPQ23" s="14"/>
      <c r="IPR23" s="14"/>
      <c r="IPS23" s="14"/>
      <c r="IPT23" s="14"/>
      <c r="IPU23" s="14"/>
      <c r="IPV23" s="14"/>
      <c r="IPW23" s="14"/>
      <c r="IPX23" s="14"/>
      <c r="IPY23" s="14"/>
      <c r="IPZ23" s="14"/>
      <c r="IQA23" s="14"/>
      <c r="IQB23" s="14"/>
      <c r="IQC23" s="14"/>
      <c r="IQD23" s="14"/>
      <c r="IQE23" s="14"/>
      <c r="IQF23" s="14"/>
      <c r="IQG23" s="14"/>
      <c r="IQH23" s="14"/>
      <c r="IQI23" s="14"/>
      <c r="IQJ23" s="14"/>
      <c r="IQK23" s="14"/>
      <c r="IQL23" s="14"/>
      <c r="IQM23" s="14"/>
      <c r="IQN23" s="14"/>
      <c r="IQO23" s="14"/>
      <c r="IQP23" s="14"/>
      <c r="IQQ23" s="14"/>
      <c r="IQR23" s="14"/>
      <c r="IQS23" s="14"/>
      <c r="IQT23" s="14"/>
      <c r="IQU23" s="14"/>
      <c r="IQV23" s="14"/>
      <c r="IQW23" s="14"/>
      <c r="IQX23" s="14"/>
      <c r="IQY23" s="14"/>
      <c r="IQZ23" s="14"/>
      <c r="IRA23" s="14"/>
      <c r="IRB23" s="14"/>
      <c r="IRC23" s="14"/>
      <c r="IRD23" s="14"/>
      <c r="IRE23" s="14"/>
      <c r="IRF23" s="14"/>
      <c r="IRG23" s="14"/>
      <c r="IRH23" s="14"/>
      <c r="IRI23" s="14"/>
      <c r="IRJ23" s="14"/>
      <c r="IRK23" s="14"/>
      <c r="IRL23" s="14"/>
      <c r="IRM23" s="14"/>
      <c r="IRN23" s="14"/>
      <c r="IRO23" s="14"/>
      <c r="IRP23" s="14"/>
      <c r="IRQ23" s="14"/>
      <c r="IRR23" s="14"/>
      <c r="IRS23" s="14"/>
      <c r="IRT23" s="14"/>
      <c r="IRU23" s="14"/>
      <c r="IRV23" s="14"/>
      <c r="IRW23" s="14"/>
      <c r="IRX23" s="14"/>
      <c r="IRY23" s="14"/>
      <c r="IRZ23" s="14"/>
      <c r="ISA23" s="14"/>
      <c r="ISB23" s="14"/>
      <c r="ISC23" s="14"/>
      <c r="ISD23" s="14"/>
      <c r="ISE23" s="14"/>
      <c r="ISF23" s="14"/>
      <c r="ISG23" s="14"/>
      <c r="ISH23" s="14"/>
      <c r="ISI23" s="14"/>
      <c r="ISJ23" s="14"/>
      <c r="ISK23" s="14"/>
      <c r="ISL23" s="14"/>
      <c r="ISM23" s="14"/>
      <c r="ISN23" s="14"/>
      <c r="ISO23" s="14"/>
      <c r="ISP23" s="14"/>
      <c r="ISQ23" s="14"/>
      <c r="ISR23" s="14"/>
      <c r="ISS23" s="14"/>
      <c r="IST23" s="14"/>
      <c r="ISU23" s="14"/>
      <c r="ISV23" s="14"/>
      <c r="ISW23" s="14"/>
      <c r="ISX23" s="14"/>
      <c r="ISY23" s="14"/>
      <c r="ISZ23" s="14"/>
      <c r="ITA23" s="14"/>
      <c r="ITB23" s="14"/>
      <c r="ITC23" s="14"/>
      <c r="ITD23" s="14"/>
      <c r="ITE23" s="14"/>
      <c r="ITF23" s="14"/>
      <c r="ITG23" s="14"/>
      <c r="ITH23" s="14"/>
      <c r="ITI23" s="14"/>
      <c r="ITJ23" s="14"/>
      <c r="ITK23" s="14"/>
      <c r="ITL23" s="14"/>
      <c r="ITM23" s="14"/>
      <c r="ITN23" s="14"/>
      <c r="ITO23" s="14"/>
      <c r="ITP23" s="14"/>
      <c r="ITQ23" s="14"/>
      <c r="ITR23" s="14"/>
      <c r="ITS23" s="14"/>
      <c r="ITT23" s="14"/>
      <c r="ITU23" s="14"/>
      <c r="ITV23" s="14"/>
      <c r="ITW23" s="14"/>
      <c r="ITX23" s="14"/>
      <c r="ITY23" s="14"/>
      <c r="ITZ23" s="14"/>
      <c r="IUA23" s="14"/>
      <c r="IUB23" s="14"/>
      <c r="IUC23" s="14"/>
      <c r="IUD23" s="14"/>
      <c r="IUE23" s="14"/>
      <c r="IUF23" s="14"/>
      <c r="IUG23" s="14"/>
      <c r="IUH23" s="14"/>
      <c r="IUI23" s="14"/>
      <c r="IUJ23" s="14"/>
      <c r="IUK23" s="14"/>
      <c r="IUL23" s="14"/>
      <c r="IUM23" s="14"/>
      <c r="IUN23" s="14"/>
      <c r="IUO23" s="14"/>
      <c r="IUP23" s="14"/>
      <c r="IUQ23" s="14"/>
      <c r="IUR23" s="14"/>
      <c r="IUS23" s="14"/>
      <c r="IUT23" s="14"/>
      <c r="IUU23" s="14"/>
      <c r="IUV23" s="14"/>
      <c r="IUW23" s="14"/>
      <c r="IUX23" s="14"/>
      <c r="IUY23" s="14"/>
      <c r="IUZ23" s="14"/>
      <c r="IVA23" s="14"/>
      <c r="IVB23" s="14"/>
      <c r="IVC23" s="14"/>
      <c r="IVD23" s="14"/>
      <c r="IVE23" s="14"/>
      <c r="IVF23" s="14"/>
      <c r="IVG23" s="14"/>
      <c r="IVH23" s="14"/>
      <c r="IVI23" s="14"/>
      <c r="IVJ23" s="14"/>
      <c r="IVK23" s="14"/>
      <c r="IVL23" s="14"/>
      <c r="IVM23" s="14"/>
      <c r="IVN23" s="14"/>
      <c r="IVO23" s="14"/>
      <c r="IVP23" s="14"/>
      <c r="IVQ23" s="14"/>
      <c r="IVR23" s="14"/>
      <c r="IVS23" s="14"/>
      <c r="IVT23" s="14"/>
      <c r="IVU23" s="14"/>
      <c r="IVV23" s="14"/>
      <c r="IVW23" s="14"/>
      <c r="IVX23" s="14"/>
      <c r="IVY23" s="14"/>
      <c r="IVZ23" s="14"/>
      <c r="IWA23" s="14"/>
      <c r="IWB23" s="14"/>
      <c r="IWC23" s="14"/>
      <c r="IWD23" s="14"/>
      <c r="IWE23" s="14"/>
      <c r="IWF23" s="14"/>
      <c r="IWG23" s="14"/>
      <c r="IWH23" s="14"/>
      <c r="IWI23" s="14"/>
      <c r="IWJ23" s="14"/>
      <c r="IWK23" s="14"/>
      <c r="IWL23" s="14"/>
      <c r="IWM23" s="14"/>
      <c r="IWN23" s="14"/>
      <c r="IWO23" s="14"/>
      <c r="IWP23" s="14"/>
      <c r="IWQ23" s="14"/>
      <c r="IWR23" s="14"/>
      <c r="IWS23" s="14"/>
      <c r="IWT23" s="14"/>
      <c r="IWU23" s="14"/>
      <c r="IWV23" s="14"/>
      <c r="IWW23" s="14"/>
      <c r="IWX23" s="14"/>
      <c r="IWY23" s="14"/>
      <c r="IWZ23" s="14"/>
      <c r="IXA23" s="14"/>
      <c r="IXB23" s="14"/>
      <c r="IXC23" s="14"/>
      <c r="IXD23" s="14"/>
      <c r="IXE23" s="14"/>
      <c r="IXF23" s="14"/>
      <c r="IXG23" s="14"/>
      <c r="IXH23" s="14"/>
      <c r="IXI23" s="14"/>
      <c r="IXJ23" s="14"/>
      <c r="IXK23" s="14"/>
      <c r="IXL23" s="14"/>
      <c r="IXM23" s="14"/>
      <c r="IXN23" s="14"/>
      <c r="IXO23" s="14"/>
      <c r="IXP23" s="14"/>
      <c r="IXQ23" s="14"/>
      <c r="IXR23" s="14"/>
      <c r="IXS23" s="14"/>
      <c r="IXT23" s="14"/>
      <c r="IXU23" s="14"/>
      <c r="IXV23" s="14"/>
      <c r="IXW23" s="14"/>
      <c r="IXX23" s="14"/>
      <c r="IXY23" s="14"/>
      <c r="IXZ23" s="14"/>
      <c r="IYA23" s="14"/>
      <c r="IYB23" s="14"/>
      <c r="IYC23" s="14"/>
      <c r="IYD23" s="14"/>
      <c r="IYE23" s="14"/>
      <c r="IYF23" s="14"/>
      <c r="IYG23" s="14"/>
      <c r="IYH23" s="14"/>
      <c r="IYI23" s="14"/>
      <c r="IYJ23" s="14"/>
      <c r="IYK23" s="14"/>
      <c r="IYL23" s="14"/>
      <c r="IYM23" s="14"/>
      <c r="IYN23" s="14"/>
      <c r="IYO23" s="14"/>
      <c r="IYP23" s="14"/>
      <c r="IYQ23" s="14"/>
      <c r="IYR23" s="14"/>
      <c r="IYS23" s="14"/>
      <c r="IYT23" s="14"/>
      <c r="IYU23" s="14"/>
      <c r="IYV23" s="14"/>
      <c r="IYW23" s="14"/>
      <c r="IYX23" s="14"/>
      <c r="IYY23" s="14"/>
      <c r="IYZ23" s="14"/>
      <c r="IZA23" s="14"/>
      <c r="IZB23" s="14"/>
      <c r="IZC23" s="14"/>
      <c r="IZD23" s="14"/>
      <c r="IZE23" s="14"/>
      <c r="IZF23" s="14"/>
      <c r="IZG23" s="14"/>
      <c r="IZH23" s="14"/>
      <c r="IZI23" s="14"/>
      <c r="IZJ23" s="14"/>
      <c r="IZK23" s="14"/>
      <c r="IZL23" s="14"/>
      <c r="IZM23" s="14"/>
      <c r="IZN23" s="14"/>
      <c r="IZO23" s="14"/>
      <c r="IZP23" s="14"/>
      <c r="IZQ23" s="14"/>
      <c r="IZR23" s="14"/>
      <c r="IZS23" s="14"/>
      <c r="IZT23" s="14"/>
      <c r="IZU23" s="14"/>
      <c r="IZV23" s="14"/>
      <c r="IZW23" s="14"/>
      <c r="IZX23" s="14"/>
      <c r="IZY23" s="14"/>
      <c r="IZZ23" s="14"/>
      <c r="JAA23" s="14"/>
      <c r="JAB23" s="14"/>
      <c r="JAC23" s="14"/>
      <c r="JAD23" s="14"/>
      <c r="JAE23" s="14"/>
      <c r="JAF23" s="14"/>
      <c r="JAG23" s="14"/>
      <c r="JAH23" s="14"/>
      <c r="JAI23" s="14"/>
      <c r="JAJ23" s="14"/>
      <c r="JAK23" s="14"/>
      <c r="JAL23" s="14"/>
      <c r="JAM23" s="14"/>
      <c r="JAN23" s="14"/>
      <c r="JAO23" s="14"/>
      <c r="JAP23" s="14"/>
      <c r="JAQ23" s="14"/>
      <c r="JAR23" s="14"/>
      <c r="JAS23" s="14"/>
      <c r="JAT23" s="14"/>
      <c r="JAU23" s="14"/>
      <c r="JAV23" s="14"/>
      <c r="JAW23" s="14"/>
      <c r="JAX23" s="14"/>
      <c r="JAY23" s="14"/>
      <c r="JAZ23" s="14"/>
      <c r="JBA23" s="14"/>
      <c r="JBB23" s="14"/>
      <c r="JBC23" s="14"/>
      <c r="JBD23" s="14"/>
      <c r="JBE23" s="14"/>
      <c r="JBF23" s="14"/>
      <c r="JBG23" s="14"/>
      <c r="JBH23" s="14"/>
      <c r="JBI23" s="14"/>
      <c r="JBJ23" s="14"/>
      <c r="JBK23" s="14"/>
      <c r="JBL23" s="14"/>
      <c r="JBM23" s="14"/>
      <c r="JBN23" s="14"/>
      <c r="JBO23" s="14"/>
      <c r="JBP23" s="14"/>
      <c r="JBQ23" s="14"/>
      <c r="JBR23" s="14"/>
      <c r="JBS23" s="14"/>
      <c r="JBT23" s="14"/>
      <c r="JBU23" s="14"/>
      <c r="JBV23" s="14"/>
      <c r="JBW23" s="14"/>
      <c r="JBX23" s="14"/>
      <c r="JBY23" s="14"/>
      <c r="JBZ23" s="14"/>
      <c r="JCA23" s="14"/>
      <c r="JCB23" s="14"/>
      <c r="JCC23" s="14"/>
      <c r="JCD23" s="14"/>
      <c r="JCE23" s="14"/>
      <c r="JCF23" s="14"/>
      <c r="JCG23" s="14"/>
      <c r="JCH23" s="14"/>
      <c r="JCI23" s="14"/>
      <c r="JCJ23" s="14"/>
      <c r="JCK23" s="14"/>
      <c r="JCL23" s="14"/>
      <c r="JCM23" s="14"/>
      <c r="JCN23" s="14"/>
      <c r="JCO23" s="14"/>
      <c r="JCP23" s="14"/>
      <c r="JCQ23" s="14"/>
      <c r="JCR23" s="14"/>
      <c r="JCS23" s="14"/>
      <c r="JCT23" s="14"/>
      <c r="JCU23" s="14"/>
      <c r="JCV23" s="14"/>
      <c r="JCW23" s="14"/>
      <c r="JCX23" s="14"/>
      <c r="JCY23" s="14"/>
      <c r="JCZ23" s="14"/>
      <c r="JDA23" s="14"/>
      <c r="JDB23" s="14"/>
      <c r="JDC23" s="14"/>
      <c r="JDD23" s="14"/>
      <c r="JDE23" s="14"/>
      <c r="JDF23" s="14"/>
      <c r="JDG23" s="14"/>
      <c r="JDH23" s="14"/>
      <c r="JDI23" s="14"/>
      <c r="JDJ23" s="14"/>
      <c r="JDK23" s="14"/>
      <c r="JDL23" s="14"/>
      <c r="JDM23" s="14"/>
      <c r="JDN23" s="14"/>
      <c r="JDO23" s="14"/>
      <c r="JDP23" s="14"/>
      <c r="JDQ23" s="14"/>
      <c r="JDR23" s="14"/>
      <c r="JDS23" s="14"/>
      <c r="JDT23" s="14"/>
      <c r="JDU23" s="14"/>
      <c r="JDV23" s="14"/>
      <c r="JDW23" s="14"/>
      <c r="JDX23" s="14"/>
      <c r="JDY23" s="14"/>
      <c r="JDZ23" s="14"/>
      <c r="JEA23" s="14"/>
      <c r="JEB23" s="14"/>
      <c r="JEC23" s="14"/>
      <c r="JED23" s="14"/>
      <c r="JEE23" s="14"/>
      <c r="JEF23" s="14"/>
      <c r="JEG23" s="14"/>
      <c r="JEH23" s="14"/>
      <c r="JEI23" s="14"/>
      <c r="JEJ23" s="14"/>
      <c r="JEK23" s="14"/>
      <c r="JEL23" s="14"/>
      <c r="JEM23" s="14"/>
      <c r="JEN23" s="14"/>
      <c r="JEO23" s="14"/>
      <c r="JEP23" s="14"/>
      <c r="JEQ23" s="14"/>
      <c r="JER23" s="14"/>
      <c r="JES23" s="14"/>
      <c r="JET23" s="14"/>
      <c r="JEU23" s="14"/>
      <c r="JEV23" s="14"/>
      <c r="JEW23" s="14"/>
      <c r="JEX23" s="14"/>
      <c r="JEY23" s="14"/>
      <c r="JEZ23" s="14"/>
      <c r="JFA23" s="14"/>
      <c r="JFB23" s="14"/>
      <c r="JFC23" s="14"/>
      <c r="JFD23" s="14"/>
      <c r="JFE23" s="14"/>
      <c r="JFF23" s="14"/>
      <c r="JFG23" s="14"/>
      <c r="JFH23" s="14"/>
      <c r="JFI23" s="14"/>
      <c r="JFJ23" s="14"/>
      <c r="JFK23" s="14"/>
      <c r="JFL23" s="14"/>
      <c r="JFM23" s="14"/>
      <c r="JFN23" s="14"/>
      <c r="JFO23" s="14"/>
      <c r="JFP23" s="14"/>
      <c r="JFQ23" s="14"/>
      <c r="JFR23" s="14"/>
      <c r="JFS23" s="14"/>
      <c r="JFT23" s="14"/>
      <c r="JFU23" s="14"/>
      <c r="JFV23" s="14"/>
      <c r="JFW23" s="14"/>
      <c r="JFX23" s="14"/>
      <c r="JFY23" s="14"/>
      <c r="JFZ23" s="14"/>
      <c r="JGA23" s="14"/>
      <c r="JGB23" s="14"/>
      <c r="JGC23" s="14"/>
      <c r="JGD23" s="14"/>
      <c r="JGE23" s="14"/>
      <c r="JGF23" s="14"/>
      <c r="JGG23" s="14"/>
      <c r="JGH23" s="14"/>
      <c r="JGI23" s="14"/>
      <c r="JGJ23" s="14"/>
      <c r="JGK23" s="14"/>
      <c r="JGL23" s="14"/>
      <c r="JGM23" s="14"/>
      <c r="JGN23" s="14"/>
      <c r="JGO23" s="14"/>
      <c r="JGP23" s="14"/>
      <c r="JGQ23" s="14"/>
      <c r="JGR23" s="14"/>
      <c r="JGS23" s="14"/>
      <c r="JGT23" s="14"/>
      <c r="JGU23" s="14"/>
      <c r="JGV23" s="14"/>
      <c r="JGW23" s="14"/>
      <c r="JGX23" s="14"/>
      <c r="JGY23" s="14"/>
      <c r="JGZ23" s="14"/>
      <c r="JHA23" s="14"/>
      <c r="JHB23" s="14"/>
      <c r="JHC23" s="14"/>
      <c r="JHD23" s="14"/>
      <c r="JHE23" s="14"/>
      <c r="JHF23" s="14"/>
      <c r="JHG23" s="14"/>
      <c r="JHH23" s="14"/>
      <c r="JHI23" s="14"/>
      <c r="JHJ23" s="14"/>
      <c r="JHK23" s="14"/>
      <c r="JHL23" s="14"/>
      <c r="JHM23" s="14"/>
      <c r="JHN23" s="14"/>
      <c r="JHO23" s="14"/>
      <c r="JHP23" s="14"/>
      <c r="JHQ23" s="14"/>
      <c r="JHR23" s="14"/>
      <c r="JHS23" s="14"/>
      <c r="JHT23" s="14"/>
      <c r="JHU23" s="14"/>
      <c r="JHV23" s="14"/>
      <c r="JHW23" s="14"/>
      <c r="JHX23" s="14"/>
      <c r="JHY23" s="14"/>
      <c r="JHZ23" s="14"/>
      <c r="JIA23" s="14"/>
      <c r="JIB23" s="14"/>
      <c r="JIC23" s="14"/>
      <c r="JID23" s="14"/>
      <c r="JIE23" s="14"/>
      <c r="JIF23" s="14"/>
      <c r="JIG23" s="14"/>
      <c r="JIH23" s="14"/>
      <c r="JII23" s="14"/>
      <c r="JIJ23" s="14"/>
      <c r="JIK23" s="14"/>
      <c r="JIL23" s="14"/>
      <c r="JIM23" s="14"/>
      <c r="JIN23" s="14"/>
      <c r="JIO23" s="14"/>
      <c r="JIP23" s="14"/>
      <c r="JIQ23" s="14"/>
      <c r="JIR23" s="14"/>
      <c r="JIS23" s="14"/>
      <c r="JIT23" s="14"/>
      <c r="JIU23" s="14"/>
      <c r="JIV23" s="14"/>
      <c r="JIW23" s="14"/>
      <c r="JIX23" s="14"/>
      <c r="JIY23" s="14"/>
      <c r="JIZ23" s="14"/>
      <c r="JJA23" s="14"/>
      <c r="JJB23" s="14"/>
      <c r="JJC23" s="14"/>
      <c r="JJD23" s="14"/>
      <c r="JJE23" s="14"/>
      <c r="JJF23" s="14"/>
      <c r="JJG23" s="14"/>
      <c r="JJH23" s="14"/>
      <c r="JJI23" s="14"/>
      <c r="JJJ23" s="14"/>
      <c r="JJK23" s="14"/>
      <c r="JJL23" s="14"/>
      <c r="JJM23" s="14"/>
      <c r="JJN23" s="14"/>
      <c r="JJO23" s="14"/>
      <c r="JJP23" s="14"/>
      <c r="JJQ23" s="14"/>
      <c r="JJR23" s="14"/>
      <c r="JJS23" s="14"/>
      <c r="JJT23" s="14"/>
      <c r="JJU23" s="14"/>
      <c r="JJV23" s="14"/>
      <c r="JJW23" s="14"/>
      <c r="JJX23" s="14"/>
      <c r="JJY23" s="14"/>
      <c r="JJZ23" s="14"/>
      <c r="JKA23" s="14"/>
      <c r="JKB23" s="14"/>
      <c r="JKC23" s="14"/>
      <c r="JKD23" s="14"/>
      <c r="JKE23" s="14"/>
      <c r="JKF23" s="14"/>
      <c r="JKG23" s="14"/>
      <c r="JKH23" s="14"/>
      <c r="JKI23" s="14"/>
      <c r="JKJ23" s="14"/>
      <c r="JKK23" s="14"/>
      <c r="JKL23" s="14"/>
      <c r="JKM23" s="14"/>
      <c r="JKN23" s="14"/>
      <c r="JKO23" s="14"/>
      <c r="JKP23" s="14"/>
      <c r="JKQ23" s="14"/>
      <c r="JKR23" s="14"/>
      <c r="JKS23" s="14"/>
      <c r="JKT23" s="14"/>
      <c r="JKU23" s="14"/>
      <c r="JKV23" s="14"/>
      <c r="JKW23" s="14"/>
      <c r="JKX23" s="14"/>
      <c r="JKY23" s="14"/>
      <c r="JKZ23" s="14"/>
      <c r="JLA23" s="14"/>
      <c r="JLB23" s="14"/>
      <c r="JLC23" s="14"/>
      <c r="JLD23" s="14"/>
      <c r="JLE23" s="14"/>
      <c r="JLF23" s="14"/>
      <c r="JLG23" s="14"/>
      <c r="JLH23" s="14"/>
      <c r="JLI23" s="14"/>
      <c r="JLJ23" s="14"/>
      <c r="JLK23" s="14"/>
      <c r="JLL23" s="14"/>
      <c r="JLM23" s="14"/>
      <c r="JLN23" s="14"/>
      <c r="JLO23" s="14"/>
      <c r="JLP23" s="14"/>
      <c r="JLQ23" s="14"/>
      <c r="JLR23" s="14"/>
      <c r="JLS23" s="14"/>
      <c r="JLT23" s="14"/>
      <c r="JLU23" s="14"/>
      <c r="JLV23" s="14"/>
      <c r="JLW23" s="14"/>
      <c r="JLX23" s="14"/>
      <c r="JLY23" s="14"/>
      <c r="JLZ23" s="14"/>
      <c r="JMA23" s="14"/>
      <c r="JMB23" s="14"/>
      <c r="JMC23" s="14"/>
      <c r="JMD23" s="14"/>
      <c r="JME23" s="14"/>
      <c r="JMF23" s="14"/>
      <c r="JMG23" s="14"/>
      <c r="JMH23" s="14"/>
      <c r="JMI23" s="14"/>
      <c r="JMJ23" s="14"/>
      <c r="JMK23" s="14"/>
      <c r="JML23" s="14"/>
      <c r="JMM23" s="14"/>
      <c r="JMN23" s="14"/>
      <c r="JMO23" s="14"/>
      <c r="JMP23" s="14"/>
      <c r="JMQ23" s="14"/>
      <c r="JMR23" s="14"/>
      <c r="JMS23" s="14"/>
      <c r="JMT23" s="14"/>
      <c r="JMU23" s="14"/>
      <c r="JMV23" s="14"/>
      <c r="JMW23" s="14"/>
      <c r="JMX23" s="14"/>
      <c r="JMY23" s="14"/>
      <c r="JMZ23" s="14"/>
      <c r="JNA23" s="14"/>
      <c r="JNB23" s="14"/>
      <c r="JNC23" s="14"/>
      <c r="JND23" s="14"/>
      <c r="JNE23" s="14"/>
      <c r="JNF23" s="14"/>
      <c r="JNG23" s="14"/>
      <c r="JNH23" s="14"/>
      <c r="JNI23" s="14"/>
      <c r="JNJ23" s="14"/>
      <c r="JNK23" s="14"/>
      <c r="JNL23" s="14"/>
      <c r="JNM23" s="14"/>
      <c r="JNN23" s="14"/>
      <c r="JNO23" s="14"/>
      <c r="JNP23" s="14"/>
      <c r="JNQ23" s="14"/>
      <c r="JNR23" s="14"/>
      <c r="JNS23" s="14"/>
      <c r="JNT23" s="14"/>
      <c r="JNU23" s="14"/>
      <c r="JNV23" s="14"/>
      <c r="JNW23" s="14"/>
      <c r="JNX23" s="14"/>
      <c r="JNY23" s="14"/>
      <c r="JNZ23" s="14"/>
      <c r="JOA23" s="14"/>
      <c r="JOB23" s="14"/>
      <c r="JOC23" s="14"/>
      <c r="JOD23" s="14"/>
      <c r="JOE23" s="14"/>
      <c r="JOF23" s="14"/>
      <c r="JOG23" s="14"/>
      <c r="JOH23" s="14"/>
      <c r="JOI23" s="14"/>
      <c r="JOJ23" s="14"/>
      <c r="JOK23" s="14"/>
      <c r="JOL23" s="14"/>
      <c r="JOM23" s="14"/>
      <c r="JON23" s="14"/>
      <c r="JOO23" s="14"/>
      <c r="JOP23" s="14"/>
      <c r="JOQ23" s="14"/>
      <c r="JOR23" s="14"/>
      <c r="JOS23" s="14"/>
      <c r="JOT23" s="14"/>
      <c r="JOU23" s="14"/>
      <c r="JOV23" s="14"/>
      <c r="JOW23" s="14"/>
      <c r="JOX23" s="14"/>
      <c r="JOY23" s="14"/>
      <c r="JOZ23" s="14"/>
      <c r="JPA23" s="14"/>
      <c r="JPB23" s="14"/>
      <c r="JPC23" s="14"/>
      <c r="JPD23" s="14"/>
      <c r="JPE23" s="14"/>
      <c r="JPF23" s="14"/>
      <c r="JPG23" s="14"/>
      <c r="JPH23" s="14"/>
      <c r="JPI23" s="14"/>
      <c r="JPJ23" s="14"/>
      <c r="JPK23" s="14"/>
      <c r="JPL23" s="14"/>
      <c r="JPM23" s="14"/>
      <c r="JPN23" s="14"/>
      <c r="JPO23" s="14"/>
      <c r="JPP23" s="14"/>
      <c r="JPQ23" s="14"/>
      <c r="JPR23" s="14"/>
      <c r="JPS23" s="14"/>
      <c r="JPT23" s="14"/>
      <c r="JPU23" s="14"/>
      <c r="JPV23" s="14"/>
      <c r="JPW23" s="14"/>
      <c r="JPX23" s="14"/>
      <c r="JPY23" s="14"/>
      <c r="JPZ23" s="14"/>
      <c r="JQA23" s="14"/>
      <c r="JQB23" s="14"/>
      <c r="JQC23" s="14"/>
      <c r="JQD23" s="14"/>
      <c r="JQE23" s="14"/>
      <c r="JQF23" s="14"/>
      <c r="JQG23" s="14"/>
      <c r="JQH23" s="14"/>
      <c r="JQI23" s="14"/>
      <c r="JQJ23" s="14"/>
      <c r="JQK23" s="14"/>
      <c r="JQL23" s="14"/>
      <c r="JQM23" s="14"/>
      <c r="JQN23" s="14"/>
      <c r="JQO23" s="14"/>
      <c r="JQP23" s="14"/>
      <c r="JQQ23" s="14"/>
      <c r="JQR23" s="14"/>
      <c r="JQS23" s="14"/>
      <c r="JQT23" s="14"/>
      <c r="JQU23" s="14"/>
      <c r="JQV23" s="14"/>
      <c r="JQW23" s="14"/>
      <c r="JQX23" s="14"/>
      <c r="JQY23" s="14"/>
      <c r="JQZ23" s="14"/>
      <c r="JRA23" s="14"/>
      <c r="JRB23" s="14"/>
      <c r="JRC23" s="14"/>
      <c r="JRD23" s="14"/>
      <c r="JRE23" s="14"/>
      <c r="JRF23" s="14"/>
      <c r="JRG23" s="14"/>
      <c r="JRH23" s="14"/>
      <c r="JRI23" s="14"/>
      <c r="JRJ23" s="14"/>
      <c r="JRK23" s="14"/>
      <c r="JRL23" s="14"/>
      <c r="JRM23" s="14"/>
      <c r="JRN23" s="14"/>
      <c r="JRO23" s="14"/>
      <c r="JRP23" s="14"/>
      <c r="JRQ23" s="14"/>
      <c r="JRR23" s="14"/>
      <c r="JRS23" s="14"/>
      <c r="JRT23" s="14"/>
      <c r="JRU23" s="14"/>
      <c r="JRV23" s="14"/>
      <c r="JRW23" s="14"/>
      <c r="JRX23" s="14"/>
      <c r="JRY23" s="14"/>
      <c r="JRZ23" s="14"/>
      <c r="JSA23" s="14"/>
      <c r="JSB23" s="14"/>
      <c r="JSC23" s="14"/>
      <c r="JSD23" s="14"/>
      <c r="JSE23" s="14"/>
      <c r="JSF23" s="14"/>
      <c r="JSG23" s="14"/>
      <c r="JSH23" s="14"/>
      <c r="JSI23" s="14"/>
      <c r="JSJ23" s="14"/>
      <c r="JSK23" s="14"/>
      <c r="JSL23" s="14"/>
      <c r="JSM23" s="14"/>
      <c r="JSN23" s="14"/>
      <c r="JSO23" s="14"/>
      <c r="JSP23" s="14"/>
      <c r="JSQ23" s="14"/>
      <c r="JSR23" s="14"/>
      <c r="JSS23" s="14"/>
      <c r="JST23" s="14"/>
      <c r="JSU23" s="14"/>
      <c r="JSV23" s="14"/>
      <c r="JSW23" s="14"/>
      <c r="JSX23" s="14"/>
      <c r="JSY23" s="14"/>
      <c r="JSZ23" s="14"/>
      <c r="JTA23" s="14"/>
      <c r="JTB23" s="14"/>
      <c r="JTC23" s="14"/>
      <c r="JTD23" s="14"/>
      <c r="JTE23" s="14"/>
      <c r="JTF23" s="14"/>
      <c r="JTG23" s="14"/>
      <c r="JTH23" s="14"/>
      <c r="JTI23" s="14"/>
      <c r="JTJ23" s="14"/>
      <c r="JTK23" s="14"/>
      <c r="JTL23" s="14"/>
      <c r="JTM23" s="14"/>
      <c r="JTN23" s="14"/>
      <c r="JTO23" s="14"/>
      <c r="JTP23" s="14"/>
      <c r="JTQ23" s="14"/>
      <c r="JTR23" s="14"/>
      <c r="JTS23" s="14"/>
      <c r="JTT23" s="14"/>
      <c r="JTU23" s="14"/>
      <c r="JTV23" s="14"/>
      <c r="JTW23" s="14"/>
      <c r="JTX23" s="14"/>
      <c r="JTY23" s="14"/>
      <c r="JTZ23" s="14"/>
      <c r="JUA23" s="14"/>
      <c r="JUB23" s="14"/>
      <c r="JUC23" s="14"/>
      <c r="JUD23" s="14"/>
      <c r="JUE23" s="14"/>
      <c r="JUF23" s="14"/>
      <c r="JUG23" s="14"/>
      <c r="JUH23" s="14"/>
      <c r="JUI23" s="14"/>
      <c r="JUJ23" s="14"/>
      <c r="JUK23" s="14"/>
      <c r="JUL23" s="14"/>
      <c r="JUM23" s="14"/>
      <c r="JUN23" s="14"/>
      <c r="JUO23" s="14"/>
      <c r="JUP23" s="14"/>
      <c r="JUQ23" s="14"/>
      <c r="JUR23" s="14"/>
      <c r="JUS23" s="14"/>
      <c r="JUT23" s="14"/>
      <c r="JUU23" s="14"/>
      <c r="JUV23" s="14"/>
      <c r="JUW23" s="14"/>
      <c r="JUX23" s="14"/>
      <c r="JUY23" s="14"/>
      <c r="JUZ23" s="14"/>
      <c r="JVA23" s="14"/>
      <c r="JVB23" s="14"/>
      <c r="JVC23" s="14"/>
      <c r="JVD23" s="14"/>
      <c r="JVE23" s="14"/>
      <c r="JVF23" s="14"/>
      <c r="JVG23" s="14"/>
      <c r="JVH23" s="14"/>
      <c r="JVI23" s="14"/>
      <c r="JVJ23" s="14"/>
      <c r="JVK23" s="14"/>
      <c r="JVL23" s="14"/>
      <c r="JVM23" s="14"/>
      <c r="JVN23" s="14"/>
      <c r="JVO23" s="14"/>
      <c r="JVP23" s="14"/>
      <c r="JVQ23" s="14"/>
      <c r="JVR23" s="14"/>
      <c r="JVS23" s="14"/>
      <c r="JVT23" s="14"/>
      <c r="JVU23" s="14"/>
      <c r="JVV23" s="14"/>
      <c r="JVW23" s="14"/>
      <c r="JVX23" s="14"/>
      <c r="JVY23" s="14"/>
      <c r="JVZ23" s="14"/>
      <c r="JWA23" s="14"/>
      <c r="JWB23" s="14"/>
      <c r="JWC23" s="14"/>
      <c r="JWD23" s="14"/>
      <c r="JWE23" s="14"/>
      <c r="JWF23" s="14"/>
      <c r="JWG23" s="14"/>
      <c r="JWH23" s="14"/>
      <c r="JWI23" s="14"/>
      <c r="JWJ23" s="14"/>
      <c r="JWK23" s="14"/>
      <c r="JWL23" s="14"/>
      <c r="JWM23" s="14"/>
      <c r="JWN23" s="14"/>
      <c r="JWO23" s="14"/>
      <c r="JWP23" s="14"/>
      <c r="JWQ23" s="14"/>
      <c r="JWR23" s="14"/>
      <c r="JWS23" s="14"/>
      <c r="JWT23" s="14"/>
      <c r="JWU23" s="14"/>
      <c r="JWV23" s="14"/>
      <c r="JWW23" s="14"/>
      <c r="JWX23" s="14"/>
      <c r="JWY23" s="14"/>
      <c r="JWZ23" s="14"/>
      <c r="JXA23" s="14"/>
      <c r="JXB23" s="14"/>
      <c r="JXC23" s="14"/>
      <c r="JXD23" s="14"/>
      <c r="JXE23" s="14"/>
      <c r="JXF23" s="14"/>
      <c r="JXG23" s="14"/>
      <c r="JXH23" s="14"/>
      <c r="JXI23" s="14"/>
      <c r="JXJ23" s="14"/>
      <c r="JXK23" s="14"/>
      <c r="JXL23" s="14"/>
      <c r="JXM23" s="14"/>
      <c r="JXN23" s="14"/>
      <c r="JXO23" s="14"/>
      <c r="JXP23" s="14"/>
      <c r="JXQ23" s="14"/>
      <c r="JXR23" s="14"/>
      <c r="JXS23" s="14"/>
      <c r="JXT23" s="14"/>
      <c r="JXU23" s="14"/>
      <c r="JXV23" s="14"/>
      <c r="JXW23" s="14"/>
      <c r="JXX23" s="14"/>
      <c r="JXY23" s="14"/>
      <c r="JXZ23" s="14"/>
      <c r="JYA23" s="14"/>
      <c r="JYB23" s="14"/>
      <c r="JYC23" s="14"/>
      <c r="JYD23" s="14"/>
      <c r="JYE23" s="14"/>
      <c r="JYF23" s="14"/>
      <c r="JYG23" s="14"/>
      <c r="JYH23" s="14"/>
      <c r="JYI23" s="14"/>
      <c r="JYJ23" s="14"/>
      <c r="JYK23" s="14"/>
      <c r="JYL23" s="14"/>
      <c r="JYM23" s="14"/>
      <c r="JYN23" s="14"/>
      <c r="JYO23" s="14"/>
      <c r="JYP23" s="14"/>
      <c r="JYQ23" s="14"/>
      <c r="JYR23" s="14"/>
      <c r="JYS23" s="14"/>
      <c r="JYT23" s="14"/>
      <c r="JYU23" s="14"/>
      <c r="JYV23" s="14"/>
      <c r="JYW23" s="14"/>
      <c r="JYX23" s="14"/>
      <c r="JYY23" s="14"/>
      <c r="JYZ23" s="14"/>
      <c r="JZA23" s="14"/>
      <c r="JZB23" s="14"/>
      <c r="JZC23" s="14"/>
      <c r="JZD23" s="14"/>
      <c r="JZE23" s="14"/>
      <c r="JZF23" s="14"/>
      <c r="JZG23" s="14"/>
      <c r="JZH23" s="14"/>
      <c r="JZI23" s="14"/>
      <c r="JZJ23" s="14"/>
      <c r="JZK23" s="14"/>
      <c r="JZL23" s="14"/>
      <c r="JZM23" s="14"/>
      <c r="JZN23" s="14"/>
      <c r="JZO23" s="14"/>
      <c r="JZP23" s="14"/>
      <c r="JZQ23" s="14"/>
      <c r="JZR23" s="14"/>
      <c r="JZS23" s="14"/>
      <c r="JZT23" s="14"/>
      <c r="JZU23" s="14"/>
      <c r="JZV23" s="14"/>
      <c r="JZW23" s="14"/>
      <c r="JZX23" s="14"/>
      <c r="JZY23" s="14"/>
      <c r="JZZ23" s="14"/>
      <c r="KAA23" s="14"/>
      <c r="KAB23" s="14"/>
      <c r="KAC23" s="14"/>
      <c r="KAD23" s="14"/>
      <c r="KAE23" s="14"/>
      <c r="KAF23" s="14"/>
      <c r="KAG23" s="14"/>
      <c r="KAH23" s="14"/>
      <c r="KAI23" s="14"/>
      <c r="KAJ23" s="14"/>
      <c r="KAK23" s="14"/>
      <c r="KAL23" s="14"/>
      <c r="KAM23" s="14"/>
      <c r="KAN23" s="14"/>
      <c r="KAO23" s="14"/>
      <c r="KAP23" s="14"/>
      <c r="KAQ23" s="14"/>
      <c r="KAR23" s="14"/>
      <c r="KAS23" s="14"/>
      <c r="KAT23" s="14"/>
      <c r="KAU23" s="14"/>
      <c r="KAV23" s="14"/>
      <c r="KAW23" s="14"/>
      <c r="KAX23" s="14"/>
      <c r="KAY23" s="14"/>
      <c r="KAZ23" s="14"/>
      <c r="KBA23" s="14"/>
      <c r="KBB23" s="14"/>
      <c r="KBC23" s="14"/>
      <c r="KBD23" s="14"/>
      <c r="KBE23" s="14"/>
      <c r="KBF23" s="14"/>
      <c r="KBG23" s="14"/>
      <c r="KBH23" s="14"/>
      <c r="KBI23" s="14"/>
      <c r="KBJ23" s="14"/>
      <c r="KBK23" s="14"/>
      <c r="KBL23" s="14"/>
      <c r="KBM23" s="14"/>
      <c r="KBN23" s="14"/>
      <c r="KBO23" s="14"/>
      <c r="KBP23" s="14"/>
      <c r="KBQ23" s="14"/>
      <c r="KBR23" s="14"/>
      <c r="KBS23" s="14"/>
      <c r="KBT23" s="14"/>
      <c r="KBU23" s="14"/>
      <c r="KBV23" s="14"/>
      <c r="KBW23" s="14"/>
      <c r="KBX23" s="14"/>
      <c r="KBY23" s="14"/>
      <c r="KBZ23" s="14"/>
      <c r="KCA23" s="14"/>
      <c r="KCB23" s="14"/>
      <c r="KCC23" s="14"/>
      <c r="KCD23" s="14"/>
      <c r="KCE23" s="14"/>
      <c r="KCF23" s="14"/>
      <c r="KCG23" s="14"/>
      <c r="KCH23" s="14"/>
      <c r="KCI23" s="14"/>
      <c r="KCJ23" s="14"/>
      <c r="KCK23" s="14"/>
      <c r="KCL23" s="14"/>
      <c r="KCM23" s="14"/>
      <c r="KCN23" s="14"/>
      <c r="KCO23" s="14"/>
      <c r="KCP23" s="14"/>
      <c r="KCQ23" s="14"/>
      <c r="KCR23" s="14"/>
      <c r="KCS23" s="14"/>
      <c r="KCT23" s="14"/>
      <c r="KCU23" s="14"/>
      <c r="KCV23" s="14"/>
      <c r="KCW23" s="14"/>
      <c r="KCX23" s="14"/>
      <c r="KCY23" s="14"/>
      <c r="KCZ23" s="14"/>
      <c r="KDA23" s="14"/>
      <c r="KDB23" s="14"/>
      <c r="KDC23" s="14"/>
      <c r="KDD23" s="14"/>
      <c r="KDE23" s="14"/>
      <c r="KDF23" s="14"/>
      <c r="KDG23" s="14"/>
      <c r="KDH23" s="14"/>
      <c r="KDI23" s="14"/>
      <c r="KDJ23" s="14"/>
      <c r="KDK23" s="14"/>
      <c r="KDL23" s="14"/>
      <c r="KDM23" s="14"/>
      <c r="KDN23" s="14"/>
      <c r="KDO23" s="14"/>
      <c r="KDP23" s="14"/>
      <c r="KDQ23" s="14"/>
      <c r="KDR23" s="14"/>
      <c r="KDS23" s="14"/>
      <c r="KDT23" s="14"/>
      <c r="KDU23" s="14"/>
      <c r="KDV23" s="14"/>
      <c r="KDW23" s="14"/>
      <c r="KDX23" s="14"/>
      <c r="KDY23" s="14"/>
      <c r="KDZ23" s="14"/>
      <c r="KEA23" s="14"/>
      <c r="KEB23" s="14"/>
      <c r="KEC23" s="14"/>
      <c r="KED23" s="14"/>
      <c r="KEE23" s="14"/>
      <c r="KEF23" s="14"/>
      <c r="KEG23" s="14"/>
      <c r="KEH23" s="14"/>
      <c r="KEI23" s="14"/>
      <c r="KEJ23" s="14"/>
      <c r="KEK23" s="14"/>
      <c r="KEL23" s="14"/>
      <c r="KEM23" s="14"/>
      <c r="KEN23" s="14"/>
      <c r="KEO23" s="14"/>
      <c r="KEP23" s="14"/>
      <c r="KEQ23" s="14"/>
      <c r="KER23" s="14"/>
      <c r="KES23" s="14"/>
      <c r="KET23" s="14"/>
      <c r="KEU23" s="14"/>
      <c r="KEV23" s="14"/>
      <c r="KEW23" s="14"/>
      <c r="KEX23" s="14"/>
      <c r="KEY23" s="14"/>
      <c r="KEZ23" s="14"/>
      <c r="KFA23" s="14"/>
      <c r="KFB23" s="14"/>
      <c r="KFC23" s="14"/>
      <c r="KFD23" s="14"/>
      <c r="KFE23" s="14"/>
      <c r="KFF23" s="14"/>
      <c r="KFG23" s="14"/>
      <c r="KFH23" s="14"/>
      <c r="KFI23" s="14"/>
      <c r="KFJ23" s="14"/>
      <c r="KFK23" s="14"/>
      <c r="KFL23" s="14"/>
      <c r="KFM23" s="14"/>
      <c r="KFN23" s="14"/>
      <c r="KFO23" s="14"/>
      <c r="KFP23" s="14"/>
      <c r="KFQ23" s="14"/>
      <c r="KFR23" s="14"/>
      <c r="KFS23" s="14"/>
      <c r="KFT23" s="14"/>
      <c r="KFU23" s="14"/>
      <c r="KFV23" s="14"/>
      <c r="KFW23" s="14"/>
      <c r="KFX23" s="14"/>
      <c r="KFY23" s="14"/>
      <c r="KFZ23" s="14"/>
      <c r="KGA23" s="14"/>
      <c r="KGB23" s="14"/>
      <c r="KGC23" s="14"/>
      <c r="KGD23" s="14"/>
      <c r="KGE23" s="14"/>
      <c r="KGF23" s="14"/>
      <c r="KGG23" s="14"/>
      <c r="KGH23" s="14"/>
      <c r="KGI23" s="14"/>
      <c r="KGJ23" s="14"/>
      <c r="KGK23" s="14"/>
      <c r="KGL23" s="14"/>
      <c r="KGM23" s="14"/>
      <c r="KGN23" s="14"/>
      <c r="KGO23" s="14"/>
      <c r="KGP23" s="14"/>
      <c r="KGQ23" s="14"/>
      <c r="KGR23" s="14"/>
      <c r="KGS23" s="14"/>
      <c r="KGT23" s="14"/>
      <c r="KGU23" s="14"/>
      <c r="KGV23" s="14"/>
      <c r="KGW23" s="14"/>
      <c r="KGX23" s="14"/>
      <c r="KGY23" s="14"/>
      <c r="KGZ23" s="14"/>
      <c r="KHA23" s="14"/>
      <c r="KHB23" s="14"/>
      <c r="KHC23" s="14"/>
      <c r="KHD23" s="14"/>
      <c r="KHE23" s="14"/>
      <c r="KHF23" s="14"/>
      <c r="KHG23" s="14"/>
      <c r="KHH23" s="14"/>
      <c r="KHI23" s="14"/>
      <c r="KHJ23" s="14"/>
      <c r="KHK23" s="14"/>
      <c r="KHL23" s="14"/>
      <c r="KHM23" s="14"/>
      <c r="KHN23" s="14"/>
      <c r="KHO23" s="14"/>
      <c r="KHP23" s="14"/>
      <c r="KHQ23" s="14"/>
      <c r="KHR23" s="14"/>
      <c r="KHS23" s="14"/>
      <c r="KHT23" s="14"/>
      <c r="KHU23" s="14"/>
      <c r="KHV23" s="14"/>
      <c r="KHW23" s="14"/>
      <c r="KHX23" s="14"/>
      <c r="KHY23" s="14"/>
      <c r="KHZ23" s="14"/>
      <c r="KIA23" s="14"/>
      <c r="KIB23" s="14"/>
      <c r="KIC23" s="14"/>
      <c r="KID23" s="14"/>
      <c r="KIE23" s="14"/>
      <c r="KIF23" s="14"/>
      <c r="KIG23" s="14"/>
      <c r="KIH23" s="14"/>
      <c r="KII23" s="14"/>
      <c r="KIJ23" s="14"/>
      <c r="KIK23" s="14"/>
      <c r="KIL23" s="14"/>
      <c r="KIM23" s="14"/>
      <c r="KIN23" s="14"/>
      <c r="KIO23" s="14"/>
      <c r="KIP23" s="14"/>
      <c r="KIQ23" s="14"/>
      <c r="KIR23" s="14"/>
      <c r="KIS23" s="14"/>
      <c r="KIT23" s="14"/>
      <c r="KIU23" s="14"/>
      <c r="KIV23" s="14"/>
      <c r="KIW23" s="14"/>
      <c r="KIX23" s="14"/>
      <c r="KIY23" s="14"/>
      <c r="KIZ23" s="14"/>
      <c r="KJA23" s="14"/>
      <c r="KJB23" s="14"/>
      <c r="KJC23" s="14"/>
      <c r="KJD23" s="14"/>
      <c r="KJE23" s="14"/>
      <c r="KJF23" s="14"/>
      <c r="KJG23" s="14"/>
      <c r="KJH23" s="14"/>
      <c r="KJI23" s="14"/>
      <c r="KJJ23" s="14"/>
      <c r="KJK23" s="14"/>
      <c r="KJL23" s="14"/>
      <c r="KJM23" s="14"/>
      <c r="KJN23" s="14"/>
      <c r="KJO23" s="14"/>
      <c r="KJP23" s="14"/>
      <c r="KJQ23" s="14"/>
      <c r="KJR23" s="14"/>
      <c r="KJS23" s="14"/>
      <c r="KJT23" s="14"/>
      <c r="KJU23" s="14"/>
      <c r="KJV23" s="14"/>
      <c r="KJW23" s="14"/>
      <c r="KJX23" s="14"/>
      <c r="KJY23" s="14"/>
      <c r="KJZ23" s="14"/>
      <c r="KKA23" s="14"/>
      <c r="KKB23" s="14"/>
      <c r="KKC23" s="14"/>
      <c r="KKD23" s="14"/>
      <c r="KKE23" s="14"/>
      <c r="KKF23" s="14"/>
      <c r="KKG23" s="14"/>
      <c r="KKH23" s="14"/>
      <c r="KKI23" s="14"/>
      <c r="KKJ23" s="14"/>
      <c r="KKK23" s="14"/>
      <c r="KKL23" s="14"/>
      <c r="KKM23" s="14"/>
      <c r="KKN23" s="14"/>
      <c r="KKO23" s="14"/>
      <c r="KKP23" s="14"/>
      <c r="KKQ23" s="14"/>
      <c r="KKR23" s="14"/>
      <c r="KKS23" s="14"/>
      <c r="KKT23" s="14"/>
      <c r="KKU23" s="14"/>
      <c r="KKV23" s="14"/>
      <c r="KKW23" s="14"/>
      <c r="KKX23" s="14"/>
      <c r="KKY23" s="14"/>
      <c r="KKZ23" s="14"/>
      <c r="KLA23" s="14"/>
      <c r="KLB23" s="14"/>
      <c r="KLC23" s="14"/>
      <c r="KLD23" s="14"/>
      <c r="KLE23" s="14"/>
      <c r="KLF23" s="14"/>
      <c r="KLG23" s="14"/>
      <c r="KLH23" s="14"/>
      <c r="KLI23" s="14"/>
      <c r="KLJ23" s="14"/>
      <c r="KLK23" s="14"/>
      <c r="KLL23" s="14"/>
      <c r="KLM23" s="14"/>
      <c r="KLN23" s="14"/>
      <c r="KLO23" s="14"/>
      <c r="KLP23" s="14"/>
      <c r="KLQ23" s="14"/>
      <c r="KLR23" s="14"/>
      <c r="KLS23" s="14"/>
      <c r="KLT23" s="14"/>
      <c r="KLU23" s="14"/>
      <c r="KLV23" s="14"/>
      <c r="KLW23" s="14"/>
      <c r="KLX23" s="14"/>
      <c r="KLY23" s="14"/>
      <c r="KLZ23" s="14"/>
      <c r="KMA23" s="14"/>
      <c r="KMB23" s="14"/>
      <c r="KMC23" s="14"/>
      <c r="KMD23" s="14"/>
      <c r="KME23" s="14"/>
      <c r="KMF23" s="14"/>
      <c r="KMG23" s="14"/>
      <c r="KMH23" s="14"/>
      <c r="KMI23" s="14"/>
      <c r="KMJ23" s="14"/>
      <c r="KMK23" s="14"/>
      <c r="KML23" s="14"/>
      <c r="KMM23" s="14"/>
      <c r="KMN23" s="14"/>
      <c r="KMO23" s="14"/>
      <c r="KMP23" s="14"/>
      <c r="KMQ23" s="14"/>
      <c r="KMR23" s="14"/>
      <c r="KMS23" s="14"/>
      <c r="KMT23" s="14"/>
      <c r="KMU23" s="14"/>
      <c r="KMV23" s="14"/>
      <c r="KMW23" s="14"/>
      <c r="KMX23" s="14"/>
      <c r="KMY23" s="14"/>
      <c r="KMZ23" s="14"/>
      <c r="KNA23" s="14"/>
      <c r="KNB23" s="14"/>
      <c r="KNC23" s="14"/>
      <c r="KND23" s="14"/>
      <c r="KNE23" s="14"/>
      <c r="KNF23" s="14"/>
      <c r="KNG23" s="14"/>
      <c r="KNH23" s="14"/>
      <c r="KNI23" s="14"/>
      <c r="KNJ23" s="14"/>
      <c r="KNK23" s="14"/>
      <c r="KNL23" s="14"/>
      <c r="KNM23" s="14"/>
      <c r="KNN23" s="14"/>
      <c r="KNO23" s="14"/>
      <c r="KNP23" s="14"/>
      <c r="KNQ23" s="14"/>
      <c r="KNR23" s="14"/>
      <c r="KNS23" s="14"/>
      <c r="KNT23" s="14"/>
      <c r="KNU23" s="14"/>
      <c r="KNV23" s="14"/>
      <c r="KNW23" s="14"/>
      <c r="KNX23" s="14"/>
      <c r="KNY23" s="14"/>
      <c r="KNZ23" s="14"/>
      <c r="KOA23" s="14"/>
      <c r="KOB23" s="14"/>
      <c r="KOC23" s="14"/>
      <c r="KOD23" s="14"/>
      <c r="KOE23" s="14"/>
      <c r="KOF23" s="14"/>
      <c r="KOG23" s="14"/>
      <c r="KOH23" s="14"/>
      <c r="KOI23" s="14"/>
      <c r="KOJ23" s="14"/>
      <c r="KOK23" s="14"/>
      <c r="KOL23" s="14"/>
      <c r="KOM23" s="14"/>
      <c r="KON23" s="14"/>
      <c r="KOO23" s="14"/>
      <c r="KOP23" s="14"/>
      <c r="KOQ23" s="14"/>
      <c r="KOR23" s="14"/>
      <c r="KOS23" s="14"/>
      <c r="KOT23" s="14"/>
      <c r="KOU23" s="14"/>
      <c r="KOV23" s="14"/>
      <c r="KOW23" s="14"/>
      <c r="KOX23" s="14"/>
      <c r="KOY23" s="14"/>
      <c r="KOZ23" s="14"/>
      <c r="KPA23" s="14"/>
      <c r="KPB23" s="14"/>
      <c r="KPC23" s="14"/>
      <c r="KPD23" s="14"/>
      <c r="KPE23" s="14"/>
      <c r="KPF23" s="14"/>
      <c r="KPG23" s="14"/>
      <c r="KPH23" s="14"/>
      <c r="KPI23" s="14"/>
      <c r="KPJ23" s="14"/>
      <c r="KPK23" s="14"/>
      <c r="KPL23" s="14"/>
      <c r="KPM23" s="14"/>
      <c r="KPN23" s="14"/>
      <c r="KPO23" s="14"/>
      <c r="KPP23" s="14"/>
      <c r="KPQ23" s="14"/>
      <c r="KPR23" s="14"/>
      <c r="KPS23" s="14"/>
      <c r="KPT23" s="14"/>
      <c r="KPU23" s="14"/>
      <c r="KPV23" s="14"/>
      <c r="KPW23" s="14"/>
      <c r="KPX23" s="14"/>
      <c r="KPY23" s="14"/>
      <c r="KPZ23" s="14"/>
      <c r="KQA23" s="14"/>
      <c r="KQB23" s="14"/>
      <c r="KQC23" s="14"/>
      <c r="KQD23" s="14"/>
      <c r="KQE23" s="14"/>
      <c r="KQF23" s="14"/>
      <c r="KQG23" s="14"/>
      <c r="KQH23" s="14"/>
      <c r="KQI23" s="14"/>
      <c r="KQJ23" s="14"/>
      <c r="KQK23" s="14"/>
      <c r="KQL23" s="14"/>
      <c r="KQM23" s="14"/>
      <c r="KQN23" s="14"/>
      <c r="KQO23" s="14"/>
      <c r="KQP23" s="14"/>
      <c r="KQQ23" s="14"/>
      <c r="KQR23" s="14"/>
      <c r="KQS23" s="14"/>
      <c r="KQT23" s="14"/>
      <c r="KQU23" s="14"/>
      <c r="KQV23" s="14"/>
      <c r="KQW23" s="14"/>
      <c r="KQX23" s="14"/>
      <c r="KQY23" s="14"/>
      <c r="KQZ23" s="14"/>
      <c r="KRA23" s="14"/>
      <c r="KRB23" s="14"/>
      <c r="KRC23" s="14"/>
      <c r="KRD23" s="14"/>
      <c r="KRE23" s="14"/>
      <c r="KRF23" s="14"/>
      <c r="KRG23" s="14"/>
      <c r="KRH23" s="14"/>
      <c r="KRI23" s="14"/>
      <c r="KRJ23" s="14"/>
      <c r="KRK23" s="14"/>
      <c r="KRL23" s="14"/>
      <c r="KRM23" s="14"/>
      <c r="KRN23" s="14"/>
      <c r="KRO23" s="14"/>
      <c r="KRP23" s="14"/>
      <c r="KRQ23" s="14"/>
      <c r="KRR23" s="14"/>
      <c r="KRS23" s="14"/>
      <c r="KRT23" s="14"/>
      <c r="KRU23" s="14"/>
      <c r="KRV23" s="14"/>
      <c r="KRW23" s="14"/>
      <c r="KRX23" s="14"/>
      <c r="KRY23" s="14"/>
      <c r="KRZ23" s="14"/>
      <c r="KSA23" s="14"/>
      <c r="KSB23" s="14"/>
      <c r="KSC23" s="14"/>
      <c r="KSD23" s="14"/>
      <c r="KSE23" s="14"/>
      <c r="KSF23" s="14"/>
      <c r="KSG23" s="14"/>
      <c r="KSH23" s="14"/>
      <c r="KSI23" s="14"/>
      <c r="KSJ23" s="14"/>
      <c r="KSK23" s="14"/>
      <c r="KSL23" s="14"/>
      <c r="KSM23" s="14"/>
      <c r="KSN23" s="14"/>
      <c r="KSO23" s="14"/>
      <c r="KSP23" s="14"/>
      <c r="KSQ23" s="14"/>
      <c r="KSR23" s="14"/>
      <c r="KSS23" s="14"/>
      <c r="KST23" s="14"/>
      <c r="KSU23" s="14"/>
      <c r="KSV23" s="14"/>
      <c r="KSW23" s="14"/>
      <c r="KSX23" s="14"/>
      <c r="KSY23" s="14"/>
      <c r="KSZ23" s="14"/>
      <c r="KTA23" s="14"/>
      <c r="KTB23" s="14"/>
      <c r="KTC23" s="14"/>
      <c r="KTD23" s="14"/>
      <c r="KTE23" s="14"/>
      <c r="KTF23" s="14"/>
      <c r="KTG23" s="14"/>
      <c r="KTH23" s="14"/>
      <c r="KTI23" s="14"/>
      <c r="KTJ23" s="14"/>
      <c r="KTK23" s="14"/>
      <c r="KTL23" s="14"/>
      <c r="KTM23" s="14"/>
      <c r="KTN23" s="14"/>
      <c r="KTO23" s="14"/>
      <c r="KTP23" s="14"/>
      <c r="KTQ23" s="14"/>
      <c r="KTR23" s="14"/>
      <c r="KTS23" s="14"/>
      <c r="KTT23" s="14"/>
      <c r="KTU23" s="14"/>
      <c r="KTV23" s="14"/>
      <c r="KTW23" s="14"/>
      <c r="KTX23" s="14"/>
      <c r="KTY23" s="14"/>
      <c r="KTZ23" s="14"/>
      <c r="KUA23" s="14"/>
      <c r="KUB23" s="14"/>
      <c r="KUC23" s="14"/>
      <c r="KUD23" s="14"/>
      <c r="KUE23" s="14"/>
      <c r="KUF23" s="14"/>
      <c r="KUG23" s="14"/>
      <c r="KUH23" s="14"/>
      <c r="KUI23" s="14"/>
      <c r="KUJ23" s="14"/>
      <c r="KUK23" s="14"/>
      <c r="KUL23" s="14"/>
      <c r="KUM23" s="14"/>
      <c r="KUN23" s="14"/>
      <c r="KUO23" s="14"/>
      <c r="KUP23" s="14"/>
      <c r="KUQ23" s="14"/>
      <c r="KUR23" s="14"/>
      <c r="KUS23" s="14"/>
      <c r="KUT23" s="14"/>
      <c r="KUU23" s="14"/>
      <c r="KUV23" s="14"/>
      <c r="KUW23" s="14"/>
      <c r="KUX23" s="14"/>
      <c r="KUY23" s="14"/>
      <c r="KUZ23" s="14"/>
      <c r="KVA23" s="14"/>
      <c r="KVB23" s="14"/>
      <c r="KVC23" s="14"/>
      <c r="KVD23" s="14"/>
      <c r="KVE23" s="14"/>
      <c r="KVF23" s="14"/>
      <c r="KVG23" s="14"/>
      <c r="KVH23" s="14"/>
      <c r="KVI23" s="14"/>
      <c r="KVJ23" s="14"/>
      <c r="KVK23" s="14"/>
      <c r="KVL23" s="14"/>
      <c r="KVM23" s="14"/>
      <c r="KVN23" s="14"/>
      <c r="KVO23" s="14"/>
      <c r="KVP23" s="14"/>
      <c r="KVQ23" s="14"/>
      <c r="KVR23" s="14"/>
      <c r="KVS23" s="14"/>
      <c r="KVT23" s="14"/>
      <c r="KVU23" s="14"/>
      <c r="KVV23" s="14"/>
      <c r="KVW23" s="14"/>
      <c r="KVX23" s="14"/>
      <c r="KVY23" s="14"/>
      <c r="KVZ23" s="14"/>
      <c r="KWA23" s="14"/>
      <c r="KWB23" s="14"/>
      <c r="KWC23" s="14"/>
      <c r="KWD23" s="14"/>
      <c r="KWE23" s="14"/>
      <c r="KWF23" s="14"/>
      <c r="KWG23" s="14"/>
      <c r="KWH23" s="14"/>
      <c r="KWI23" s="14"/>
      <c r="KWJ23" s="14"/>
      <c r="KWK23" s="14"/>
      <c r="KWL23" s="14"/>
      <c r="KWM23" s="14"/>
      <c r="KWN23" s="14"/>
      <c r="KWO23" s="14"/>
      <c r="KWP23" s="14"/>
      <c r="KWQ23" s="14"/>
      <c r="KWR23" s="14"/>
      <c r="KWS23" s="14"/>
      <c r="KWT23" s="14"/>
      <c r="KWU23" s="14"/>
      <c r="KWV23" s="14"/>
      <c r="KWW23" s="14"/>
      <c r="KWX23" s="14"/>
      <c r="KWY23" s="14"/>
      <c r="KWZ23" s="14"/>
      <c r="KXA23" s="14"/>
      <c r="KXB23" s="14"/>
      <c r="KXC23" s="14"/>
      <c r="KXD23" s="14"/>
      <c r="KXE23" s="14"/>
      <c r="KXF23" s="14"/>
      <c r="KXG23" s="14"/>
      <c r="KXH23" s="14"/>
      <c r="KXI23" s="14"/>
      <c r="KXJ23" s="14"/>
      <c r="KXK23" s="14"/>
      <c r="KXL23" s="14"/>
      <c r="KXM23" s="14"/>
      <c r="KXN23" s="14"/>
      <c r="KXO23" s="14"/>
      <c r="KXP23" s="14"/>
      <c r="KXQ23" s="14"/>
      <c r="KXR23" s="14"/>
      <c r="KXS23" s="14"/>
      <c r="KXT23" s="14"/>
      <c r="KXU23" s="14"/>
      <c r="KXV23" s="14"/>
      <c r="KXW23" s="14"/>
      <c r="KXX23" s="14"/>
      <c r="KXY23" s="14"/>
      <c r="KXZ23" s="14"/>
      <c r="KYA23" s="14"/>
      <c r="KYB23" s="14"/>
      <c r="KYC23" s="14"/>
      <c r="KYD23" s="14"/>
      <c r="KYE23" s="14"/>
      <c r="KYF23" s="14"/>
      <c r="KYG23" s="14"/>
      <c r="KYH23" s="14"/>
      <c r="KYI23" s="14"/>
      <c r="KYJ23" s="14"/>
      <c r="KYK23" s="14"/>
      <c r="KYL23" s="14"/>
      <c r="KYM23" s="14"/>
      <c r="KYN23" s="14"/>
      <c r="KYO23" s="14"/>
      <c r="KYP23" s="14"/>
      <c r="KYQ23" s="14"/>
      <c r="KYR23" s="14"/>
      <c r="KYS23" s="14"/>
      <c r="KYT23" s="14"/>
      <c r="KYU23" s="14"/>
      <c r="KYV23" s="14"/>
      <c r="KYW23" s="14"/>
      <c r="KYX23" s="14"/>
      <c r="KYY23" s="14"/>
      <c r="KYZ23" s="14"/>
      <c r="KZA23" s="14"/>
      <c r="KZB23" s="14"/>
      <c r="KZC23" s="14"/>
      <c r="KZD23" s="14"/>
      <c r="KZE23" s="14"/>
      <c r="KZF23" s="14"/>
      <c r="KZG23" s="14"/>
      <c r="KZH23" s="14"/>
      <c r="KZI23" s="14"/>
      <c r="KZJ23" s="14"/>
      <c r="KZK23" s="14"/>
      <c r="KZL23" s="14"/>
      <c r="KZM23" s="14"/>
      <c r="KZN23" s="14"/>
      <c r="KZO23" s="14"/>
      <c r="KZP23" s="14"/>
      <c r="KZQ23" s="14"/>
      <c r="KZR23" s="14"/>
      <c r="KZS23" s="14"/>
      <c r="KZT23" s="14"/>
      <c r="KZU23" s="14"/>
      <c r="KZV23" s="14"/>
      <c r="KZW23" s="14"/>
      <c r="KZX23" s="14"/>
      <c r="KZY23" s="14"/>
      <c r="KZZ23" s="14"/>
      <c r="LAA23" s="14"/>
      <c r="LAB23" s="14"/>
      <c r="LAC23" s="14"/>
      <c r="LAD23" s="14"/>
      <c r="LAE23" s="14"/>
      <c r="LAF23" s="14"/>
      <c r="LAG23" s="14"/>
      <c r="LAH23" s="14"/>
      <c r="LAI23" s="14"/>
      <c r="LAJ23" s="14"/>
      <c r="LAK23" s="14"/>
      <c r="LAL23" s="14"/>
      <c r="LAM23" s="14"/>
      <c r="LAN23" s="14"/>
      <c r="LAO23" s="14"/>
      <c r="LAP23" s="14"/>
      <c r="LAQ23" s="14"/>
      <c r="LAR23" s="14"/>
      <c r="LAS23" s="14"/>
      <c r="LAT23" s="14"/>
      <c r="LAU23" s="14"/>
      <c r="LAV23" s="14"/>
      <c r="LAW23" s="14"/>
      <c r="LAX23" s="14"/>
      <c r="LAY23" s="14"/>
      <c r="LAZ23" s="14"/>
      <c r="LBA23" s="14"/>
      <c r="LBB23" s="14"/>
      <c r="LBC23" s="14"/>
      <c r="LBD23" s="14"/>
      <c r="LBE23" s="14"/>
      <c r="LBF23" s="14"/>
      <c r="LBG23" s="14"/>
      <c r="LBH23" s="14"/>
      <c r="LBI23" s="14"/>
      <c r="LBJ23" s="14"/>
      <c r="LBK23" s="14"/>
      <c r="LBL23" s="14"/>
      <c r="LBM23" s="14"/>
      <c r="LBN23" s="14"/>
      <c r="LBO23" s="14"/>
      <c r="LBP23" s="14"/>
      <c r="LBQ23" s="14"/>
      <c r="LBR23" s="14"/>
      <c r="LBS23" s="14"/>
      <c r="LBT23" s="14"/>
      <c r="LBU23" s="14"/>
      <c r="LBV23" s="14"/>
      <c r="LBW23" s="14"/>
      <c r="LBX23" s="14"/>
      <c r="LBY23" s="14"/>
      <c r="LBZ23" s="14"/>
      <c r="LCA23" s="14"/>
      <c r="LCB23" s="14"/>
      <c r="LCC23" s="14"/>
      <c r="LCD23" s="14"/>
      <c r="LCE23" s="14"/>
      <c r="LCF23" s="14"/>
      <c r="LCG23" s="14"/>
      <c r="LCH23" s="14"/>
      <c r="LCI23" s="14"/>
      <c r="LCJ23" s="14"/>
      <c r="LCK23" s="14"/>
      <c r="LCL23" s="14"/>
      <c r="LCM23" s="14"/>
      <c r="LCN23" s="14"/>
      <c r="LCO23" s="14"/>
      <c r="LCP23" s="14"/>
      <c r="LCQ23" s="14"/>
      <c r="LCR23" s="14"/>
      <c r="LCS23" s="14"/>
      <c r="LCT23" s="14"/>
      <c r="LCU23" s="14"/>
      <c r="LCV23" s="14"/>
      <c r="LCW23" s="14"/>
      <c r="LCX23" s="14"/>
      <c r="LCY23" s="14"/>
      <c r="LCZ23" s="14"/>
      <c r="LDA23" s="14"/>
      <c r="LDB23" s="14"/>
      <c r="LDC23" s="14"/>
      <c r="LDD23" s="14"/>
      <c r="LDE23" s="14"/>
      <c r="LDF23" s="14"/>
      <c r="LDG23" s="14"/>
      <c r="LDH23" s="14"/>
      <c r="LDI23" s="14"/>
      <c r="LDJ23" s="14"/>
      <c r="LDK23" s="14"/>
      <c r="LDL23" s="14"/>
      <c r="LDM23" s="14"/>
      <c r="LDN23" s="14"/>
      <c r="LDO23" s="14"/>
      <c r="LDP23" s="14"/>
      <c r="LDQ23" s="14"/>
      <c r="LDR23" s="14"/>
      <c r="LDS23" s="14"/>
      <c r="LDT23" s="14"/>
      <c r="LDU23" s="14"/>
      <c r="LDV23" s="14"/>
      <c r="LDW23" s="14"/>
      <c r="LDX23" s="14"/>
      <c r="LDY23" s="14"/>
      <c r="LDZ23" s="14"/>
      <c r="LEA23" s="14"/>
      <c r="LEB23" s="14"/>
      <c r="LEC23" s="14"/>
      <c r="LED23" s="14"/>
      <c r="LEE23" s="14"/>
      <c r="LEF23" s="14"/>
      <c r="LEG23" s="14"/>
      <c r="LEH23" s="14"/>
      <c r="LEI23" s="14"/>
      <c r="LEJ23" s="14"/>
      <c r="LEK23" s="14"/>
      <c r="LEL23" s="14"/>
      <c r="LEM23" s="14"/>
      <c r="LEN23" s="14"/>
      <c r="LEO23" s="14"/>
      <c r="LEP23" s="14"/>
      <c r="LEQ23" s="14"/>
      <c r="LER23" s="14"/>
      <c r="LES23" s="14"/>
      <c r="LET23" s="14"/>
      <c r="LEU23" s="14"/>
      <c r="LEV23" s="14"/>
      <c r="LEW23" s="14"/>
      <c r="LEX23" s="14"/>
      <c r="LEY23" s="14"/>
      <c r="LEZ23" s="14"/>
      <c r="LFA23" s="14"/>
      <c r="LFB23" s="14"/>
      <c r="LFC23" s="14"/>
      <c r="LFD23" s="14"/>
      <c r="LFE23" s="14"/>
      <c r="LFF23" s="14"/>
      <c r="LFG23" s="14"/>
      <c r="LFH23" s="14"/>
      <c r="LFI23" s="14"/>
      <c r="LFJ23" s="14"/>
      <c r="LFK23" s="14"/>
      <c r="LFL23" s="14"/>
      <c r="LFM23" s="14"/>
      <c r="LFN23" s="14"/>
      <c r="LFO23" s="14"/>
      <c r="LFP23" s="14"/>
      <c r="LFQ23" s="14"/>
      <c r="LFR23" s="14"/>
      <c r="LFS23" s="14"/>
      <c r="LFT23" s="14"/>
      <c r="LFU23" s="14"/>
      <c r="LFV23" s="14"/>
      <c r="LFW23" s="14"/>
      <c r="LFX23" s="14"/>
      <c r="LFY23" s="14"/>
      <c r="LFZ23" s="14"/>
      <c r="LGA23" s="14"/>
      <c r="LGB23" s="14"/>
      <c r="LGC23" s="14"/>
      <c r="LGD23" s="14"/>
      <c r="LGE23" s="14"/>
      <c r="LGF23" s="14"/>
      <c r="LGG23" s="14"/>
      <c r="LGH23" s="14"/>
      <c r="LGI23" s="14"/>
      <c r="LGJ23" s="14"/>
      <c r="LGK23" s="14"/>
      <c r="LGL23" s="14"/>
      <c r="LGM23" s="14"/>
      <c r="LGN23" s="14"/>
      <c r="LGO23" s="14"/>
      <c r="LGP23" s="14"/>
      <c r="LGQ23" s="14"/>
      <c r="LGR23" s="14"/>
      <c r="LGS23" s="14"/>
      <c r="LGT23" s="14"/>
      <c r="LGU23" s="14"/>
      <c r="LGV23" s="14"/>
      <c r="LGW23" s="14"/>
      <c r="LGX23" s="14"/>
      <c r="LGY23" s="14"/>
      <c r="LGZ23" s="14"/>
      <c r="LHA23" s="14"/>
      <c r="LHB23" s="14"/>
      <c r="LHC23" s="14"/>
      <c r="LHD23" s="14"/>
      <c r="LHE23" s="14"/>
      <c r="LHF23" s="14"/>
      <c r="LHG23" s="14"/>
      <c r="LHH23" s="14"/>
      <c r="LHI23" s="14"/>
      <c r="LHJ23" s="14"/>
      <c r="LHK23" s="14"/>
      <c r="LHL23" s="14"/>
      <c r="LHM23" s="14"/>
      <c r="LHN23" s="14"/>
      <c r="LHO23" s="14"/>
      <c r="LHP23" s="14"/>
      <c r="LHQ23" s="14"/>
      <c r="LHR23" s="14"/>
      <c r="LHS23" s="14"/>
      <c r="LHT23" s="14"/>
      <c r="LHU23" s="14"/>
      <c r="LHV23" s="14"/>
      <c r="LHW23" s="14"/>
      <c r="LHX23" s="14"/>
      <c r="LHY23" s="14"/>
      <c r="LHZ23" s="14"/>
      <c r="LIA23" s="14"/>
      <c r="LIB23" s="14"/>
      <c r="LIC23" s="14"/>
      <c r="LID23" s="14"/>
      <c r="LIE23" s="14"/>
      <c r="LIF23" s="14"/>
      <c r="LIG23" s="14"/>
      <c r="LIH23" s="14"/>
      <c r="LII23" s="14"/>
      <c r="LIJ23" s="14"/>
      <c r="LIK23" s="14"/>
      <c r="LIL23" s="14"/>
      <c r="LIM23" s="14"/>
      <c r="LIN23" s="14"/>
      <c r="LIO23" s="14"/>
      <c r="LIP23" s="14"/>
      <c r="LIQ23" s="14"/>
      <c r="LIR23" s="14"/>
      <c r="LIS23" s="14"/>
      <c r="LIT23" s="14"/>
      <c r="LIU23" s="14"/>
      <c r="LIV23" s="14"/>
      <c r="LIW23" s="14"/>
      <c r="LIX23" s="14"/>
      <c r="LIY23" s="14"/>
      <c r="LIZ23" s="14"/>
      <c r="LJA23" s="14"/>
      <c r="LJB23" s="14"/>
      <c r="LJC23" s="14"/>
      <c r="LJD23" s="14"/>
      <c r="LJE23" s="14"/>
      <c r="LJF23" s="14"/>
      <c r="LJG23" s="14"/>
      <c r="LJH23" s="14"/>
      <c r="LJI23" s="14"/>
      <c r="LJJ23" s="14"/>
      <c r="LJK23" s="14"/>
      <c r="LJL23" s="14"/>
      <c r="LJM23" s="14"/>
      <c r="LJN23" s="14"/>
      <c r="LJO23" s="14"/>
      <c r="LJP23" s="14"/>
      <c r="LJQ23" s="14"/>
      <c r="LJR23" s="14"/>
      <c r="LJS23" s="14"/>
      <c r="LJT23" s="14"/>
      <c r="LJU23" s="14"/>
      <c r="LJV23" s="14"/>
      <c r="LJW23" s="14"/>
      <c r="LJX23" s="14"/>
      <c r="LJY23" s="14"/>
      <c r="LJZ23" s="14"/>
      <c r="LKA23" s="14"/>
      <c r="LKB23" s="14"/>
      <c r="LKC23" s="14"/>
      <c r="LKD23" s="14"/>
      <c r="LKE23" s="14"/>
      <c r="LKF23" s="14"/>
      <c r="LKG23" s="14"/>
      <c r="LKH23" s="14"/>
      <c r="LKI23" s="14"/>
      <c r="LKJ23" s="14"/>
      <c r="LKK23" s="14"/>
      <c r="LKL23" s="14"/>
      <c r="LKM23" s="14"/>
      <c r="LKN23" s="14"/>
      <c r="LKO23" s="14"/>
      <c r="LKP23" s="14"/>
      <c r="LKQ23" s="14"/>
      <c r="LKR23" s="14"/>
      <c r="LKS23" s="14"/>
      <c r="LKT23" s="14"/>
      <c r="LKU23" s="14"/>
      <c r="LKV23" s="14"/>
      <c r="LKW23" s="14"/>
      <c r="LKX23" s="14"/>
      <c r="LKY23" s="14"/>
      <c r="LKZ23" s="14"/>
      <c r="LLA23" s="14"/>
      <c r="LLB23" s="14"/>
      <c r="LLC23" s="14"/>
      <c r="LLD23" s="14"/>
      <c r="LLE23" s="14"/>
      <c r="LLF23" s="14"/>
      <c r="LLG23" s="14"/>
      <c r="LLH23" s="14"/>
      <c r="LLI23" s="14"/>
      <c r="LLJ23" s="14"/>
      <c r="LLK23" s="14"/>
      <c r="LLL23" s="14"/>
      <c r="LLM23" s="14"/>
      <c r="LLN23" s="14"/>
      <c r="LLO23" s="14"/>
      <c r="LLP23" s="14"/>
      <c r="LLQ23" s="14"/>
      <c r="LLR23" s="14"/>
      <c r="LLS23" s="14"/>
      <c r="LLT23" s="14"/>
      <c r="LLU23" s="14"/>
      <c r="LLV23" s="14"/>
      <c r="LLW23" s="14"/>
      <c r="LLX23" s="14"/>
      <c r="LLY23" s="14"/>
      <c r="LLZ23" s="14"/>
      <c r="LMA23" s="14"/>
      <c r="LMB23" s="14"/>
      <c r="LMC23" s="14"/>
      <c r="LMD23" s="14"/>
      <c r="LME23" s="14"/>
      <c r="LMF23" s="14"/>
      <c r="LMG23" s="14"/>
      <c r="LMH23" s="14"/>
      <c r="LMI23" s="14"/>
      <c r="LMJ23" s="14"/>
      <c r="LMK23" s="14"/>
      <c r="LML23" s="14"/>
      <c r="LMM23" s="14"/>
      <c r="LMN23" s="14"/>
      <c r="LMO23" s="14"/>
      <c r="LMP23" s="14"/>
      <c r="LMQ23" s="14"/>
      <c r="LMR23" s="14"/>
      <c r="LMS23" s="14"/>
      <c r="LMT23" s="14"/>
      <c r="LMU23" s="14"/>
      <c r="LMV23" s="14"/>
      <c r="LMW23" s="14"/>
      <c r="LMX23" s="14"/>
      <c r="LMY23" s="14"/>
      <c r="LMZ23" s="14"/>
      <c r="LNA23" s="14"/>
      <c r="LNB23" s="14"/>
      <c r="LNC23" s="14"/>
      <c r="LND23" s="14"/>
      <c r="LNE23" s="14"/>
      <c r="LNF23" s="14"/>
      <c r="LNG23" s="14"/>
      <c r="LNH23" s="14"/>
      <c r="LNI23" s="14"/>
      <c r="LNJ23" s="14"/>
      <c r="LNK23" s="14"/>
      <c r="LNL23" s="14"/>
      <c r="LNM23" s="14"/>
      <c r="LNN23" s="14"/>
      <c r="LNO23" s="14"/>
      <c r="LNP23" s="14"/>
      <c r="LNQ23" s="14"/>
      <c r="LNR23" s="14"/>
      <c r="LNS23" s="14"/>
      <c r="LNT23" s="14"/>
      <c r="LNU23" s="14"/>
      <c r="LNV23" s="14"/>
      <c r="LNW23" s="14"/>
      <c r="LNX23" s="14"/>
      <c r="LNY23" s="14"/>
      <c r="LNZ23" s="14"/>
      <c r="LOA23" s="14"/>
      <c r="LOB23" s="14"/>
      <c r="LOC23" s="14"/>
      <c r="LOD23" s="14"/>
      <c r="LOE23" s="14"/>
      <c r="LOF23" s="14"/>
      <c r="LOG23" s="14"/>
      <c r="LOH23" s="14"/>
      <c r="LOI23" s="14"/>
      <c r="LOJ23" s="14"/>
      <c r="LOK23" s="14"/>
      <c r="LOL23" s="14"/>
      <c r="LOM23" s="14"/>
      <c r="LON23" s="14"/>
      <c r="LOO23" s="14"/>
      <c r="LOP23" s="14"/>
      <c r="LOQ23" s="14"/>
      <c r="LOR23" s="14"/>
      <c r="LOS23" s="14"/>
      <c r="LOT23" s="14"/>
      <c r="LOU23" s="14"/>
      <c r="LOV23" s="14"/>
      <c r="LOW23" s="14"/>
      <c r="LOX23" s="14"/>
      <c r="LOY23" s="14"/>
      <c r="LOZ23" s="14"/>
      <c r="LPA23" s="14"/>
      <c r="LPB23" s="14"/>
      <c r="LPC23" s="14"/>
      <c r="LPD23" s="14"/>
      <c r="LPE23" s="14"/>
      <c r="LPF23" s="14"/>
      <c r="LPG23" s="14"/>
      <c r="LPH23" s="14"/>
      <c r="LPI23" s="14"/>
      <c r="LPJ23" s="14"/>
      <c r="LPK23" s="14"/>
      <c r="LPL23" s="14"/>
      <c r="LPM23" s="14"/>
      <c r="LPN23" s="14"/>
      <c r="LPO23" s="14"/>
      <c r="LPP23" s="14"/>
      <c r="LPQ23" s="14"/>
      <c r="LPR23" s="14"/>
      <c r="LPS23" s="14"/>
      <c r="LPT23" s="14"/>
      <c r="LPU23" s="14"/>
      <c r="LPV23" s="14"/>
      <c r="LPW23" s="14"/>
      <c r="LPX23" s="14"/>
      <c r="LPY23" s="14"/>
      <c r="LPZ23" s="14"/>
      <c r="LQA23" s="14"/>
      <c r="LQB23" s="14"/>
      <c r="LQC23" s="14"/>
      <c r="LQD23" s="14"/>
      <c r="LQE23" s="14"/>
      <c r="LQF23" s="14"/>
      <c r="LQG23" s="14"/>
      <c r="LQH23" s="14"/>
      <c r="LQI23" s="14"/>
      <c r="LQJ23" s="14"/>
      <c r="LQK23" s="14"/>
      <c r="LQL23" s="14"/>
      <c r="LQM23" s="14"/>
      <c r="LQN23" s="14"/>
      <c r="LQO23" s="14"/>
      <c r="LQP23" s="14"/>
      <c r="LQQ23" s="14"/>
      <c r="LQR23" s="14"/>
      <c r="LQS23" s="14"/>
      <c r="LQT23" s="14"/>
      <c r="LQU23" s="14"/>
      <c r="LQV23" s="14"/>
      <c r="LQW23" s="14"/>
      <c r="LQX23" s="14"/>
      <c r="LQY23" s="14"/>
      <c r="LQZ23" s="14"/>
      <c r="LRA23" s="14"/>
      <c r="LRB23" s="14"/>
      <c r="LRC23" s="14"/>
      <c r="LRD23" s="14"/>
      <c r="LRE23" s="14"/>
      <c r="LRF23" s="14"/>
      <c r="LRG23" s="14"/>
      <c r="LRH23" s="14"/>
      <c r="LRI23" s="14"/>
      <c r="LRJ23" s="14"/>
      <c r="LRK23" s="14"/>
      <c r="LRL23" s="14"/>
      <c r="LRM23" s="14"/>
      <c r="LRN23" s="14"/>
      <c r="LRO23" s="14"/>
      <c r="LRP23" s="14"/>
      <c r="LRQ23" s="14"/>
      <c r="LRR23" s="14"/>
      <c r="LRS23" s="14"/>
      <c r="LRT23" s="14"/>
      <c r="LRU23" s="14"/>
      <c r="LRV23" s="14"/>
      <c r="LRW23" s="14"/>
      <c r="LRX23" s="14"/>
      <c r="LRY23" s="14"/>
      <c r="LRZ23" s="14"/>
      <c r="LSA23" s="14"/>
      <c r="LSB23" s="14"/>
      <c r="LSC23" s="14"/>
      <c r="LSD23" s="14"/>
      <c r="LSE23" s="14"/>
      <c r="LSF23" s="14"/>
      <c r="LSG23" s="14"/>
      <c r="LSH23" s="14"/>
      <c r="LSI23" s="14"/>
      <c r="LSJ23" s="14"/>
      <c r="LSK23" s="14"/>
      <c r="LSL23" s="14"/>
      <c r="LSM23" s="14"/>
      <c r="LSN23" s="14"/>
      <c r="LSO23" s="14"/>
      <c r="LSP23" s="14"/>
      <c r="LSQ23" s="14"/>
      <c r="LSR23" s="14"/>
      <c r="LSS23" s="14"/>
      <c r="LST23" s="14"/>
      <c r="LSU23" s="14"/>
      <c r="LSV23" s="14"/>
      <c r="LSW23" s="14"/>
      <c r="LSX23" s="14"/>
      <c r="LSY23" s="14"/>
      <c r="LSZ23" s="14"/>
      <c r="LTA23" s="14"/>
      <c r="LTB23" s="14"/>
      <c r="LTC23" s="14"/>
      <c r="LTD23" s="14"/>
      <c r="LTE23" s="14"/>
      <c r="LTF23" s="14"/>
      <c r="LTG23" s="14"/>
      <c r="LTH23" s="14"/>
      <c r="LTI23" s="14"/>
      <c r="LTJ23" s="14"/>
      <c r="LTK23" s="14"/>
      <c r="LTL23" s="14"/>
      <c r="LTM23" s="14"/>
      <c r="LTN23" s="14"/>
      <c r="LTO23" s="14"/>
      <c r="LTP23" s="14"/>
      <c r="LTQ23" s="14"/>
      <c r="LTR23" s="14"/>
      <c r="LTS23" s="14"/>
      <c r="LTT23" s="14"/>
      <c r="LTU23" s="14"/>
      <c r="LTV23" s="14"/>
      <c r="LTW23" s="14"/>
      <c r="LTX23" s="14"/>
      <c r="LTY23" s="14"/>
      <c r="LTZ23" s="14"/>
      <c r="LUA23" s="14"/>
      <c r="LUB23" s="14"/>
      <c r="LUC23" s="14"/>
      <c r="LUD23" s="14"/>
      <c r="LUE23" s="14"/>
      <c r="LUF23" s="14"/>
      <c r="LUG23" s="14"/>
      <c r="LUH23" s="14"/>
      <c r="LUI23" s="14"/>
      <c r="LUJ23" s="14"/>
      <c r="LUK23" s="14"/>
      <c r="LUL23" s="14"/>
      <c r="LUM23" s="14"/>
      <c r="LUN23" s="14"/>
      <c r="LUO23" s="14"/>
      <c r="LUP23" s="14"/>
      <c r="LUQ23" s="14"/>
      <c r="LUR23" s="14"/>
      <c r="LUS23" s="14"/>
      <c r="LUT23" s="14"/>
      <c r="LUU23" s="14"/>
      <c r="LUV23" s="14"/>
      <c r="LUW23" s="14"/>
      <c r="LUX23" s="14"/>
      <c r="LUY23" s="14"/>
      <c r="LUZ23" s="14"/>
      <c r="LVA23" s="14"/>
      <c r="LVB23" s="14"/>
      <c r="LVC23" s="14"/>
      <c r="LVD23" s="14"/>
      <c r="LVE23" s="14"/>
      <c r="LVF23" s="14"/>
      <c r="LVG23" s="14"/>
      <c r="LVH23" s="14"/>
      <c r="LVI23" s="14"/>
      <c r="LVJ23" s="14"/>
      <c r="LVK23" s="14"/>
      <c r="LVL23" s="14"/>
      <c r="LVM23" s="14"/>
      <c r="LVN23" s="14"/>
      <c r="LVO23" s="14"/>
      <c r="LVP23" s="14"/>
      <c r="LVQ23" s="14"/>
      <c r="LVR23" s="14"/>
      <c r="LVS23" s="14"/>
      <c r="LVT23" s="14"/>
      <c r="LVU23" s="14"/>
      <c r="LVV23" s="14"/>
      <c r="LVW23" s="14"/>
      <c r="LVX23" s="14"/>
      <c r="LVY23" s="14"/>
      <c r="LVZ23" s="14"/>
      <c r="LWA23" s="14"/>
      <c r="LWB23" s="14"/>
      <c r="LWC23" s="14"/>
      <c r="LWD23" s="14"/>
      <c r="LWE23" s="14"/>
      <c r="LWF23" s="14"/>
      <c r="LWG23" s="14"/>
      <c r="LWH23" s="14"/>
      <c r="LWI23" s="14"/>
      <c r="LWJ23" s="14"/>
      <c r="LWK23" s="14"/>
      <c r="LWL23" s="14"/>
      <c r="LWM23" s="14"/>
      <c r="LWN23" s="14"/>
      <c r="LWO23" s="14"/>
      <c r="LWP23" s="14"/>
      <c r="LWQ23" s="14"/>
      <c r="LWR23" s="14"/>
      <c r="LWS23" s="14"/>
      <c r="LWT23" s="14"/>
      <c r="LWU23" s="14"/>
      <c r="LWV23" s="14"/>
      <c r="LWW23" s="14"/>
      <c r="LWX23" s="14"/>
      <c r="LWY23" s="14"/>
      <c r="LWZ23" s="14"/>
      <c r="LXA23" s="14"/>
      <c r="LXB23" s="14"/>
      <c r="LXC23" s="14"/>
      <c r="LXD23" s="14"/>
      <c r="LXE23" s="14"/>
      <c r="LXF23" s="14"/>
      <c r="LXG23" s="14"/>
      <c r="LXH23" s="14"/>
      <c r="LXI23" s="14"/>
      <c r="LXJ23" s="14"/>
      <c r="LXK23" s="14"/>
      <c r="LXL23" s="14"/>
      <c r="LXM23" s="14"/>
      <c r="LXN23" s="14"/>
      <c r="LXO23" s="14"/>
      <c r="LXP23" s="14"/>
      <c r="LXQ23" s="14"/>
      <c r="LXR23" s="14"/>
      <c r="LXS23" s="14"/>
      <c r="LXT23" s="14"/>
      <c r="LXU23" s="14"/>
      <c r="LXV23" s="14"/>
      <c r="LXW23" s="14"/>
      <c r="LXX23" s="14"/>
      <c r="LXY23" s="14"/>
      <c r="LXZ23" s="14"/>
      <c r="LYA23" s="14"/>
      <c r="LYB23" s="14"/>
      <c r="LYC23" s="14"/>
      <c r="LYD23" s="14"/>
      <c r="LYE23" s="14"/>
      <c r="LYF23" s="14"/>
      <c r="LYG23" s="14"/>
      <c r="LYH23" s="14"/>
      <c r="LYI23" s="14"/>
      <c r="LYJ23" s="14"/>
      <c r="LYK23" s="14"/>
      <c r="LYL23" s="14"/>
      <c r="LYM23" s="14"/>
      <c r="LYN23" s="14"/>
      <c r="LYO23" s="14"/>
      <c r="LYP23" s="14"/>
      <c r="LYQ23" s="14"/>
      <c r="LYR23" s="14"/>
      <c r="LYS23" s="14"/>
      <c r="LYT23" s="14"/>
      <c r="LYU23" s="14"/>
      <c r="LYV23" s="14"/>
      <c r="LYW23" s="14"/>
      <c r="LYX23" s="14"/>
      <c r="LYY23" s="14"/>
      <c r="LYZ23" s="14"/>
      <c r="LZA23" s="14"/>
      <c r="LZB23" s="14"/>
      <c r="LZC23" s="14"/>
      <c r="LZD23" s="14"/>
      <c r="LZE23" s="14"/>
      <c r="LZF23" s="14"/>
      <c r="LZG23" s="14"/>
      <c r="LZH23" s="14"/>
      <c r="LZI23" s="14"/>
      <c r="LZJ23" s="14"/>
      <c r="LZK23" s="14"/>
      <c r="LZL23" s="14"/>
      <c r="LZM23" s="14"/>
      <c r="LZN23" s="14"/>
      <c r="LZO23" s="14"/>
      <c r="LZP23" s="14"/>
      <c r="LZQ23" s="14"/>
      <c r="LZR23" s="14"/>
      <c r="LZS23" s="14"/>
      <c r="LZT23" s="14"/>
      <c r="LZU23" s="14"/>
      <c r="LZV23" s="14"/>
      <c r="LZW23" s="14"/>
      <c r="LZX23" s="14"/>
      <c r="LZY23" s="14"/>
      <c r="LZZ23" s="14"/>
      <c r="MAA23" s="14"/>
      <c r="MAB23" s="14"/>
      <c r="MAC23" s="14"/>
      <c r="MAD23" s="14"/>
      <c r="MAE23" s="14"/>
      <c r="MAF23" s="14"/>
      <c r="MAG23" s="14"/>
      <c r="MAH23" s="14"/>
      <c r="MAI23" s="14"/>
      <c r="MAJ23" s="14"/>
      <c r="MAK23" s="14"/>
      <c r="MAL23" s="14"/>
      <c r="MAM23" s="14"/>
      <c r="MAN23" s="14"/>
      <c r="MAO23" s="14"/>
      <c r="MAP23" s="14"/>
      <c r="MAQ23" s="14"/>
      <c r="MAR23" s="14"/>
      <c r="MAS23" s="14"/>
      <c r="MAT23" s="14"/>
      <c r="MAU23" s="14"/>
      <c r="MAV23" s="14"/>
      <c r="MAW23" s="14"/>
      <c r="MAX23" s="14"/>
      <c r="MAY23" s="14"/>
      <c r="MAZ23" s="14"/>
      <c r="MBA23" s="14"/>
      <c r="MBB23" s="14"/>
      <c r="MBC23" s="14"/>
      <c r="MBD23" s="14"/>
      <c r="MBE23" s="14"/>
      <c r="MBF23" s="14"/>
      <c r="MBG23" s="14"/>
      <c r="MBH23" s="14"/>
      <c r="MBI23" s="14"/>
      <c r="MBJ23" s="14"/>
      <c r="MBK23" s="14"/>
      <c r="MBL23" s="14"/>
      <c r="MBM23" s="14"/>
      <c r="MBN23" s="14"/>
      <c r="MBO23" s="14"/>
      <c r="MBP23" s="14"/>
      <c r="MBQ23" s="14"/>
      <c r="MBR23" s="14"/>
      <c r="MBS23" s="14"/>
      <c r="MBT23" s="14"/>
      <c r="MBU23" s="14"/>
      <c r="MBV23" s="14"/>
      <c r="MBW23" s="14"/>
      <c r="MBX23" s="14"/>
      <c r="MBY23" s="14"/>
      <c r="MBZ23" s="14"/>
      <c r="MCA23" s="14"/>
      <c r="MCB23" s="14"/>
      <c r="MCC23" s="14"/>
      <c r="MCD23" s="14"/>
      <c r="MCE23" s="14"/>
      <c r="MCF23" s="14"/>
      <c r="MCG23" s="14"/>
      <c r="MCH23" s="14"/>
      <c r="MCI23" s="14"/>
      <c r="MCJ23" s="14"/>
      <c r="MCK23" s="14"/>
      <c r="MCL23" s="14"/>
      <c r="MCM23" s="14"/>
      <c r="MCN23" s="14"/>
      <c r="MCO23" s="14"/>
      <c r="MCP23" s="14"/>
      <c r="MCQ23" s="14"/>
      <c r="MCR23" s="14"/>
      <c r="MCS23" s="14"/>
      <c r="MCT23" s="14"/>
      <c r="MCU23" s="14"/>
      <c r="MCV23" s="14"/>
      <c r="MCW23" s="14"/>
      <c r="MCX23" s="14"/>
      <c r="MCY23" s="14"/>
      <c r="MCZ23" s="14"/>
      <c r="MDA23" s="14"/>
      <c r="MDB23" s="14"/>
      <c r="MDC23" s="14"/>
      <c r="MDD23" s="14"/>
      <c r="MDE23" s="14"/>
      <c r="MDF23" s="14"/>
      <c r="MDG23" s="14"/>
      <c r="MDH23" s="14"/>
      <c r="MDI23" s="14"/>
      <c r="MDJ23" s="14"/>
      <c r="MDK23" s="14"/>
      <c r="MDL23" s="14"/>
      <c r="MDM23" s="14"/>
      <c r="MDN23" s="14"/>
      <c r="MDO23" s="14"/>
      <c r="MDP23" s="14"/>
      <c r="MDQ23" s="14"/>
      <c r="MDR23" s="14"/>
      <c r="MDS23" s="14"/>
      <c r="MDT23" s="14"/>
      <c r="MDU23" s="14"/>
      <c r="MDV23" s="14"/>
      <c r="MDW23" s="14"/>
      <c r="MDX23" s="14"/>
      <c r="MDY23" s="14"/>
      <c r="MDZ23" s="14"/>
      <c r="MEA23" s="14"/>
      <c r="MEB23" s="14"/>
      <c r="MEC23" s="14"/>
      <c r="MED23" s="14"/>
      <c r="MEE23" s="14"/>
      <c r="MEF23" s="14"/>
      <c r="MEG23" s="14"/>
      <c r="MEH23" s="14"/>
      <c r="MEI23" s="14"/>
      <c r="MEJ23" s="14"/>
      <c r="MEK23" s="14"/>
      <c r="MEL23" s="14"/>
      <c r="MEM23" s="14"/>
      <c r="MEN23" s="14"/>
      <c r="MEO23" s="14"/>
      <c r="MEP23" s="14"/>
      <c r="MEQ23" s="14"/>
      <c r="MER23" s="14"/>
      <c r="MES23" s="14"/>
      <c r="MET23" s="14"/>
      <c r="MEU23" s="14"/>
      <c r="MEV23" s="14"/>
      <c r="MEW23" s="14"/>
      <c r="MEX23" s="14"/>
      <c r="MEY23" s="14"/>
      <c r="MEZ23" s="14"/>
      <c r="MFA23" s="14"/>
      <c r="MFB23" s="14"/>
      <c r="MFC23" s="14"/>
      <c r="MFD23" s="14"/>
      <c r="MFE23" s="14"/>
      <c r="MFF23" s="14"/>
      <c r="MFG23" s="14"/>
      <c r="MFH23" s="14"/>
      <c r="MFI23" s="14"/>
      <c r="MFJ23" s="14"/>
      <c r="MFK23" s="14"/>
      <c r="MFL23" s="14"/>
      <c r="MFM23" s="14"/>
      <c r="MFN23" s="14"/>
      <c r="MFO23" s="14"/>
      <c r="MFP23" s="14"/>
      <c r="MFQ23" s="14"/>
      <c r="MFR23" s="14"/>
      <c r="MFS23" s="14"/>
      <c r="MFT23" s="14"/>
      <c r="MFU23" s="14"/>
      <c r="MFV23" s="14"/>
      <c r="MFW23" s="14"/>
      <c r="MFX23" s="14"/>
      <c r="MFY23" s="14"/>
      <c r="MFZ23" s="14"/>
      <c r="MGA23" s="14"/>
      <c r="MGB23" s="14"/>
      <c r="MGC23" s="14"/>
      <c r="MGD23" s="14"/>
      <c r="MGE23" s="14"/>
      <c r="MGF23" s="14"/>
      <c r="MGG23" s="14"/>
      <c r="MGH23" s="14"/>
      <c r="MGI23" s="14"/>
      <c r="MGJ23" s="14"/>
      <c r="MGK23" s="14"/>
      <c r="MGL23" s="14"/>
      <c r="MGM23" s="14"/>
      <c r="MGN23" s="14"/>
      <c r="MGO23" s="14"/>
      <c r="MGP23" s="14"/>
      <c r="MGQ23" s="14"/>
      <c r="MGR23" s="14"/>
      <c r="MGS23" s="14"/>
      <c r="MGT23" s="14"/>
      <c r="MGU23" s="14"/>
      <c r="MGV23" s="14"/>
      <c r="MGW23" s="14"/>
      <c r="MGX23" s="14"/>
      <c r="MGY23" s="14"/>
      <c r="MGZ23" s="14"/>
      <c r="MHA23" s="14"/>
      <c r="MHB23" s="14"/>
      <c r="MHC23" s="14"/>
      <c r="MHD23" s="14"/>
      <c r="MHE23" s="14"/>
      <c r="MHF23" s="14"/>
      <c r="MHG23" s="14"/>
      <c r="MHH23" s="14"/>
      <c r="MHI23" s="14"/>
      <c r="MHJ23" s="14"/>
      <c r="MHK23" s="14"/>
      <c r="MHL23" s="14"/>
      <c r="MHM23" s="14"/>
      <c r="MHN23" s="14"/>
      <c r="MHO23" s="14"/>
      <c r="MHP23" s="14"/>
      <c r="MHQ23" s="14"/>
      <c r="MHR23" s="14"/>
      <c r="MHS23" s="14"/>
      <c r="MHT23" s="14"/>
      <c r="MHU23" s="14"/>
      <c r="MHV23" s="14"/>
      <c r="MHW23" s="14"/>
      <c r="MHX23" s="14"/>
      <c r="MHY23" s="14"/>
      <c r="MHZ23" s="14"/>
      <c r="MIA23" s="14"/>
      <c r="MIB23" s="14"/>
      <c r="MIC23" s="14"/>
      <c r="MID23" s="14"/>
      <c r="MIE23" s="14"/>
      <c r="MIF23" s="14"/>
      <c r="MIG23" s="14"/>
      <c r="MIH23" s="14"/>
      <c r="MII23" s="14"/>
      <c r="MIJ23" s="14"/>
      <c r="MIK23" s="14"/>
      <c r="MIL23" s="14"/>
      <c r="MIM23" s="14"/>
      <c r="MIN23" s="14"/>
      <c r="MIO23" s="14"/>
      <c r="MIP23" s="14"/>
      <c r="MIQ23" s="14"/>
      <c r="MIR23" s="14"/>
      <c r="MIS23" s="14"/>
      <c r="MIT23" s="14"/>
      <c r="MIU23" s="14"/>
      <c r="MIV23" s="14"/>
      <c r="MIW23" s="14"/>
      <c r="MIX23" s="14"/>
      <c r="MIY23" s="14"/>
      <c r="MIZ23" s="14"/>
      <c r="MJA23" s="14"/>
      <c r="MJB23" s="14"/>
      <c r="MJC23" s="14"/>
      <c r="MJD23" s="14"/>
      <c r="MJE23" s="14"/>
      <c r="MJF23" s="14"/>
      <c r="MJG23" s="14"/>
      <c r="MJH23" s="14"/>
      <c r="MJI23" s="14"/>
      <c r="MJJ23" s="14"/>
      <c r="MJK23" s="14"/>
      <c r="MJL23" s="14"/>
      <c r="MJM23" s="14"/>
      <c r="MJN23" s="14"/>
      <c r="MJO23" s="14"/>
      <c r="MJP23" s="14"/>
      <c r="MJQ23" s="14"/>
      <c r="MJR23" s="14"/>
      <c r="MJS23" s="14"/>
      <c r="MJT23" s="14"/>
      <c r="MJU23" s="14"/>
      <c r="MJV23" s="14"/>
      <c r="MJW23" s="14"/>
      <c r="MJX23" s="14"/>
      <c r="MJY23" s="14"/>
      <c r="MJZ23" s="14"/>
      <c r="MKA23" s="14"/>
      <c r="MKB23" s="14"/>
      <c r="MKC23" s="14"/>
      <c r="MKD23" s="14"/>
      <c r="MKE23" s="14"/>
      <c r="MKF23" s="14"/>
      <c r="MKG23" s="14"/>
      <c r="MKH23" s="14"/>
      <c r="MKI23" s="14"/>
      <c r="MKJ23" s="14"/>
      <c r="MKK23" s="14"/>
      <c r="MKL23" s="14"/>
      <c r="MKM23" s="14"/>
      <c r="MKN23" s="14"/>
      <c r="MKO23" s="14"/>
      <c r="MKP23" s="14"/>
      <c r="MKQ23" s="14"/>
      <c r="MKR23" s="14"/>
      <c r="MKS23" s="14"/>
      <c r="MKT23" s="14"/>
      <c r="MKU23" s="14"/>
      <c r="MKV23" s="14"/>
      <c r="MKW23" s="14"/>
      <c r="MKX23" s="14"/>
      <c r="MKY23" s="14"/>
      <c r="MKZ23" s="14"/>
      <c r="MLA23" s="14"/>
      <c r="MLB23" s="14"/>
      <c r="MLC23" s="14"/>
      <c r="MLD23" s="14"/>
      <c r="MLE23" s="14"/>
      <c r="MLF23" s="14"/>
      <c r="MLG23" s="14"/>
      <c r="MLH23" s="14"/>
      <c r="MLI23" s="14"/>
      <c r="MLJ23" s="14"/>
      <c r="MLK23" s="14"/>
      <c r="MLL23" s="14"/>
      <c r="MLM23" s="14"/>
      <c r="MLN23" s="14"/>
      <c r="MLO23" s="14"/>
      <c r="MLP23" s="14"/>
      <c r="MLQ23" s="14"/>
      <c r="MLR23" s="14"/>
      <c r="MLS23" s="14"/>
      <c r="MLT23" s="14"/>
      <c r="MLU23" s="14"/>
      <c r="MLV23" s="14"/>
      <c r="MLW23" s="14"/>
      <c r="MLX23" s="14"/>
      <c r="MLY23" s="14"/>
      <c r="MLZ23" s="14"/>
      <c r="MMA23" s="14"/>
      <c r="MMB23" s="14"/>
      <c r="MMC23" s="14"/>
      <c r="MMD23" s="14"/>
      <c r="MME23" s="14"/>
      <c r="MMF23" s="14"/>
      <c r="MMG23" s="14"/>
      <c r="MMH23" s="14"/>
      <c r="MMI23" s="14"/>
      <c r="MMJ23" s="14"/>
      <c r="MMK23" s="14"/>
      <c r="MML23" s="14"/>
      <c r="MMM23" s="14"/>
      <c r="MMN23" s="14"/>
      <c r="MMO23" s="14"/>
      <c r="MMP23" s="14"/>
      <c r="MMQ23" s="14"/>
      <c r="MMR23" s="14"/>
      <c r="MMS23" s="14"/>
      <c r="MMT23" s="14"/>
      <c r="MMU23" s="14"/>
      <c r="MMV23" s="14"/>
      <c r="MMW23" s="14"/>
      <c r="MMX23" s="14"/>
      <c r="MMY23" s="14"/>
      <c r="MMZ23" s="14"/>
      <c r="MNA23" s="14"/>
      <c r="MNB23" s="14"/>
      <c r="MNC23" s="14"/>
      <c r="MND23" s="14"/>
      <c r="MNE23" s="14"/>
      <c r="MNF23" s="14"/>
      <c r="MNG23" s="14"/>
      <c r="MNH23" s="14"/>
      <c r="MNI23" s="14"/>
      <c r="MNJ23" s="14"/>
      <c r="MNK23" s="14"/>
      <c r="MNL23" s="14"/>
      <c r="MNM23" s="14"/>
      <c r="MNN23" s="14"/>
      <c r="MNO23" s="14"/>
      <c r="MNP23" s="14"/>
      <c r="MNQ23" s="14"/>
      <c r="MNR23" s="14"/>
      <c r="MNS23" s="14"/>
      <c r="MNT23" s="14"/>
      <c r="MNU23" s="14"/>
      <c r="MNV23" s="14"/>
      <c r="MNW23" s="14"/>
      <c r="MNX23" s="14"/>
      <c r="MNY23" s="14"/>
      <c r="MNZ23" s="14"/>
      <c r="MOA23" s="14"/>
      <c r="MOB23" s="14"/>
      <c r="MOC23" s="14"/>
      <c r="MOD23" s="14"/>
      <c r="MOE23" s="14"/>
      <c r="MOF23" s="14"/>
      <c r="MOG23" s="14"/>
      <c r="MOH23" s="14"/>
      <c r="MOI23" s="14"/>
      <c r="MOJ23" s="14"/>
      <c r="MOK23" s="14"/>
      <c r="MOL23" s="14"/>
      <c r="MOM23" s="14"/>
      <c r="MON23" s="14"/>
      <c r="MOO23" s="14"/>
      <c r="MOP23" s="14"/>
      <c r="MOQ23" s="14"/>
      <c r="MOR23" s="14"/>
      <c r="MOS23" s="14"/>
      <c r="MOT23" s="14"/>
      <c r="MOU23" s="14"/>
      <c r="MOV23" s="14"/>
      <c r="MOW23" s="14"/>
      <c r="MOX23" s="14"/>
      <c r="MOY23" s="14"/>
      <c r="MOZ23" s="14"/>
      <c r="MPA23" s="14"/>
      <c r="MPB23" s="14"/>
      <c r="MPC23" s="14"/>
      <c r="MPD23" s="14"/>
      <c r="MPE23" s="14"/>
      <c r="MPF23" s="14"/>
      <c r="MPG23" s="14"/>
      <c r="MPH23" s="14"/>
      <c r="MPI23" s="14"/>
      <c r="MPJ23" s="14"/>
      <c r="MPK23" s="14"/>
      <c r="MPL23" s="14"/>
      <c r="MPM23" s="14"/>
      <c r="MPN23" s="14"/>
      <c r="MPO23" s="14"/>
      <c r="MPP23" s="14"/>
      <c r="MPQ23" s="14"/>
      <c r="MPR23" s="14"/>
      <c r="MPS23" s="14"/>
      <c r="MPT23" s="14"/>
      <c r="MPU23" s="14"/>
      <c r="MPV23" s="14"/>
      <c r="MPW23" s="14"/>
      <c r="MPX23" s="14"/>
      <c r="MPY23" s="14"/>
      <c r="MPZ23" s="14"/>
      <c r="MQA23" s="14"/>
      <c r="MQB23" s="14"/>
      <c r="MQC23" s="14"/>
      <c r="MQD23" s="14"/>
      <c r="MQE23" s="14"/>
      <c r="MQF23" s="14"/>
      <c r="MQG23" s="14"/>
      <c r="MQH23" s="14"/>
      <c r="MQI23" s="14"/>
      <c r="MQJ23" s="14"/>
      <c r="MQK23" s="14"/>
      <c r="MQL23" s="14"/>
      <c r="MQM23" s="14"/>
      <c r="MQN23" s="14"/>
      <c r="MQO23" s="14"/>
      <c r="MQP23" s="14"/>
      <c r="MQQ23" s="14"/>
      <c r="MQR23" s="14"/>
      <c r="MQS23" s="14"/>
      <c r="MQT23" s="14"/>
      <c r="MQU23" s="14"/>
      <c r="MQV23" s="14"/>
      <c r="MQW23" s="14"/>
      <c r="MQX23" s="14"/>
      <c r="MQY23" s="14"/>
      <c r="MQZ23" s="14"/>
      <c r="MRA23" s="14"/>
      <c r="MRB23" s="14"/>
      <c r="MRC23" s="14"/>
      <c r="MRD23" s="14"/>
      <c r="MRE23" s="14"/>
      <c r="MRF23" s="14"/>
      <c r="MRG23" s="14"/>
      <c r="MRH23" s="14"/>
      <c r="MRI23" s="14"/>
      <c r="MRJ23" s="14"/>
      <c r="MRK23" s="14"/>
      <c r="MRL23" s="14"/>
      <c r="MRM23" s="14"/>
      <c r="MRN23" s="14"/>
      <c r="MRO23" s="14"/>
      <c r="MRP23" s="14"/>
      <c r="MRQ23" s="14"/>
      <c r="MRR23" s="14"/>
      <c r="MRS23" s="14"/>
      <c r="MRT23" s="14"/>
      <c r="MRU23" s="14"/>
      <c r="MRV23" s="14"/>
      <c r="MRW23" s="14"/>
      <c r="MRX23" s="14"/>
      <c r="MRY23" s="14"/>
      <c r="MRZ23" s="14"/>
      <c r="MSA23" s="14"/>
      <c r="MSB23" s="14"/>
      <c r="MSC23" s="14"/>
      <c r="MSD23" s="14"/>
      <c r="MSE23" s="14"/>
      <c r="MSF23" s="14"/>
      <c r="MSG23" s="14"/>
      <c r="MSH23" s="14"/>
      <c r="MSI23" s="14"/>
      <c r="MSJ23" s="14"/>
      <c r="MSK23" s="14"/>
      <c r="MSL23" s="14"/>
      <c r="MSM23" s="14"/>
      <c r="MSN23" s="14"/>
      <c r="MSO23" s="14"/>
      <c r="MSP23" s="14"/>
      <c r="MSQ23" s="14"/>
      <c r="MSR23" s="14"/>
      <c r="MSS23" s="14"/>
      <c r="MST23" s="14"/>
      <c r="MSU23" s="14"/>
      <c r="MSV23" s="14"/>
      <c r="MSW23" s="14"/>
      <c r="MSX23" s="14"/>
      <c r="MSY23" s="14"/>
      <c r="MSZ23" s="14"/>
      <c r="MTA23" s="14"/>
      <c r="MTB23" s="14"/>
      <c r="MTC23" s="14"/>
      <c r="MTD23" s="14"/>
      <c r="MTE23" s="14"/>
      <c r="MTF23" s="14"/>
      <c r="MTG23" s="14"/>
      <c r="MTH23" s="14"/>
      <c r="MTI23" s="14"/>
      <c r="MTJ23" s="14"/>
      <c r="MTK23" s="14"/>
      <c r="MTL23" s="14"/>
      <c r="MTM23" s="14"/>
      <c r="MTN23" s="14"/>
      <c r="MTO23" s="14"/>
      <c r="MTP23" s="14"/>
      <c r="MTQ23" s="14"/>
      <c r="MTR23" s="14"/>
      <c r="MTS23" s="14"/>
      <c r="MTT23" s="14"/>
      <c r="MTU23" s="14"/>
      <c r="MTV23" s="14"/>
      <c r="MTW23" s="14"/>
      <c r="MTX23" s="14"/>
      <c r="MTY23" s="14"/>
      <c r="MTZ23" s="14"/>
      <c r="MUA23" s="14"/>
      <c r="MUB23" s="14"/>
      <c r="MUC23" s="14"/>
      <c r="MUD23" s="14"/>
      <c r="MUE23" s="14"/>
      <c r="MUF23" s="14"/>
      <c r="MUG23" s="14"/>
      <c r="MUH23" s="14"/>
      <c r="MUI23" s="14"/>
      <c r="MUJ23" s="14"/>
      <c r="MUK23" s="14"/>
      <c r="MUL23" s="14"/>
      <c r="MUM23" s="14"/>
      <c r="MUN23" s="14"/>
      <c r="MUO23" s="14"/>
      <c r="MUP23" s="14"/>
      <c r="MUQ23" s="14"/>
      <c r="MUR23" s="14"/>
      <c r="MUS23" s="14"/>
      <c r="MUT23" s="14"/>
      <c r="MUU23" s="14"/>
      <c r="MUV23" s="14"/>
      <c r="MUW23" s="14"/>
      <c r="MUX23" s="14"/>
      <c r="MUY23" s="14"/>
      <c r="MUZ23" s="14"/>
      <c r="MVA23" s="14"/>
      <c r="MVB23" s="14"/>
      <c r="MVC23" s="14"/>
      <c r="MVD23" s="14"/>
      <c r="MVE23" s="14"/>
      <c r="MVF23" s="14"/>
      <c r="MVG23" s="14"/>
      <c r="MVH23" s="14"/>
      <c r="MVI23" s="14"/>
      <c r="MVJ23" s="14"/>
      <c r="MVK23" s="14"/>
      <c r="MVL23" s="14"/>
      <c r="MVM23" s="14"/>
      <c r="MVN23" s="14"/>
      <c r="MVO23" s="14"/>
      <c r="MVP23" s="14"/>
      <c r="MVQ23" s="14"/>
      <c r="MVR23" s="14"/>
      <c r="MVS23" s="14"/>
      <c r="MVT23" s="14"/>
      <c r="MVU23" s="14"/>
      <c r="MVV23" s="14"/>
      <c r="MVW23" s="14"/>
      <c r="MVX23" s="14"/>
      <c r="MVY23" s="14"/>
      <c r="MVZ23" s="14"/>
      <c r="MWA23" s="14"/>
      <c r="MWB23" s="14"/>
      <c r="MWC23" s="14"/>
      <c r="MWD23" s="14"/>
      <c r="MWE23" s="14"/>
      <c r="MWF23" s="14"/>
      <c r="MWG23" s="14"/>
      <c r="MWH23" s="14"/>
      <c r="MWI23" s="14"/>
      <c r="MWJ23" s="14"/>
      <c r="MWK23" s="14"/>
      <c r="MWL23" s="14"/>
      <c r="MWM23" s="14"/>
      <c r="MWN23" s="14"/>
      <c r="MWO23" s="14"/>
      <c r="MWP23" s="14"/>
      <c r="MWQ23" s="14"/>
      <c r="MWR23" s="14"/>
      <c r="MWS23" s="14"/>
      <c r="MWT23" s="14"/>
      <c r="MWU23" s="14"/>
      <c r="MWV23" s="14"/>
      <c r="MWW23" s="14"/>
      <c r="MWX23" s="14"/>
      <c r="MWY23" s="14"/>
      <c r="MWZ23" s="14"/>
      <c r="MXA23" s="14"/>
      <c r="MXB23" s="14"/>
      <c r="MXC23" s="14"/>
      <c r="MXD23" s="14"/>
      <c r="MXE23" s="14"/>
      <c r="MXF23" s="14"/>
      <c r="MXG23" s="14"/>
      <c r="MXH23" s="14"/>
      <c r="MXI23" s="14"/>
      <c r="MXJ23" s="14"/>
      <c r="MXK23" s="14"/>
      <c r="MXL23" s="14"/>
      <c r="MXM23" s="14"/>
      <c r="MXN23" s="14"/>
      <c r="MXO23" s="14"/>
      <c r="MXP23" s="14"/>
      <c r="MXQ23" s="14"/>
      <c r="MXR23" s="14"/>
      <c r="MXS23" s="14"/>
      <c r="MXT23" s="14"/>
      <c r="MXU23" s="14"/>
      <c r="MXV23" s="14"/>
      <c r="MXW23" s="14"/>
      <c r="MXX23" s="14"/>
      <c r="MXY23" s="14"/>
      <c r="MXZ23" s="14"/>
      <c r="MYA23" s="14"/>
      <c r="MYB23" s="14"/>
      <c r="MYC23" s="14"/>
      <c r="MYD23" s="14"/>
      <c r="MYE23" s="14"/>
      <c r="MYF23" s="14"/>
      <c r="MYG23" s="14"/>
      <c r="MYH23" s="14"/>
      <c r="MYI23" s="14"/>
      <c r="MYJ23" s="14"/>
      <c r="MYK23" s="14"/>
      <c r="MYL23" s="14"/>
      <c r="MYM23" s="14"/>
      <c r="MYN23" s="14"/>
      <c r="MYO23" s="14"/>
      <c r="MYP23" s="14"/>
      <c r="MYQ23" s="14"/>
      <c r="MYR23" s="14"/>
      <c r="MYS23" s="14"/>
      <c r="MYT23" s="14"/>
      <c r="MYU23" s="14"/>
      <c r="MYV23" s="14"/>
      <c r="MYW23" s="14"/>
      <c r="MYX23" s="14"/>
      <c r="MYY23" s="14"/>
      <c r="MYZ23" s="14"/>
      <c r="MZA23" s="14"/>
      <c r="MZB23" s="14"/>
      <c r="MZC23" s="14"/>
      <c r="MZD23" s="14"/>
      <c r="MZE23" s="14"/>
      <c r="MZF23" s="14"/>
      <c r="MZG23" s="14"/>
      <c r="MZH23" s="14"/>
      <c r="MZI23" s="14"/>
      <c r="MZJ23" s="14"/>
      <c r="MZK23" s="14"/>
      <c r="MZL23" s="14"/>
      <c r="MZM23" s="14"/>
      <c r="MZN23" s="14"/>
      <c r="MZO23" s="14"/>
      <c r="MZP23" s="14"/>
      <c r="MZQ23" s="14"/>
      <c r="MZR23" s="14"/>
      <c r="MZS23" s="14"/>
      <c r="MZT23" s="14"/>
      <c r="MZU23" s="14"/>
      <c r="MZV23" s="14"/>
      <c r="MZW23" s="14"/>
      <c r="MZX23" s="14"/>
      <c r="MZY23" s="14"/>
      <c r="MZZ23" s="14"/>
      <c r="NAA23" s="14"/>
      <c r="NAB23" s="14"/>
      <c r="NAC23" s="14"/>
      <c r="NAD23" s="14"/>
      <c r="NAE23" s="14"/>
      <c r="NAF23" s="14"/>
      <c r="NAG23" s="14"/>
      <c r="NAH23" s="14"/>
      <c r="NAI23" s="14"/>
      <c r="NAJ23" s="14"/>
      <c r="NAK23" s="14"/>
      <c r="NAL23" s="14"/>
      <c r="NAM23" s="14"/>
      <c r="NAN23" s="14"/>
      <c r="NAO23" s="14"/>
      <c r="NAP23" s="14"/>
      <c r="NAQ23" s="14"/>
      <c r="NAR23" s="14"/>
      <c r="NAS23" s="14"/>
      <c r="NAT23" s="14"/>
      <c r="NAU23" s="14"/>
      <c r="NAV23" s="14"/>
      <c r="NAW23" s="14"/>
      <c r="NAX23" s="14"/>
      <c r="NAY23" s="14"/>
      <c r="NAZ23" s="14"/>
      <c r="NBA23" s="14"/>
      <c r="NBB23" s="14"/>
      <c r="NBC23" s="14"/>
      <c r="NBD23" s="14"/>
      <c r="NBE23" s="14"/>
      <c r="NBF23" s="14"/>
      <c r="NBG23" s="14"/>
      <c r="NBH23" s="14"/>
      <c r="NBI23" s="14"/>
      <c r="NBJ23" s="14"/>
      <c r="NBK23" s="14"/>
      <c r="NBL23" s="14"/>
      <c r="NBM23" s="14"/>
      <c r="NBN23" s="14"/>
      <c r="NBO23" s="14"/>
      <c r="NBP23" s="14"/>
      <c r="NBQ23" s="14"/>
      <c r="NBR23" s="14"/>
      <c r="NBS23" s="14"/>
      <c r="NBT23" s="14"/>
      <c r="NBU23" s="14"/>
      <c r="NBV23" s="14"/>
      <c r="NBW23" s="14"/>
      <c r="NBX23" s="14"/>
      <c r="NBY23" s="14"/>
      <c r="NBZ23" s="14"/>
      <c r="NCA23" s="14"/>
      <c r="NCB23" s="14"/>
      <c r="NCC23" s="14"/>
      <c r="NCD23" s="14"/>
      <c r="NCE23" s="14"/>
      <c r="NCF23" s="14"/>
      <c r="NCG23" s="14"/>
      <c r="NCH23" s="14"/>
      <c r="NCI23" s="14"/>
      <c r="NCJ23" s="14"/>
      <c r="NCK23" s="14"/>
      <c r="NCL23" s="14"/>
      <c r="NCM23" s="14"/>
      <c r="NCN23" s="14"/>
      <c r="NCO23" s="14"/>
      <c r="NCP23" s="14"/>
      <c r="NCQ23" s="14"/>
      <c r="NCR23" s="14"/>
      <c r="NCS23" s="14"/>
      <c r="NCT23" s="14"/>
      <c r="NCU23" s="14"/>
      <c r="NCV23" s="14"/>
      <c r="NCW23" s="14"/>
      <c r="NCX23" s="14"/>
      <c r="NCY23" s="14"/>
      <c r="NCZ23" s="14"/>
      <c r="NDA23" s="14"/>
      <c r="NDB23" s="14"/>
      <c r="NDC23" s="14"/>
      <c r="NDD23" s="14"/>
      <c r="NDE23" s="14"/>
      <c r="NDF23" s="14"/>
      <c r="NDG23" s="14"/>
      <c r="NDH23" s="14"/>
      <c r="NDI23" s="14"/>
      <c r="NDJ23" s="14"/>
      <c r="NDK23" s="14"/>
      <c r="NDL23" s="14"/>
      <c r="NDM23" s="14"/>
      <c r="NDN23" s="14"/>
      <c r="NDO23" s="14"/>
      <c r="NDP23" s="14"/>
      <c r="NDQ23" s="14"/>
      <c r="NDR23" s="14"/>
      <c r="NDS23" s="14"/>
      <c r="NDT23" s="14"/>
      <c r="NDU23" s="14"/>
      <c r="NDV23" s="14"/>
      <c r="NDW23" s="14"/>
      <c r="NDX23" s="14"/>
      <c r="NDY23" s="14"/>
      <c r="NDZ23" s="14"/>
      <c r="NEA23" s="14"/>
      <c r="NEB23" s="14"/>
      <c r="NEC23" s="14"/>
      <c r="NED23" s="14"/>
      <c r="NEE23" s="14"/>
      <c r="NEF23" s="14"/>
      <c r="NEG23" s="14"/>
      <c r="NEH23" s="14"/>
      <c r="NEI23" s="14"/>
      <c r="NEJ23" s="14"/>
      <c r="NEK23" s="14"/>
      <c r="NEL23" s="14"/>
      <c r="NEM23" s="14"/>
      <c r="NEN23" s="14"/>
      <c r="NEO23" s="14"/>
      <c r="NEP23" s="14"/>
      <c r="NEQ23" s="14"/>
      <c r="NER23" s="14"/>
      <c r="NES23" s="14"/>
      <c r="NET23" s="14"/>
      <c r="NEU23" s="14"/>
      <c r="NEV23" s="14"/>
      <c r="NEW23" s="14"/>
      <c r="NEX23" s="14"/>
      <c r="NEY23" s="14"/>
      <c r="NEZ23" s="14"/>
      <c r="NFA23" s="14"/>
      <c r="NFB23" s="14"/>
      <c r="NFC23" s="14"/>
      <c r="NFD23" s="14"/>
      <c r="NFE23" s="14"/>
      <c r="NFF23" s="14"/>
      <c r="NFG23" s="14"/>
      <c r="NFH23" s="14"/>
      <c r="NFI23" s="14"/>
      <c r="NFJ23" s="14"/>
      <c r="NFK23" s="14"/>
      <c r="NFL23" s="14"/>
      <c r="NFM23" s="14"/>
      <c r="NFN23" s="14"/>
      <c r="NFO23" s="14"/>
      <c r="NFP23" s="14"/>
      <c r="NFQ23" s="14"/>
      <c r="NFR23" s="14"/>
      <c r="NFS23" s="14"/>
      <c r="NFT23" s="14"/>
      <c r="NFU23" s="14"/>
      <c r="NFV23" s="14"/>
      <c r="NFW23" s="14"/>
      <c r="NFX23" s="14"/>
      <c r="NFY23" s="14"/>
      <c r="NFZ23" s="14"/>
      <c r="NGA23" s="14"/>
      <c r="NGB23" s="14"/>
      <c r="NGC23" s="14"/>
      <c r="NGD23" s="14"/>
      <c r="NGE23" s="14"/>
      <c r="NGF23" s="14"/>
      <c r="NGG23" s="14"/>
      <c r="NGH23" s="14"/>
      <c r="NGI23" s="14"/>
      <c r="NGJ23" s="14"/>
      <c r="NGK23" s="14"/>
      <c r="NGL23" s="14"/>
      <c r="NGM23" s="14"/>
      <c r="NGN23" s="14"/>
      <c r="NGO23" s="14"/>
      <c r="NGP23" s="14"/>
      <c r="NGQ23" s="14"/>
      <c r="NGR23" s="14"/>
      <c r="NGS23" s="14"/>
      <c r="NGT23" s="14"/>
      <c r="NGU23" s="14"/>
      <c r="NGV23" s="14"/>
      <c r="NGW23" s="14"/>
      <c r="NGX23" s="14"/>
      <c r="NGY23" s="14"/>
      <c r="NGZ23" s="14"/>
      <c r="NHA23" s="14"/>
      <c r="NHB23" s="14"/>
      <c r="NHC23" s="14"/>
      <c r="NHD23" s="14"/>
      <c r="NHE23" s="14"/>
      <c r="NHF23" s="14"/>
      <c r="NHG23" s="14"/>
      <c r="NHH23" s="14"/>
      <c r="NHI23" s="14"/>
      <c r="NHJ23" s="14"/>
      <c r="NHK23" s="14"/>
      <c r="NHL23" s="14"/>
      <c r="NHM23" s="14"/>
      <c r="NHN23" s="14"/>
      <c r="NHO23" s="14"/>
      <c r="NHP23" s="14"/>
      <c r="NHQ23" s="14"/>
      <c r="NHR23" s="14"/>
      <c r="NHS23" s="14"/>
      <c r="NHT23" s="14"/>
      <c r="NHU23" s="14"/>
      <c r="NHV23" s="14"/>
      <c r="NHW23" s="14"/>
      <c r="NHX23" s="14"/>
      <c r="NHY23" s="14"/>
      <c r="NHZ23" s="14"/>
      <c r="NIA23" s="14"/>
      <c r="NIB23" s="14"/>
      <c r="NIC23" s="14"/>
      <c r="NID23" s="14"/>
      <c r="NIE23" s="14"/>
      <c r="NIF23" s="14"/>
      <c r="NIG23" s="14"/>
      <c r="NIH23" s="14"/>
      <c r="NII23" s="14"/>
      <c r="NIJ23" s="14"/>
      <c r="NIK23" s="14"/>
      <c r="NIL23" s="14"/>
      <c r="NIM23" s="14"/>
      <c r="NIN23" s="14"/>
      <c r="NIO23" s="14"/>
      <c r="NIP23" s="14"/>
      <c r="NIQ23" s="14"/>
      <c r="NIR23" s="14"/>
      <c r="NIS23" s="14"/>
      <c r="NIT23" s="14"/>
      <c r="NIU23" s="14"/>
      <c r="NIV23" s="14"/>
      <c r="NIW23" s="14"/>
      <c r="NIX23" s="14"/>
      <c r="NIY23" s="14"/>
      <c r="NIZ23" s="14"/>
      <c r="NJA23" s="14"/>
      <c r="NJB23" s="14"/>
      <c r="NJC23" s="14"/>
      <c r="NJD23" s="14"/>
      <c r="NJE23" s="14"/>
      <c r="NJF23" s="14"/>
      <c r="NJG23" s="14"/>
      <c r="NJH23" s="14"/>
      <c r="NJI23" s="14"/>
      <c r="NJJ23" s="14"/>
      <c r="NJK23" s="14"/>
      <c r="NJL23" s="14"/>
      <c r="NJM23" s="14"/>
      <c r="NJN23" s="14"/>
      <c r="NJO23" s="14"/>
      <c r="NJP23" s="14"/>
      <c r="NJQ23" s="14"/>
      <c r="NJR23" s="14"/>
      <c r="NJS23" s="14"/>
      <c r="NJT23" s="14"/>
      <c r="NJU23" s="14"/>
      <c r="NJV23" s="14"/>
      <c r="NJW23" s="14"/>
      <c r="NJX23" s="14"/>
      <c r="NJY23" s="14"/>
      <c r="NJZ23" s="14"/>
      <c r="NKA23" s="14"/>
      <c r="NKB23" s="14"/>
      <c r="NKC23" s="14"/>
      <c r="NKD23" s="14"/>
      <c r="NKE23" s="14"/>
      <c r="NKF23" s="14"/>
      <c r="NKG23" s="14"/>
      <c r="NKH23" s="14"/>
      <c r="NKI23" s="14"/>
      <c r="NKJ23" s="14"/>
      <c r="NKK23" s="14"/>
      <c r="NKL23" s="14"/>
      <c r="NKM23" s="14"/>
      <c r="NKN23" s="14"/>
      <c r="NKO23" s="14"/>
      <c r="NKP23" s="14"/>
      <c r="NKQ23" s="14"/>
      <c r="NKR23" s="14"/>
      <c r="NKS23" s="14"/>
      <c r="NKT23" s="14"/>
      <c r="NKU23" s="14"/>
      <c r="NKV23" s="14"/>
      <c r="NKW23" s="14"/>
      <c r="NKX23" s="14"/>
      <c r="NKY23" s="14"/>
      <c r="NKZ23" s="14"/>
      <c r="NLA23" s="14"/>
      <c r="NLB23" s="14"/>
      <c r="NLC23" s="14"/>
      <c r="NLD23" s="14"/>
      <c r="NLE23" s="14"/>
      <c r="NLF23" s="14"/>
      <c r="NLG23" s="14"/>
      <c r="NLH23" s="14"/>
      <c r="NLI23" s="14"/>
      <c r="NLJ23" s="14"/>
      <c r="NLK23" s="14"/>
      <c r="NLL23" s="14"/>
      <c r="NLM23" s="14"/>
      <c r="NLN23" s="14"/>
      <c r="NLO23" s="14"/>
      <c r="NLP23" s="14"/>
      <c r="NLQ23" s="14"/>
      <c r="NLR23" s="14"/>
      <c r="NLS23" s="14"/>
      <c r="NLT23" s="14"/>
      <c r="NLU23" s="14"/>
      <c r="NLV23" s="14"/>
      <c r="NLW23" s="14"/>
      <c r="NLX23" s="14"/>
      <c r="NLY23" s="14"/>
      <c r="NLZ23" s="14"/>
      <c r="NMA23" s="14"/>
      <c r="NMB23" s="14"/>
      <c r="NMC23" s="14"/>
      <c r="NMD23" s="14"/>
      <c r="NME23" s="14"/>
      <c r="NMF23" s="14"/>
      <c r="NMG23" s="14"/>
      <c r="NMH23" s="14"/>
      <c r="NMI23" s="14"/>
      <c r="NMJ23" s="14"/>
      <c r="NMK23" s="14"/>
      <c r="NML23" s="14"/>
      <c r="NMM23" s="14"/>
      <c r="NMN23" s="14"/>
      <c r="NMO23" s="14"/>
      <c r="NMP23" s="14"/>
      <c r="NMQ23" s="14"/>
      <c r="NMR23" s="14"/>
      <c r="NMS23" s="14"/>
      <c r="NMT23" s="14"/>
      <c r="NMU23" s="14"/>
      <c r="NMV23" s="14"/>
      <c r="NMW23" s="14"/>
      <c r="NMX23" s="14"/>
      <c r="NMY23" s="14"/>
      <c r="NMZ23" s="14"/>
      <c r="NNA23" s="14"/>
      <c r="NNB23" s="14"/>
      <c r="NNC23" s="14"/>
      <c r="NND23" s="14"/>
      <c r="NNE23" s="14"/>
      <c r="NNF23" s="14"/>
      <c r="NNG23" s="14"/>
      <c r="NNH23" s="14"/>
      <c r="NNI23" s="14"/>
      <c r="NNJ23" s="14"/>
      <c r="NNK23" s="14"/>
      <c r="NNL23" s="14"/>
      <c r="NNM23" s="14"/>
      <c r="NNN23" s="14"/>
      <c r="NNO23" s="14"/>
      <c r="NNP23" s="14"/>
      <c r="NNQ23" s="14"/>
      <c r="NNR23" s="14"/>
      <c r="NNS23" s="14"/>
      <c r="NNT23" s="14"/>
      <c r="NNU23" s="14"/>
      <c r="NNV23" s="14"/>
      <c r="NNW23" s="14"/>
      <c r="NNX23" s="14"/>
      <c r="NNY23" s="14"/>
      <c r="NNZ23" s="14"/>
      <c r="NOA23" s="14"/>
      <c r="NOB23" s="14"/>
      <c r="NOC23" s="14"/>
      <c r="NOD23" s="14"/>
      <c r="NOE23" s="14"/>
      <c r="NOF23" s="14"/>
      <c r="NOG23" s="14"/>
      <c r="NOH23" s="14"/>
      <c r="NOI23" s="14"/>
      <c r="NOJ23" s="14"/>
      <c r="NOK23" s="14"/>
      <c r="NOL23" s="14"/>
      <c r="NOM23" s="14"/>
      <c r="NON23" s="14"/>
      <c r="NOO23" s="14"/>
      <c r="NOP23" s="14"/>
      <c r="NOQ23" s="14"/>
      <c r="NOR23" s="14"/>
      <c r="NOS23" s="14"/>
      <c r="NOT23" s="14"/>
      <c r="NOU23" s="14"/>
      <c r="NOV23" s="14"/>
      <c r="NOW23" s="14"/>
      <c r="NOX23" s="14"/>
      <c r="NOY23" s="14"/>
      <c r="NOZ23" s="14"/>
      <c r="NPA23" s="14"/>
      <c r="NPB23" s="14"/>
      <c r="NPC23" s="14"/>
      <c r="NPD23" s="14"/>
      <c r="NPE23" s="14"/>
      <c r="NPF23" s="14"/>
      <c r="NPG23" s="14"/>
      <c r="NPH23" s="14"/>
      <c r="NPI23" s="14"/>
      <c r="NPJ23" s="14"/>
      <c r="NPK23" s="14"/>
      <c r="NPL23" s="14"/>
      <c r="NPM23" s="14"/>
      <c r="NPN23" s="14"/>
      <c r="NPO23" s="14"/>
      <c r="NPP23" s="14"/>
      <c r="NPQ23" s="14"/>
      <c r="NPR23" s="14"/>
      <c r="NPS23" s="14"/>
      <c r="NPT23" s="14"/>
      <c r="NPU23" s="14"/>
      <c r="NPV23" s="14"/>
      <c r="NPW23" s="14"/>
      <c r="NPX23" s="14"/>
      <c r="NPY23" s="14"/>
      <c r="NPZ23" s="14"/>
      <c r="NQA23" s="14"/>
      <c r="NQB23" s="14"/>
      <c r="NQC23" s="14"/>
      <c r="NQD23" s="14"/>
      <c r="NQE23" s="14"/>
      <c r="NQF23" s="14"/>
      <c r="NQG23" s="14"/>
      <c r="NQH23" s="14"/>
      <c r="NQI23" s="14"/>
      <c r="NQJ23" s="14"/>
      <c r="NQK23" s="14"/>
      <c r="NQL23" s="14"/>
      <c r="NQM23" s="14"/>
      <c r="NQN23" s="14"/>
      <c r="NQO23" s="14"/>
      <c r="NQP23" s="14"/>
      <c r="NQQ23" s="14"/>
      <c r="NQR23" s="14"/>
      <c r="NQS23" s="14"/>
      <c r="NQT23" s="14"/>
      <c r="NQU23" s="14"/>
      <c r="NQV23" s="14"/>
      <c r="NQW23" s="14"/>
      <c r="NQX23" s="14"/>
      <c r="NQY23" s="14"/>
      <c r="NQZ23" s="14"/>
      <c r="NRA23" s="14"/>
      <c r="NRB23" s="14"/>
      <c r="NRC23" s="14"/>
      <c r="NRD23" s="14"/>
      <c r="NRE23" s="14"/>
      <c r="NRF23" s="14"/>
      <c r="NRG23" s="14"/>
      <c r="NRH23" s="14"/>
      <c r="NRI23" s="14"/>
      <c r="NRJ23" s="14"/>
      <c r="NRK23" s="14"/>
      <c r="NRL23" s="14"/>
      <c r="NRM23" s="14"/>
      <c r="NRN23" s="14"/>
      <c r="NRO23" s="14"/>
      <c r="NRP23" s="14"/>
      <c r="NRQ23" s="14"/>
      <c r="NRR23" s="14"/>
      <c r="NRS23" s="14"/>
      <c r="NRT23" s="14"/>
      <c r="NRU23" s="14"/>
      <c r="NRV23" s="14"/>
      <c r="NRW23" s="14"/>
      <c r="NRX23" s="14"/>
      <c r="NRY23" s="14"/>
      <c r="NRZ23" s="14"/>
      <c r="NSA23" s="14"/>
      <c r="NSB23" s="14"/>
      <c r="NSC23" s="14"/>
      <c r="NSD23" s="14"/>
      <c r="NSE23" s="14"/>
      <c r="NSF23" s="14"/>
      <c r="NSG23" s="14"/>
      <c r="NSH23" s="14"/>
      <c r="NSI23" s="14"/>
      <c r="NSJ23" s="14"/>
      <c r="NSK23" s="14"/>
      <c r="NSL23" s="14"/>
      <c r="NSM23" s="14"/>
      <c r="NSN23" s="14"/>
      <c r="NSO23" s="14"/>
      <c r="NSP23" s="14"/>
      <c r="NSQ23" s="14"/>
      <c r="NSR23" s="14"/>
      <c r="NSS23" s="14"/>
      <c r="NST23" s="14"/>
      <c r="NSU23" s="14"/>
      <c r="NSV23" s="14"/>
      <c r="NSW23" s="14"/>
      <c r="NSX23" s="14"/>
      <c r="NSY23" s="14"/>
      <c r="NSZ23" s="14"/>
      <c r="NTA23" s="14"/>
      <c r="NTB23" s="14"/>
      <c r="NTC23" s="14"/>
      <c r="NTD23" s="14"/>
      <c r="NTE23" s="14"/>
      <c r="NTF23" s="14"/>
      <c r="NTG23" s="14"/>
      <c r="NTH23" s="14"/>
      <c r="NTI23" s="14"/>
      <c r="NTJ23" s="14"/>
      <c r="NTK23" s="14"/>
      <c r="NTL23" s="14"/>
      <c r="NTM23" s="14"/>
      <c r="NTN23" s="14"/>
      <c r="NTO23" s="14"/>
      <c r="NTP23" s="14"/>
      <c r="NTQ23" s="14"/>
      <c r="NTR23" s="14"/>
      <c r="NTS23" s="14"/>
      <c r="NTT23" s="14"/>
      <c r="NTU23" s="14"/>
      <c r="NTV23" s="14"/>
      <c r="NTW23" s="14"/>
      <c r="NTX23" s="14"/>
      <c r="NTY23" s="14"/>
      <c r="NTZ23" s="14"/>
      <c r="NUA23" s="14"/>
      <c r="NUB23" s="14"/>
      <c r="NUC23" s="14"/>
      <c r="NUD23" s="14"/>
      <c r="NUE23" s="14"/>
      <c r="NUF23" s="14"/>
      <c r="NUG23" s="14"/>
      <c r="NUH23" s="14"/>
      <c r="NUI23" s="14"/>
      <c r="NUJ23" s="14"/>
      <c r="NUK23" s="14"/>
      <c r="NUL23" s="14"/>
      <c r="NUM23" s="14"/>
      <c r="NUN23" s="14"/>
      <c r="NUO23" s="14"/>
      <c r="NUP23" s="14"/>
      <c r="NUQ23" s="14"/>
      <c r="NUR23" s="14"/>
      <c r="NUS23" s="14"/>
      <c r="NUT23" s="14"/>
      <c r="NUU23" s="14"/>
      <c r="NUV23" s="14"/>
      <c r="NUW23" s="14"/>
      <c r="NUX23" s="14"/>
      <c r="NUY23" s="14"/>
      <c r="NUZ23" s="14"/>
      <c r="NVA23" s="14"/>
      <c r="NVB23" s="14"/>
      <c r="NVC23" s="14"/>
      <c r="NVD23" s="14"/>
      <c r="NVE23" s="14"/>
      <c r="NVF23" s="14"/>
      <c r="NVG23" s="14"/>
      <c r="NVH23" s="14"/>
      <c r="NVI23" s="14"/>
      <c r="NVJ23" s="14"/>
      <c r="NVK23" s="14"/>
      <c r="NVL23" s="14"/>
      <c r="NVM23" s="14"/>
      <c r="NVN23" s="14"/>
      <c r="NVO23" s="14"/>
      <c r="NVP23" s="14"/>
      <c r="NVQ23" s="14"/>
      <c r="NVR23" s="14"/>
      <c r="NVS23" s="14"/>
      <c r="NVT23" s="14"/>
      <c r="NVU23" s="14"/>
      <c r="NVV23" s="14"/>
      <c r="NVW23" s="14"/>
      <c r="NVX23" s="14"/>
      <c r="NVY23" s="14"/>
      <c r="NVZ23" s="14"/>
      <c r="NWA23" s="14"/>
      <c r="NWB23" s="14"/>
      <c r="NWC23" s="14"/>
      <c r="NWD23" s="14"/>
      <c r="NWE23" s="14"/>
      <c r="NWF23" s="14"/>
      <c r="NWG23" s="14"/>
      <c r="NWH23" s="14"/>
      <c r="NWI23" s="14"/>
      <c r="NWJ23" s="14"/>
      <c r="NWK23" s="14"/>
      <c r="NWL23" s="14"/>
      <c r="NWM23" s="14"/>
      <c r="NWN23" s="14"/>
      <c r="NWO23" s="14"/>
      <c r="NWP23" s="14"/>
      <c r="NWQ23" s="14"/>
      <c r="NWR23" s="14"/>
      <c r="NWS23" s="14"/>
      <c r="NWT23" s="14"/>
      <c r="NWU23" s="14"/>
      <c r="NWV23" s="14"/>
      <c r="NWW23" s="14"/>
      <c r="NWX23" s="14"/>
      <c r="NWY23" s="14"/>
      <c r="NWZ23" s="14"/>
      <c r="NXA23" s="14"/>
      <c r="NXB23" s="14"/>
      <c r="NXC23" s="14"/>
      <c r="NXD23" s="14"/>
      <c r="NXE23" s="14"/>
      <c r="NXF23" s="14"/>
      <c r="NXG23" s="14"/>
      <c r="NXH23" s="14"/>
      <c r="NXI23" s="14"/>
      <c r="NXJ23" s="14"/>
      <c r="NXK23" s="14"/>
      <c r="NXL23" s="14"/>
      <c r="NXM23" s="14"/>
      <c r="NXN23" s="14"/>
      <c r="NXO23" s="14"/>
      <c r="NXP23" s="14"/>
      <c r="NXQ23" s="14"/>
      <c r="NXR23" s="14"/>
      <c r="NXS23" s="14"/>
      <c r="NXT23" s="14"/>
      <c r="NXU23" s="14"/>
      <c r="NXV23" s="14"/>
      <c r="NXW23" s="14"/>
      <c r="NXX23" s="14"/>
      <c r="NXY23" s="14"/>
      <c r="NXZ23" s="14"/>
      <c r="NYA23" s="14"/>
      <c r="NYB23" s="14"/>
      <c r="NYC23" s="14"/>
      <c r="NYD23" s="14"/>
      <c r="NYE23" s="14"/>
      <c r="NYF23" s="14"/>
      <c r="NYG23" s="14"/>
      <c r="NYH23" s="14"/>
      <c r="NYI23" s="14"/>
      <c r="NYJ23" s="14"/>
      <c r="NYK23" s="14"/>
      <c r="NYL23" s="14"/>
      <c r="NYM23" s="14"/>
      <c r="NYN23" s="14"/>
      <c r="NYO23" s="14"/>
      <c r="NYP23" s="14"/>
      <c r="NYQ23" s="14"/>
      <c r="NYR23" s="14"/>
      <c r="NYS23" s="14"/>
      <c r="NYT23" s="14"/>
      <c r="NYU23" s="14"/>
      <c r="NYV23" s="14"/>
      <c r="NYW23" s="14"/>
      <c r="NYX23" s="14"/>
      <c r="NYY23" s="14"/>
      <c r="NYZ23" s="14"/>
      <c r="NZA23" s="14"/>
      <c r="NZB23" s="14"/>
      <c r="NZC23" s="14"/>
      <c r="NZD23" s="14"/>
      <c r="NZE23" s="14"/>
      <c r="NZF23" s="14"/>
      <c r="NZG23" s="14"/>
      <c r="NZH23" s="14"/>
      <c r="NZI23" s="14"/>
      <c r="NZJ23" s="14"/>
      <c r="NZK23" s="14"/>
      <c r="NZL23" s="14"/>
      <c r="NZM23" s="14"/>
      <c r="NZN23" s="14"/>
      <c r="NZO23" s="14"/>
      <c r="NZP23" s="14"/>
      <c r="NZQ23" s="14"/>
      <c r="NZR23" s="14"/>
      <c r="NZS23" s="14"/>
      <c r="NZT23" s="14"/>
      <c r="NZU23" s="14"/>
      <c r="NZV23" s="14"/>
      <c r="NZW23" s="14"/>
      <c r="NZX23" s="14"/>
      <c r="NZY23" s="14"/>
      <c r="NZZ23" s="14"/>
      <c r="OAA23" s="14"/>
      <c r="OAB23" s="14"/>
      <c r="OAC23" s="14"/>
      <c r="OAD23" s="14"/>
      <c r="OAE23" s="14"/>
      <c r="OAF23" s="14"/>
      <c r="OAG23" s="14"/>
      <c r="OAH23" s="14"/>
      <c r="OAI23" s="14"/>
      <c r="OAJ23" s="14"/>
      <c r="OAK23" s="14"/>
      <c r="OAL23" s="14"/>
      <c r="OAM23" s="14"/>
      <c r="OAN23" s="14"/>
      <c r="OAO23" s="14"/>
      <c r="OAP23" s="14"/>
      <c r="OAQ23" s="14"/>
      <c r="OAR23" s="14"/>
      <c r="OAS23" s="14"/>
      <c r="OAT23" s="14"/>
      <c r="OAU23" s="14"/>
      <c r="OAV23" s="14"/>
      <c r="OAW23" s="14"/>
      <c r="OAX23" s="14"/>
      <c r="OAY23" s="14"/>
      <c r="OAZ23" s="14"/>
      <c r="OBA23" s="14"/>
      <c r="OBB23" s="14"/>
      <c r="OBC23" s="14"/>
      <c r="OBD23" s="14"/>
      <c r="OBE23" s="14"/>
      <c r="OBF23" s="14"/>
      <c r="OBG23" s="14"/>
      <c r="OBH23" s="14"/>
      <c r="OBI23" s="14"/>
      <c r="OBJ23" s="14"/>
      <c r="OBK23" s="14"/>
      <c r="OBL23" s="14"/>
      <c r="OBM23" s="14"/>
      <c r="OBN23" s="14"/>
      <c r="OBO23" s="14"/>
      <c r="OBP23" s="14"/>
      <c r="OBQ23" s="14"/>
      <c r="OBR23" s="14"/>
      <c r="OBS23" s="14"/>
      <c r="OBT23" s="14"/>
      <c r="OBU23" s="14"/>
      <c r="OBV23" s="14"/>
      <c r="OBW23" s="14"/>
      <c r="OBX23" s="14"/>
      <c r="OBY23" s="14"/>
      <c r="OBZ23" s="14"/>
      <c r="OCA23" s="14"/>
      <c r="OCB23" s="14"/>
      <c r="OCC23" s="14"/>
      <c r="OCD23" s="14"/>
      <c r="OCE23" s="14"/>
      <c r="OCF23" s="14"/>
      <c r="OCG23" s="14"/>
      <c r="OCH23" s="14"/>
      <c r="OCI23" s="14"/>
      <c r="OCJ23" s="14"/>
      <c r="OCK23" s="14"/>
      <c r="OCL23" s="14"/>
      <c r="OCM23" s="14"/>
      <c r="OCN23" s="14"/>
      <c r="OCO23" s="14"/>
      <c r="OCP23" s="14"/>
      <c r="OCQ23" s="14"/>
      <c r="OCR23" s="14"/>
      <c r="OCS23" s="14"/>
      <c r="OCT23" s="14"/>
      <c r="OCU23" s="14"/>
      <c r="OCV23" s="14"/>
      <c r="OCW23" s="14"/>
      <c r="OCX23" s="14"/>
      <c r="OCY23" s="14"/>
      <c r="OCZ23" s="14"/>
      <c r="ODA23" s="14"/>
      <c r="ODB23" s="14"/>
      <c r="ODC23" s="14"/>
      <c r="ODD23" s="14"/>
      <c r="ODE23" s="14"/>
      <c r="ODF23" s="14"/>
      <c r="ODG23" s="14"/>
      <c r="ODH23" s="14"/>
      <c r="ODI23" s="14"/>
      <c r="ODJ23" s="14"/>
      <c r="ODK23" s="14"/>
      <c r="ODL23" s="14"/>
      <c r="ODM23" s="14"/>
      <c r="ODN23" s="14"/>
      <c r="ODO23" s="14"/>
      <c r="ODP23" s="14"/>
      <c r="ODQ23" s="14"/>
      <c r="ODR23" s="14"/>
      <c r="ODS23" s="14"/>
      <c r="ODT23" s="14"/>
      <c r="ODU23" s="14"/>
      <c r="ODV23" s="14"/>
      <c r="ODW23" s="14"/>
      <c r="ODX23" s="14"/>
      <c r="ODY23" s="14"/>
      <c r="ODZ23" s="14"/>
      <c r="OEA23" s="14"/>
      <c r="OEB23" s="14"/>
      <c r="OEC23" s="14"/>
      <c r="OED23" s="14"/>
      <c r="OEE23" s="14"/>
      <c r="OEF23" s="14"/>
      <c r="OEG23" s="14"/>
      <c r="OEH23" s="14"/>
      <c r="OEI23" s="14"/>
      <c r="OEJ23" s="14"/>
      <c r="OEK23" s="14"/>
      <c r="OEL23" s="14"/>
      <c r="OEM23" s="14"/>
      <c r="OEN23" s="14"/>
      <c r="OEO23" s="14"/>
      <c r="OEP23" s="14"/>
      <c r="OEQ23" s="14"/>
      <c r="OER23" s="14"/>
      <c r="OES23" s="14"/>
      <c r="OET23" s="14"/>
      <c r="OEU23" s="14"/>
      <c r="OEV23" s="14"/>
      <c r="OEW23" s="14"/>
      <c r="OEX23" s="14"/>
      <c r="OEY23" s="14"/>
      <c r="OEZ23" s="14"/>
      <c r="OFA23" s="14"/>
      <c r="OFB23" s="14"/>
      <c r="OFC23" s="14"/>
      <c r="OFD23" s="14"/>
      <c r="OFE23" s="14"/>
      <c r="OFF23" s="14"/>
      <c r="OFG23" s="14"/>
      <c r="OFH23" s="14"/>
      <c r="OFI23" s="14"/>
      <c r="OFJ23" s="14"/>
      <c r="OFK23" s="14"/>
      <c r="OFL23" s="14"/>
      <c r="OFM23" s="14"/>
      <c r="OFN23" s="14"/>
      <c r="OFO23" s="14"/>
      <c r="OFP23" s="14"/>
      <c r="OFQ23" s="14"/>
      <c r="OFR23" s="14"/>
      <c r="OFS23" s="14"/>
      <c r="OFT23" s="14"/>
      <c r="OFU23" s="14"/>
      <c r="OFV23" s="14"/>
      <c r="OFW23" s="14"/>
      <c r="OFX23" s="14"/>
      <c r="OFY23" s="14"/>
      <c r="OFZ23" s="14"/>
      <c r="OGA23" s="14"/>
      <c r="OGB23" s="14"/>
      <c r="OGC23" s="14"/>
      <c r="OGD23" s="14"/>
      <c r="OGE23" s="14"/>
      <c r="OGF23" s="14"/>
      <c r="OGG23" s="14"/>
      <c r="OGH23" s="14"/>
      <c r="OGI23" s="14"/>
      <c r="OGJ23" s="14"/>
      <c r="OGK23" s="14"/>
      <c r="OGL23" s="14"/>
      <c r="OGM23" s="14"/>
      <c r="OGN23" s="14"/>
      <c r="OGO23" s="14"/>
      <c r="OGP23" s="14"/>
      <c r="OGQ23" s="14"/>
      <c r="OGR23" s="14"/>
      <c r="OGS23" s="14"/>
      <c r="OGT23" s="14"/>
      <c r="OGU23" s="14"/>
      <c r="OGV23" s="14"/>
      <c r="OGW23" s="14"/>
      <c r="OGX23" s="14"/>
      <c r="OGY23" s="14"/>
      <c r="OGZ23" s="14"/>
      <c r="OHA23" s="14"/>
      <c r="OHB23" s="14"/>
      <c r="OHC23" s="14"/>
      <c r="OHD23" s="14"/>
      <c r="OHE23" s="14"/>
      <c r="OHF23" s="14"/>
      <c r="OHG23" s="14"/>
      <c r="OHH23" s="14"/>
      <c r="OHI23" s="14"/>
      <c r="OHJ23" s="14"/>
      <c r="OHK23" s="14"/>
      <c r="OHL23" s="14"/>
      <c r="OHM23" s="14"/>
      <c r="OHN23" s="14"/>
      <c r="OHO23" s="14"/>
      <c r="OHP23" s="14"/>
      <c r="OHQ23" s="14"/>
      <c r="OHR23" s="14"/>
      <c r="OHS23" s="14"/>
      <c r="OHT23" s="14"/>
      <c r="OHU23" s="14"/>
      <c r="OHV23" s="14"/>
      <c r="OHW23" s="14"/>
      <c r="OHX23" s="14"/>
      <c r="OHY23" s="14"/>
      <c r="OHZ23" s="14"/>
      <c r="OIA23" s="14"/>
      <c r="OIB23" s="14"/>
      <c r="OIC23" s="14"/>
      <c r="OID23" s="14"/>
      <c r="OIE23" s="14"/>
      <c r="OIF23" s="14"/>
      <c r="OIG23" s="14"/>
      <c r="OIH23" s="14"/>
      <c r="OII23" s="14"/>
      <c r="OIJ23" s="14"/>
      <c r="OIK23" s="14"/>
      <c r="OIL23" s="14"/>
      <c r="OIM23" s="14"/>
      <c r="OIN23" s="14"/>
      <c r="OIO23" s="14"/>
      <c r="OIP23" s="14"/>
      <c r="OIQ23" s="14"/>
      <c r="OIR23" s="14"/>
      <c r="OIS23" s="14"/>
      <c r="OIT23" s="14"/>
      <c r="OIU23" s="14"/>
      <c r="OIV23" s="14"/>
      <c r="OIW23" s="14"/>
      <c r="OIX23" s="14"/>
      <c r="OIY23" s="14"/>
      <c r="OIZ23" s="14"/>
      <c r="OJA23" s="14"/>
      <c r="OJB23" s="14"/>
      <c r="OJC23" s="14"/>
      <c r="OJD23" s="14"/>
      <c r="OJE23" s="14"/>
      <c r="OJF23" s="14"/>
      <c r="OJG23" s="14"/>
      <c r="OJH23" s="14"/>
      <c r="OJI23" s="14"/>
      <c r="OJJ23" s="14"/>
      <c r="OJK23" s="14"/>
      <c r="OJL23" s="14"/>
      <c r="OJM23" s="14"/>
      <c r="OJN23" s="14"/>
      <c r="OJO23" s="14"/>
      <c r="OJP23" s="14"/>
      <c r="OJQ23" s="14"/>
      <c r="OJR23" s="14"/>
      <c r="OJS23" s="14"/>
      <c r="OJT23" s="14"/>
      <c r="OJU23" s="14"/>
      <c r="OJV23" s="14"/>
      <c r="OJW23" s="14"/>
      <c r="OJX23" s="14"/>
      <c r="OJY23" s="14"/>
      <c r="OJZ23" s="14"/>
      <c r="OKA23" s="14"/>
      <c r="OKB23" s="14"/>
      <c r="OKC23" s="14"/>
      <c r="OKD23" s="14"/>
      <c r="OKE23" s="14"/>
      <c r="OKF23" s="14"/>
      <c r="OKG23" s="14"/>
      <c r="OKH23" s="14"/>
      <c r="OKI23" s="14"/>
      <c r="OKJ23" s="14"/>
      <c r="OKK23" s="14"/>
      <c r="OKL23" s="14"/>
      <c r="OKM23" s="14"/>
      <c r="OKN23" s="14"/>
      <c r="OKO23" s="14"/>
      <c r="OKP23" s="14"/>
      <c r="OKQ23" s="14"/>
      <c r="OKR23" s="14"/>
      <c r="OKS23" s="14"/>
      <c r="OKT23" s="14"/>
      <c r="OKU23" s="14"/>
      <c r="OKV23" s="14"/>
      <c r="OKW23" s="14"/>
      <c r="OKX23" s="14"/>
      <c r="OKY23" s="14"/>
      <c r="OKZ23" s="14"/>
      <c r="OLA23" s="14"/>
      <c r="OLB23" s="14"/>
      <c r="OLC23" s="14"/>
      <c r="OLD23" s="14"/>
      <c r="OLE23" s="14"/>
      <c r="OLF23" s="14"/>
      <c r="OLG23" s="14"/>
      <c r="OLH23" s="14"/>
      <c r="OLI23" s="14"/>
      <c r="OLJ23" s="14"/>
      <c r="OLK23" s="14"/>
      <c r="OLL23" s="14"/>
      <c r="OLM23" s="14"/>
      <c r="OLN23" s="14"/>
      <c r="OLO23" s="14"/>
      <c r="OLP23" s="14"/>
      <c r="OLQ23" s="14"/>
      <c r="OLR23" s="14"/>
      <c r="OLS23" s="14"/>
      <c r="OLT23" s="14"/>
      <c r="OLU23" s="14"/>
      <c r="OLV23" s="14"/>
      <c r="OLW23" s="14"/>
      <c r="OLX23" s="14"/>
      <c r="OLY23" s="14"/>
      <c r="OLZ23" s="14"/>
      <c r="OMA23" s="14"/>
      <c r="OMB23" s="14"/>
      <c r="OMC23" s="14"/>
      <c r="OMD23" s="14"/>
      <c r="OME23" s="14"/>
      <c r="OMF23" s="14"/>
      <c r="OMG23" s="14"/>
      <c r="OMH23" s="14"/>
      <c r="OMI23" s="14"/>
      <c r="OMJ23" s="14"/>
      <c r="OMK23" s="14"/>
      <c r="OML23" s="14"/>
      <c r="OMM23" s="14"/>
      <c r="OMN23" s="14"/>
      <c r="OMO23" s="14"/>
      <c r="OMP23" s="14"/>
      <c r="OMQ23" s="14"/>
      <c r="OMR23" s="14"/>
      <c r="OMS23" s="14"/>
      <c r="OMT23" s="14"/>
      <c r="OMU23" s="14"/>
      <c r="OMV23" s="14"/>
      <c r="OMW23" s="14"/>
      <c r="OMX23" s="14"/>
      <c r="OMY23" s="14"/>
      <c r="OMZ23" s="14"/>
      <c r="ONA23" s="14"/>
      <c r="ONB23" s="14"/>
      <c r="ONC23" s="14"/>
      <c r="OND23" s="14"/>
      <c r="ONE23" s="14"/>
      <c r="ONF23" s="14"/>
      <c r="ONG23" s="14"/>
      <c r="ONH23" s="14"/>
      <c r="ONI23" s="14"/>
      <c r="ONJ23" s="14"/>
      <c r="ONK23" s="14"/>
      <c r="ONL23" s="14"/>
      <c r="ONM23" s="14"/>
      <c r="ONN23" s="14"/>
      <c r="ONO23" s="14"/>
      <c r="ONP23" s="14"/>
      <c r="ONQ23" s="14"/>
      <c r="ONR23" s="14"/>
      <c r="ONS23" s="14"/>
      <c r="ONT23" s="14"/>
      <c r="ONU23" s="14"/>
      <c r="ONV23" s="14"/>
      <c r="ONW23" s="14"/>
      <c r="ONX23" s="14"/>
      <c r="ONY23" s="14"/>
      <c r="ONZ23" s="14"/>
      <c r="OOA23" s="14"/>
      <c r="OOB23" s="14"/>
      <c r="OOC23" s="14"/>
      <c r="OOD23" s="14"/>
      <c r="OOE23" s="14"/>
      <c r="OOF23" s="14"/>
      <c r="OOG23" s="14"/>
      <c r="OOH23" s="14"/>
      <c r="OOI23" s="14"/>
      <c r="OOJ23" s="14"/>
      <c r="OOK23" s="14"/>
      <c r="OOL23" s="14"/>
      <c r="OOM23" s="14"/>
      <c r="OON23" s="14"/>
      <c r="OOO23" s="14"/>
      <c r="OOP23" s="14"/>
      <c r="OOQ23" s="14"/>
      <c r="OOR23" s="14"/>
      <c r="OOS23" s="14"/>
      <c r="OOT23" s="14"/>
      <c r="OOU23" s="14"/>
      <c r="OOV23" s="14"/>
      <c r="OOW23" s="14"/>
      <c r="OOX23" s="14"/>
      <c r="OOY23" s="14"/>
      <c r="OOZ23" s="14"/>
      <c r="OPA23" s="14"/>
      <c r="OPB23" s="14"/>
      <c r="OPC23" s="14"/>
      <c r="OPD23" s="14"/>
      <c r="OPE23" s="14"/>
      <c r="OPF23" s="14"/>
      <c r="OPG23" s="14"/>
      <c r="OPH23" s="14"/>
      <c r="OPI23" s="14"/>
      <c r="OPJ23" s="14"/>
      <c r="OPK23" s="14"/>
      <c r="OPL23" s="14"/>
      <c r="OPM23" s="14"/>
      <c r="OPN23" s="14"/>
      <c r="OPO23" s="14"/>
      <c r="OPP23" s="14"/>
      <c r="OPQ23" s="14"/>
      <c r="OPR23" s="14"/>
      <c r="OPS23" s="14"/>
      <c r="OPT23" s="14"/>
      <c r="OPU23" s="14"/>
      <c r="OPV23" s="14"/>
      <c r="OPW23" s="14"/>
      <c r="OPX23" s="14"/>
      <c r="OPY23" s="14"/>
      <c r="OPZ23" s="14"/>
      <c r="OQA23" s="14"/>
      <c r="OQB23" s="14"/>
      <c r="OQC23" s="14"/>
      <c r="OQD23" s="14"/>
      <c r="OQE23" s="14"/>
      <c r="OQF23" s="14"/>
      <c r="OQG23" s="14"/>
      <c r="OQH23" s="14"/>
      <c r="OQI23" s="14"/>
      <c r="OQJ23" s="14"/>
      <c r="OQK23" s="14"/>
      <c r="OQL23" s="14"/>
      <c r="OQM23" s="14"/>
      <c r="OQN23" s="14"/>
      <c r="OQO23" s="14"/>
      <c r="OQP23" s="14"/>
      <c r="OQQ23" s="14"/>
      <c r="OQR23" s="14"/>
      <c r="OQS23" s="14"/>
      <c r="OQT23" s="14"/>
      <c r="OQU23" s="14"/>
      <c r="OQV23" s="14"/>
      <c r="OQW23" s="14"/>
      <c r="OQX23" s="14"/>
      <c r="OQY23" s="14"/>
      <c r="OQZ23" s="14"/>
      <c r="ORA23" s="14"/>
      <c r="ORB23" s="14"/>
      <c r="ORC23" s="14"/>
      <c r="ORD23" s="14"/>
      <c r="ORE23" s="14"/>
      <c r="ORF23" s="14"/>
      <c r="ORG23" s="14"/>
      <c r="ORH23" s="14"/>
      <c r="ORI23" s="14"/>
      <c r="ORJ23" s="14"/>
      <c r="ORK23" s="14"/>
      <c r="ORL23" s="14"/>
      <c r="ORM23" s="14"/>
      <c r="ORN23" s="14"/>
      <c r="ORO23" s="14"/>
      <c r="ORP23" s="14"/>
      <c r="ORQ23" s="14"/>
      <c r="ORR23" s="14"/>
      <c r="ORS23" s="14"/>
      <c r="ORT23" s="14"/>
      <c r="ORU23" s="14"/>
      <c r="ORV23" s="14"/>
      <c r="ORW23" s="14"/>
      <c r="ORX23" s="14"/>
      <c r="ORY23" s="14"/>
      <c r="ORZ23" s="14"/>
      <c r="OSA23" s="14"/>
      <c r="OSB23" s="14"/>
      <c r="OSC23" s="14"/>
      <c r="OSD23" s="14"/>
      <c r="OSE23" s="14"/>
      <c r="OSF23" s="14"/>
      <c r="OSG23" s="14"/>
      <c r="OSH23" s="14"/>
      <c r="OSI23" s="14"/>
      <c r="OSJ23" s="14"/>
      <c r="OSK23" s="14"/>
      <c r="OSL23" s="14"/>
      <c r="OSM23" s="14"/>
      <c r="OSN23" s="14"/>
      <c r="OSO23" s="14"/>
      <c r="OSP23" s="14"/>
      <c r="OSQ23" s="14"/>
      <c r="OSR23" s="14"/>
      <c r="OSS23" s="14"/>
      <c r="OST23" s="14"/>
      <c r="OSU23" s="14"/>
      <c r="OSV23" s="14"/>
      <c r="OSW23" s="14"/>
      <c r="OSX23" s="14"/>
      <c r="OSY23" s="14"/>
      <c r="OSZ23" s="14"/>
      <c r="OTA23" s="14"/>
      <c r="OTB23" s="14"/>
      <c r="OTC23" s="14"/>
      <c r="OTD23" s="14"/>
      <c r="OTE23" s="14"/>
      <c r="OTF23" s="14"/>
      <c r="OTG23" s="14"/>
      <c r="OTH23" s="14"/>
      <c r="OTI23" s="14"/>
      <c r="OTJ23" s="14"/>
      <c r="OTK23" s="14"/>
      <c r="OTL23" s="14"/>
      <c r="OTM23" s="14"/>
      <c r="OTN23" s="14"/>
      <c r="OTO23" s="14"/>
      <c r="OTP23" s="14"/>
      <c r="OTQ23" s="14"/>
      <c r="OTR23" s="14"/>
      <c r="OTS23" s="14"/>
      <c r="OTT23" s="14"/>
      <c r="OTU23" s="14"/>
      <c r="OTV23" s="14"/>
      <c r="OTW23" s="14"/>
      <c r="OTX23" s="14"/>
      <c r="OTY23" s="14"/>
      <c r="OTZ23" s="14"/>
      <c r="OUA23" s="14"/>
      <c r="OUB23" s="14"/>
      <c r="OUC23" s="14"/>
      <c r="OUD23" s="14"/>
      <c r="OUE23" s="14"/>
      <c r="OUF23" s="14"/>
      <c r="OUG23" s="14"/>
      <c r="OUH23" s="14"/>
      <c r="OUI23" s="14"/>
      <c r="OUJ23" s="14"/>
      <c r="OUK23" s="14"/>
      <c r="OUL23" s="14"/>
      <c r="OUM23" s="14"/>
      <c r="OUN23" s="14"/>
      <c r="OUO23" s="14"/>
      <c r="OUP23" s="14"/>
      <c r="OUQ23" s="14"/>
      <c r="OUR23" s="14"/>
      <c r="OUS23" s="14"/>
      <c r="OUT23" s="14"/>
      <c r="OUU23" s="14"/>
      <c r="OUV23" s="14"/>
      <c r="OUW23" s="14"/>
      <c r="OUX23" s="14"/>
      <c r="OUY23" s="14"/>
      <c r="OUZ23" s="14"/>
      <c r="OVA23" s="14"/>
      <c r="OVB23" s="14"/>
      <c r="OVC23" s="14"/>
      <c r="OVD23" s="14"/>
      <c r="OVE23" s="14"/>
      <c r="OVF23" s="14"/>
      <c r="OVG23" s="14"/>
      <c r="OVH23" s="14"/>
      <c r="OVI23" s="14"/>
      <c r="OVJ23" s="14"/>
      <c r="OVK23" s="14"/>
      <c r="OVL23" s="14"/>
      <c r="OVM23" s="14"/>
      <c r="OVN23" s="14"/>
      <c r="OVO23" s="14"/>
      <c r="OVP23" s="14"/>
      <c r="OVQ23" s="14"/>
      <c r="OVR23" s="14"/>
      <c r="OVS23" s="14"/>
      <c r="OVT23" s="14"/>
      <c r="OVU23" s="14"/>
      <c r="OVV23" s="14"/>
      <c r="OVW23" s="14"/>
      <c r="OVX23" s="14"/>
      <c r="OVY23" s="14"/>
      <c r="OVZ23" s="14"/>
      <c r="OWA23" s="14"/>
      <c r="OWB23" s="14"/>
      <c r="OWC23" s="14"/>
      <c r="OWD23" s="14"/>
      <c r="OWE23" s="14"/>
      <c r="OWF23" s="14"/>
      <c r="OWG23" s="14"/>
      <c r="OWH23" s="14"/>
      <c r="OWI23" s="14"/>
      <c r="OWJ23" s="14"/>
      <c r="OWK23" s="14"/>
      <c r="OWL23" s="14"/>
      <c r="OWM23" s="14"/>
      <c r="OWN23" s="14"/>
      <c r="OWO23" s="14"/>
      <c r="OWP23" s="14"/>
      <c r="OWQ23" s="14"/>
      <c r="OWR23" s="14"/>
      <c r="OWS23" s="14"/>
      <c r="OWT23" s="14"/>
      <c r="OWU23" s="14"/>
      <c r="OWV23" s="14"/>
      <c r="OWW23" s="14"/>
      <c r="OWX23" s="14"/>
      <c r="OWY23" s="14"/>
      <c r="OWZ23" s="14"/>
      <c r="OXA23" s="14"/>
      <c r="OXB23" s="14"/>
      <c r="OXC23" s="14"/>
      <c r="OXD23" s="14"/>
      <c r="OXE23" s="14"/>
      <c r="OXF23" s="14"/>
      <c r="OXG23" s="14"/>
      <c r="OXH23" s="14"/>
      <c r="OXI23" s="14"/>
      <c r="OXJ23" s="14"/>
      <c r="OXK23" s="14"/>
      <c r="OXL23" s="14"/>
      <c r="OXM23" s="14"/>
      <c r="OXN23" s="14"/>
      <c r="OXO23" s="14"/>
      <c r="OXP23" s="14"/>
      <c r="OXQ23" s="14"/>
      <c r="OXR23" s="14"/>
      <c r="OXS23" s="14"/>
      <c r="OXT23" s="14"/>
      <c r="OXU23" s="14"/>
      <c r="OXV23" s="14"/>
      <c r="OXW23" s="14"/>
      <c r="OXX23" s="14"/>
      <c r="OXY23" s="14"/>
      <c r="OXZ23" s="14"/>
      <c r="OYA23" s="14"/>
      <c r="OYB23" s="14"/>
      <c r="OYC23" s="14"/>
      <c r="OYD23" s="14"/>
      <c r="OYE23" s="14"/>
      <c r="OYF23" s="14"/>
      <c r="OYG23" s="14"/>
      <c r="OYH23" s="14"/>
      <c r="OYI23" s="14"/>
      <c r="OYJ23" s="14"/>
      <c r="OYK23" s="14"/>
      <c r="OYL23" s="14"/>
      <c r="OYM23" s="14"/>
      <c r="OYN23" s="14"/>
      <c r="OYO23" s="14"/>
      <c r="OYP23" s="14"/>
      <c r="OYQ23" s="14"/>
      <c r="OYR23" s="14"/>
      <c r="OYS23" s="14"/>
      <c r="OYT23" s="14"/>
      <c r="OYU23" s="14"/>
      <c r="OYV23" s="14"/>
      <c r="OYW23" s="14"/>
      <c r="OYX23" s="14"/>
      <c r="OYY23" s="14"/>
      <c r="OYZ23" s="14"/>
      <c r="OZA23" s="14"/>
      <c r="OZB23" s="14"/>
      <c r="OZC23" s="14"/>
      <c r="OZD23" s="14"/>
      <c r="OZE23" s="14"/>
      <c r="OZF23" s="14"/>
      <c r="OZG23" s="14"/>
      <c r="OZH23" s="14"/>
      <c r="OZI23" s="14"/>
      <c r="OZJ23" s="14"/>
      <c r="OZK23" s="14"/>
      <c r="OZL23" s="14"/>
      <c r="OZM23" s="14"/>
      <c r="OZN23" s="14"/>
      <c r="OZO23" s="14"/>
      <c r="OZP23" s="14"/>
      <c r="OZQ23" s="14"/>
      <c r="OZR23" s="14"/>
      <c r="OZS23" s="14"/>
      <c r="OZT23" s="14"/>
      <c r="OZU23" s="14"/>
      <c r="OZV23" s="14"/>
      <c r="OZW23" s="14"/>
      <c r="OZX23" s="14"/>
      <c r="OZY23" s="14"/>
      <c r="OZZ23" s="14"/>
      <c r="PAA23" s="14"/>
      <c r="PAB23" s="14"/>
      <c r="PAC23" s="14"/>
      <c r="PAD23" s="14"/>
      <c r="PAE23" s="14"/>
      <c r="PAF23" s="14"/>
      <c r="PAG23" s="14"/>
      <c r="PAH23" s="14"/>
      <c r="PAI23" s="14"/>
      <c r="PAJ23" s="14"/>
      <c r="PAK23" s="14"/>
      <c r="PAL23" s="14"/>
      <c r="PAM23" s="14"/>
      <c r="PAN23" s="14"/>
      <c r="PAO23" s="14"/>
      <c r="PAP23" s="14"/>
      <c r="PAQ23" s="14"/>
      <c r="PAR23" s="14"/>
      <c r="PAS23" s="14"/>
      <c r="PAT23" s="14"/>
      <c r="PAU23" s="14"/>
      <c r="PAV23" s="14"/>
      <c r="PAW23" s="14"/>
      <c r="PAX23" s="14"/>
      <c r="PAY23" s="14"/>
      <c r="PAZ23" s="14"/>
      <c r="PBA23" s="14"/>
      <c r="PBB23" s="14"/>
      <c r="PBC23" s="14"/>
      <c r="PBD23" s="14"/>
      <c r="PBE23" s="14"/>
      <c r="PBF23" s="14"/>
      <c r="PBG23" s="14"/>
      <c r="PBH23" s="14"/>
      <c r="PBI23" s="14"/>
      <c r="PBJ23" s="14"/>
      <c r="PBK23" s="14"/>
      <c r="PBL23" s="14"/>
      <c r="PBM23" s="14"/>
      <c r="PBN23" s="14"/>
      <c r="PBO23" s="14"/>
      <c r="PBP23" s="14"/>
      <c r="PBQ23" s="14"/>
      <c r="PBR23" s="14"/>
      <c r="PBS23" s="14"/>
      <c r="PBT23" s="14"/>
      <c r="PBU23" s="14"/>
      <c r="PBV23" s="14"/>
      <c r="PBW23" s="14"/>
      <c r="PBX23" s="14"/>
      <c r="PBY23" s="14"/>
      <c r="PBZ23" s="14"/>
      <c r="PCA23" s="14"/>
      <c r="PCB23" s="14"/>
      <c r="PCC23" s="14"/>
      <c r="PCD23" s="14"/>
      <c r="PCE23" s="14"/>
      <c r="PCF23" s="14"/>
      <c r="PCG23" s="14"/>
      <c r="PCH23" s="14"/>
      <c r="PCI23" s="14"/>
      <c r="PCJ23" s="14"/>
      <c r="PCK23" s="14"/>
      <c r="PCL23" s="14"/>
      <c r="PCM23" s="14"/>
      <c r="PCN23" s="14"/>
      <c r="PCO23" s="14"/>
      <c r="PCP23" s="14"/>
      <c r="PCQ23" s="14"/>
      <c r="PCR23" s="14"/>
      <c r="PCS23" s="14"/>
      <c r="PCT23" s="14"/>
      <c r="PCU23" s="14"/>
      <c r="PCV23" s="14"/>
      <c r="PCW23" s="14"/>
      <c r="PCX23" s="14"/>
      <c r="PCY23" s="14"/>
      <c r="PCZ23" s="14"/>
      <c r="PDA23" s="14"/>
      <c r="PDB23" s="14"/>
      <c r="PDC23" s="14"/>
      <c r="PDD23" s="14"/>
      <c r="PDE23" s="14"/>
      <c r="PDF23" s="14"/>
      <c r="PDG23" s="14"/>
      <c r="PDH23" s="14"/>
      <c r="PDI23" s="14"/>
      <c r="PDJ23" s="14"/>
      <c r="PDK23" s="14"/>
      <c r="PDL23" s="14"/>
      <c r="PDM23" s="14"/>
      <c r="PDN23" s="14"/>
      <c r="PDO23" s="14"/>
      <c r="PDP23" s="14"/>
      <c r="PDQ23" s="14"/>
      <c r="PDR23" s="14"/>
      <c r="PDS23" s="14"/>
      <c r="PDT23" s="14"/>
      <c r="PDU23" s="14"/>
      <c r="PDV23" s="14"/>
      <c r="PDW23" s="14"/>
      <c r="PDX23" s="14"/>
      <c r="PDY23" s="14"/>
      <c r="PDZ23" s="14"/>
      <c r="PEA23" s="14"/>
      <c r="PEB23" s="14"/>
      <c r="PEC23" s="14"/>
      <c r="PED23" s="14"/>
      <c r="PEE23" s="14"/>
      <c r="PEF23" s="14"/>
      <c r="PEG23" s="14"/>
      <c r="PEH23" s="14"/>
      <c r="PEI23" s="14"/>
      <c r="PEJ23" s="14"/>
      <c r="PEK23" s="14"/>
      <c r="PEL23" s="14"/>
      <c r="PEM23" s="14"/>
      <c r="PEN23" s="14"/>
      <c r="PEO23" s="14"/>
      <c r="PEP23" s="14"/>
      <c r="PEQ23" s="14"/>
      <c r="PER23" s="14"/>
      <c r="PES23" s="14"/>
      <c r="PET23" s="14"/>
      <c r="PEU23" s="14"/>
      <c r="PEV23" s="14"/>
      <c r="PEW23" s="14"/>
      <c r="PEX23" s="14"/>
      <c r="PEY23" s="14"/>
      <c r="PEZ23" s="14"/>
      <c r="PFA23" s="14"/>
      <c r="PFB23" s="14"/>
      <c r="PFC23" s="14"/>
      <c r="PFD23" s="14"/>
      <c r="PFE23" s="14"/>
      <c r="PFF23" s="14"/>
      <c r="PFG23" s="14"/>
      <c r="PFH23" s="14"/>
      <c r="PFI23" s="14"/>
      <c r="PFJ23" s="14"/>
      <c r="PFK23" s="14"/>
      <c r="PFL23" s="14"/>
      <c r="PFM23" s="14"/>
      <c r="PFN23" s="14"/>
      <c r="PFO23" s="14"/>
      <c r="PFP23" s="14"/>
      <c r="PFQ23" s="14"/>
      <c r="PFR23" s="14"/>
      <c r="PFS23" s="14"/>
      <c r="PFT23" s="14"/>
      <c r="PFU23" s="14"/>
      <c r="PFV23" s="14"/>
      <c r="PFW23" s="14"/>
      <c r="PFX23" s="14"/>
      <c r="PFY23" s="14"/>
      <c r="PFZ23" s="14"/>
      <c r="PGA23" s="14"/>
      <c r="PGB23" s="14"/>
      <c r="PGC23" s="14"/>
      <c r="PGD23" s="14"/>
      <c r="PGE23" s="14"/>
      <c r="PGF23" s="14"/>
      <c r="PGG23" s="14"/>
      <c r="PGH23" s="14"/>
      <c r="PGI23" s="14"/>
      <c r="PGJ23" s="14"/>
      <c r="PGK23" s="14"/>
      <c r="PGL23" s="14"/>
      <c r="PGM23" s="14"/>
      <c r="PGN23" s="14"/>
      <c r="PGO23" s="14"/>
      <c r="PGP23" s="14"/>
      <c r="PGQ23" s="14"/>
      <c r="PGR23" s="14"/>
      <c r="PGS23" s="14"/>
      <c r="PGT23" s="14"/>
      <c r="PGU23" s="14"/>
      <c r="PGV23" s="14"/>
      <c r="PGW23" s="14"/>
      <c r="PGX23" s="14"/>
      <c r="PGY23" s="14"/>
      <c r="PGZ23" s="14"/>
      <c r="PHA23" s="14"/>
      <c r="PHB23" s="14"/>
      <c r="PHC23" s="14"/>
      <c r="PHD23" s="14"/>
      <c r="PHE23" s="14"/>
      <c r="PHF23" s="14"/>
      <c r="PHG23" s="14"/>
      <c r="PHH23" s="14"/>
      <c r="PHI23" s="14"/>
      <c r="PHJ23" s="14"/>
      <c r="PHK23" s="14"/>
      <c r="PHL23" s="14"/>
      <c r="PHM23" s="14"/>
      <c r="PHN23" s="14"/>
      <c r="PHO23" s="14"/>
      <c r="PHP23" s="14"/>
      <c r="PHQ23" s="14"/>
      <c r="PHR23" s="14"/>
      <c r="PHS23" s="14"/>
      <c r="PHT23" s="14"/>
      <c r="PHU23" s="14"/>
      <c r="PHV23" s="14"/>
      <c r="PHW23" s="14"/>
      <c r="PHX23" s="14"/>
      <c r="PHY23" s="14"/>
      <c r="PHZ23" s="14"/>
      <c r="PIA23" s="14"/>
      <c r="PIB23" s="14"/>
      <c r="PIC23" s="14"/>
      <c r="PID23" s="14"/>
      <c r="PIE23" s="14"/>
      <c r="PIF23" s="14"/>
      <c r="PIG23" s="14"/>
      <c r="PIH23" s="14"/>
      <c r="PII23" s="14"/>
      <c r="PIJ23" s="14"/>
      <c r="PIK23" s="14"/>
      <c r="PIL23" s="14"/>
      <c r="PIM23" s="14"/>
      <c r="PIN23" s="14"/>
      <c r="PIO23" s="14"/>
      <c r="PIP23" s="14"/>
      <c r="PIQ23" s="14"/>
      <c r="PIR23" s="14"/>
      <c r="PIS23" s="14"/>
      <c r="PIT23" s="14"/>
      <c r="PIU23" s="14"/>
      <c r="PIV23" s="14"/>
      <c r="PIW23" s="14"/>
      <c r="PIX23" s="14"/>
      <c r="PIY23" s="14"/>
      <c r="PIZ23" s="14"/>
      <c r="PJA23" s="14"/>
      <c r="PJB23" s="14"/>
      <c r="PJC23" s="14"/>
      <c r="PJD23" s="14"/>
      <c r="PJE23" s="14"/>
      <c r="PJF23" s="14"/>
      <c r="PJG23" s="14"/>
      <c r="PJH23" s="14"/>
      <c r="PJI23" s="14"/>
      <c r="PJJ23" s="14"/>
      <c r="PJK23" s="14"/>
      <c r="PJL23" s="14"/>
      <c r="PJM23" s="14"/>
      <c r="PJN23" s="14"/>
      <c r="PJO23" s="14"/>
      <c r="PJP23" s="14"/>
      <c r="PJQ23" s="14"/>
      <c r="PJR23" s="14"/>
      <c r="PJS23" s="14"/>
      <c r="PJT23" s="14"/>
      <c r="PJU23" s="14"/>
      <c r="PJV23" s="14"/>
      <c r="PJW23" s="14"/>
      <c r="PJX23" s="14"/>
      <c r="PJY23" s="14"/>
      <c r="PJZ23" s="14"/>
      <c r="PKA23" s="14"/>
      <c r="PKB23" s="14"/>
      <c r="PKC23" s="14"/>
      <c r="PKD23" s="14"/>
      <c r="PKE23" s="14"/>
      <c r="PKF23" s="14"/>
      <c r="PKG23" s="14"/>
      <c r="PKH23" s="14"/>
      <c r="PKI23" s="14"/>
      <c r="PKJ23" s="14"/>
      <c r="PKK23" s="14"/>
      <c r="PKL23" s="14"/>
      <c r="PKM23" s="14"/>
      <c r="PKN23" s="14"/>
      <c r="PKO23" s="14"/>
      <c r="PKP23" s="14"/>
      <c r="PKQ23" s="14"/>
      <c r="PKR23" s="14"/>
      <c r="PKS23" s="14"/>
      <c r="PKT23" s="14"/>
      <c r="PKU23" s="14"/>
      <c r="PKV23" s="14"/>
      <c r="PKW23" s="14"/>
      <c r="PKX23" s="14"/>
      <c r="PKY23" s="14"/>
      <c r="PKZ23" s="14"/>
      <c r="PLA23" s="14"/>
      <c r="PLB23" s="14"/>
      <c r="PLC23" s="14"/>
      <c r="PLD23" s="14"/>
      <c r="PLE23" s="14"/>
      <c r="PLF23" s="14"/>
      <c r="PLG23" s="14"/>
      <c r="PLH23" s="14"/>
      <c r="PLI23" s="14"/>
      <c r="PLJ23" s="14"/>
      <c r="PLK23" s="14"/>
      <c r="PLL23" s="14"/>
      <c r="PLM23" s="14"/>
      <c r="PLN23" s="14"/>
      <c r="PLO23" s="14"/>
      <c r="PLP23" s="14"/>
      <c r="PLQ23" s="14"/>
      <c r="PLR23" s="14"/>
      <c r="PLS23" s="14"/>
      <c r="PLT23" s="14"/>
      <c r="PLU23" s="14"/>
      <c r="PLV23" s="14"/>
      <c r="PLW23" s="14"/>
      <c r="PLX23" s="14"/>
      <c r="PLY23" s="14"/>
      <c r="PLZ23" s="14"/>
      <c r="PMA23" s="14"/>
      <c r="PMB23" s="14"/>
      <c r="PMC23" s="14"/>
      <c r="PMD23" s="14"/>
      <c r="PME23" s="14"/>
      <c r="PMF23" s="14"/>
      <c r="PMG23" s="14"/>
      <c r="PMH23" s="14"/>
      <c r="PMI23" s="14"/>
      <c r="PMJ23" s="14"/>
      <c r="PMK23" s="14"/>
      <c r="PML23" s="14"/>
      <c r="PMM23" s="14"/>
      <c r="PMN23" s="14"/>
      <c r="PMO23" s="14"/>
      <c r="PMP23" s="14"/>
      <c r="PMQ23" s="14"/>
      <c r="PMR23" s="14"/>
      <c r="PMS23" s="14"/>
      <c r="PMT23" s="14"/>
      <c r="PMU23" s="14"/>
      <c r="PMV23" s="14"/>
      <c r="PMW23" s="14"/>
      <c r="PMX23" s="14"/>
      <c r="PMY23" s="14"/>
      <c r="PMZ23" s="14"/>
      <c r="PNA23" s="14"/>
      <c r="PNB23" s="14"/>
      <c r="PNC23" s="14"/>
      <c r="PND23" s="14"/>
      <c r="PNE23" s="14"/>
      <c r="PNF23" s="14"/>
      <c r="PNG23" s="14"/>
      <c r="PNH23" s="14"/>
      <c r="PNI23" s="14"/>
      <c r="PNJ23" s="14"/>
      <c r="PNK23" s="14"/>
      <c r="PNL23" s="14"/>
      <c r="PNM23" s="14"/>
      <c r="PNN23" s="14"/>
      <c r="PNO23" s="14"/>
      <c r="PNP23" s="14"/>
      <c r="PNQ23" s="14"/>
      <c r="PNR23" s="14"/>
      <c r="PNS23" s="14"/>
      <c r="PNT23" s="14"/>
      <c r="PNU23" s="14"/>
      <c r="PNV23" s="14"/>
      <c r="PNW23" s="14"/>
      <c r="PNX23" s="14"/>
      <c r="PNY23" s="14"/>
      <c r="PNZ23" s="14"/>
      <c r="POA23" s="14"/>
      <c r="POB23" s="14"/>
      <c r="POC23" s="14"/>
      <c r="POD23" s="14"/>
      <c r="POE23" s="14"/>
      <c r="POF23" s="14"/>
      <c r="POG23" s="14"/>
      <c r="POH23" s="14"/>
      <c r="POI23" s="14"/>
      <c r="POJ23" s="14"/>
      <c r="POK23" s="14"/>
      <c r="POL23" s="14"/>
      <c r="POM23" s="14"/>
      <c r="PON23" s="14"/>
      <c r="POO23" s="14"/>
      <c r="POP23" s="14"/>
      <c r="POQ23" s="14"/>
      <c r="POR23" s="14"/>
      <c r="POS23" s="14"/>
      <c r="POT23" s="14"/>
      <c r="POU23" s="14"/>
      <c r="POV23" s="14"/>
      <c r="POW23" s="14"/>
      <c r="POX23" s="14"/>
      <c r="POY23" s="14"/>
      <c r="POZ23" s="14"/>
      <c r="PPA23" s="14"/>
      <c r="PPB23" s="14"/>
      <c r="PPC23" s="14"/>
      <c r="PPD23" s="14"/>
      <c r="PPE23" s="14"/>
      <c r="PPF23" s="14"/>
      <c r="PPG23" s="14"/>
      <c r="PPH23" s="14"/>
      <c r="PPI23" s="14"/>
      <c r="PPJ23" s="14"/>
      <c r="PPK23" s="14"/>
      <c r="PPL23" s="14"/>
      <c r="PPM23" s="14"/>
      <c r="PPN23" s="14"/>
      <c r="PPO23" s="14"/>
      <c r="PPP23" s="14"/>
      <c r="PPQ23" s="14"/>
      <c r="PPR23" s="14"/>
      <c r="PPS23" s="14"/>
      <c r="PPT23" s="14"/>
      <c r="PPU23" s="14"/>
      <c r="PPV23" s="14"/>
      <c r="PPW23" s="14"/>
      <c r="PPX23" s="14"/>
      <c r="PPY23" s="14"/>
      <c r="PPZ23" s="14"/>
      <c r="PQA23" s="14"/>
      <c r="PQB23" s="14"/>
      <c r="PQC23" s="14"/>
      <c r="PQD23" s="14"/>
      <c r="PQE23" s="14"/>
      <c r="PQF23" s="14"/>
      <c r="PQG23" s="14"/>
      <c r="PQH23" s="14"/>
      <c r="PQI23" s="14"/>
      <c r="PQJ23" s="14"/>
      <c r="PQK23" s="14"/>
      <c r="PQL23" s="14"/>
      <c r="PQM23" s="14"/>
      <c r="PQN23" s="14"/>
      <c r="PQO23" s="14"/>
      <c r="PQP23" s="14"/>
      <c r="PQQ23" s="14"/>
      <c r="PQR23" s="14"/>
      <c r="PQS23" s="14"/>
      <c r="PQT23" s="14"/>
      <c r="PQU23" s="14"/>
      <c r="PQV23" s="14"/>
      <c r="PQW23" s="14"/>
      <c r="PQX23" s="14"/>
      <c r="PQY23" s="14"/>
      <c r="PQZ23" s="14"/>
      <c r="PRA23" s="14"/>
      <c r="PRB23" s="14"/>
      <c r="PRC23" s="14"/>
      <c r="PRD23" s="14"/>
      <c r="PRE23" s="14"/>
      <c r="PRF23" s="14"/>
      <c r="PRG23" s="14"/>
      <c r="PRH23" s="14"/>
      <c r="PRI23" s="14"/>
      <c r="PRJ23" s="14"/>
      <c r="PRK23" s="14"/>
      <c r="PRL23" s="14"/>
      <c r="PRM23" s="14"/>
      <c r="PRN23" s="14"/>
      <c r="PRO23" s="14"/>
      <c r="PRP23" s="14"/>
      <c r="PRQ23" s="14"/>
      <c r="PRR23" s="14"/>
      <c r="PRS23" s="14"/>
      <c r="PRT23" s="14"/>
      <c r="PRU23" s="14"/>
      <c r="PRV23" s="14"/>
      <c r="PRW23" s="14"/>
      <c r="PRX23" s="14"/>
      <c r="PRY23" s="14"/>
      <c r="PRZ23" s="14"/>
      <c r="PSA23" s="14"/>
      <c r="PSB23" s="14"/>
      <c r="PSC23" s="14"/>
      <c r="PSD23" s="14"/>
      <c r="PSE23" s="14"/>
      <c r="PSF23" s="14"/>
      <c r="PSG23" s="14"/>
      <c r="PSH23" s="14"/>
      <c r="PSI23" s="14"/>
      <c r="PSJ23" s="14"/>
      <c r="PSK23" s="14"/>
      <c r="PSL23" s="14"/>
      <c r="PSM23" s="14"/>
      <c r="PSN23" s="14"/>
      <c r="PSO23" s="14"/>
      <c r="PSP23" s="14"/>
      <c r="PSQ23" s="14"/>
      <c r="PSR23" s="14"/>
      <c r="PSS23" s="14"/>
      <c r="PST23" s="14"/>
      <c r="PSU23" s="14"/>
      <c r="PSV23" s="14"/>
      <c r="PSW23" s="14"/>
      <c r="PSX23" s="14"/>
      <c r="PSY23" s="14"/>
      <c r="PSZ23" s="14"/>
      <c r="PTA23" s="14"/>
      <c r="PTB23" s="14"/>
      <c r="PTC23" s="14"/>
      <c r="PTD23" s="14"/>
      <c r="PTE23" s="14"/>
      <c r="PTF23" s="14"/>
      <c r="PTG23" s="14"/>
      <c r="PTH23" s="14"/>
      <c r="PTI23" s="14"/>
      <c r="PTJ23" s="14"/>
      <c r="PTK23" s="14"/>
      <c r="PTL23" s="14"/>
      <c r="PTM23" s="14"/>
      <c r="PTN23" s="14"/>
      <c r="PTO23" s="14"/>
      <c r="PTP23" s="14"/>
      <c r="PTQ23" s="14"/>
      <c r="PTR23" s="14"/>
      <c r="PTS23" s="14"/>
      <c r="PTT23" s="14"/>
      <c r="PTU23" s="14"/>
      <c r="PTV23" s="14"/>
      <c r="PTW23" s="14"/>
      <c r="PTX23" s="14"/>
      <c r="PTY23" s="14"/>
      <c r="PTZ23" s="14"/>
      <c r="PUA23" s="14"/>
      <c r="PUB23" s="14"/>
      <c r="PUC23" s="14"/>
      <c r="PUD23" s="14"/>
      <c r="PUE23" s="14"/>
      <c r="PUF23" s="14"/>
      <c r="PUG23" s="14"/>
      <c r="PUH23" s="14"/>
      <c r="PUI23" s="14"/>
      <c r="PUJ23" s="14"/>
      <c r="PUK23" s="14"/>
      <c r="PUL23" s="14"/>
      <c r="PUM23" s="14"/>
      <c r="PUN23" s="14"/>
      <c r="PUO23" s="14"/>
      <c r="PUP23" s="14"/>
      <c r="PUQ23" s="14"/>
      <c r="PUR23" s="14"/>
      <c r="PUS23" s="14"/>
      <c r="PUT23" s="14"/>
      <c r="PUU23" s="14"/>
      <c r="PUV23" s="14"/>
      <c r="PUW23" s="14"/>
      <c r="PUX23" s="14"/>
      <c r="PUY23" s="14"/>
      <c r="PUZ23" s="14"/>
      <c r="PVA23" s="14"/>
      <c r="PVB23" s="14"/>
      <c r="PVC23" s="14"/>
      <c r="PVD23" s="14"/>
      <c r="PVE23" s="14"/>
      <c r="PVF23" s="14"/>
      <c r="PVG23" s="14"/>
      <c r="PVH23" s="14"/>
      <c r="PVI23" s="14"/>
      <c r="PVJ23" s="14"/>
      <c r="PVK23" s="14"/>
      <c r="PVL23" s="14"/>
      <c r="PVM23" s="14"/>
      <c r="PVN23" s="14"/>
      <c r="PVO23" s="14"/>
      <c r="PVP23" s="14"/>
      <c r="PVQ23" s="14"/>
      <c r="PVR23" s="14"/>
      <c r="PVS23" s="14"/>
      <c r="PVT23" s="14"/>
      <c r="PVU23" s="14"/>
      <c r="PVV23" s="14"/>
      <c r="PVW23" s="14"/>
      <c r="PVX23" s="14"/>
      <c r="PVY23" s="14"/>
      <c r="PVZ23" s="14"/>
      <c r="PWA23" s="14"/>
      <c r="PWB23" s="14"/>
      <c r="PWC23" s="14"/>
      <c r="PWD23" s="14"/>
      <c r="PWE23" s="14"/>
      <c r="PWF23" s="14"/>
      <c r="PWG23" s="14"/>
      <c r="PWH23" s="14"/>
      <c r="PWI23" s="14"/>
      <c r="PWJ23" s="14"/>
      <c r="PWK23" s="14"/>
      <c r="PWL23" s="14"/>
      <c r="PWM23" s="14"/>
      <c r="PWN23" s="14"/>
      <c r="PWO23" s="14"/>
      <c r="PWP23" s="14"/>
      <c r="PWQ23" s="14"/>
      <c r="PWR23" s="14"/>
      <c r="PWS23" s="14"/>
      <c r="PWT23" s="14"/>
      <c r="PWU23" s="14"/>
      <c r="PWV23" s="14"/>
      <c r="PWW23" s="14"/>
      <c r="PWX23" s="14"/>
      <c r="PWY23" s="14"/>
      <c r="PWZ23" s="14"/>
      <c r="PXA23" s="14"/>
      <c r="PXB23" s="14"/>
      <c r="PXC23" s="14"/>
      <c r="PXD23" s="14"/>
      <c r="PXE23" s="14"/>
      <c r="PXF23" s="14"/>
      <c r="PXG23" s="14"/>
      <c r="PXH23" s="14"/>
      <c r="PXI23" s="14"/>
      <c r="PXJ23" s="14"/>
      <c r="PXK23" s="14"/>
      <c r="PXL23" s="14"/>
      <c r="PXM23" s="14"/>
      <c r="PXN23" s="14"/>
      <c r="PXO23" s="14"/>
      <c r="PXP23" s="14"/>
      <c r="PXQ23" s="14"/>
      <c r="PXR23" s="14"/>
      <c r="PXS23" s="14"/>
      <c r="PXT23" s="14"/>
      <c r="PXU23" s="14"/>
      <c r="PXV23" s="14"/>
      <c r="PXW23" s="14"/>
      <c r="PXX23" s="14"/>
      <c r="PXY23" s="14"/>
      <c r="PXZ23" s="14"/>
      <c r="PYA23" s="14"/>
      <c r="PYB23" s="14"/>
      <c r="PYC23" s="14"/>
      <c r="PYD23" s="14"/>
      <c r="PYE23" s="14"/>
      <c r="PYF23" s="14"/>
      <c r="PYG23" s="14"/>
      <c r="PYH23" s="14"/>
      <c r="PYI23" s="14"/>
      <c r="PYJ23" s="14"/>
      <c r="PYK23" s="14"/>
      <c r="PYL23" s="14"/>
      <c r="PYM23" s="14"/>
      <c r="PYN23" s="14"/>
      <c r="PYO23" s="14"/>
      <c r="PYP23" s="14"/>
      <c r="PYQ23" s="14"/>
      <c r="PYR23" s="14"/>
      <c r="PYS23" s="14"/>
      <c r="PYT23" s="14"/>
      <c r="PYU23" s="14"/>
      <c r="PYV23" s="14"/>
      <c r="PYW23" s="14"/>
      <c r="PYX23" s="14"/>
      <c r="PYY23" s="14"/>
      <c r="PYZ23" s="14"/>
      <c r="PZA23" s="14"/>
      <c r="PZB23" s="14"/>
      <c r="PZC23" s="14"/>
      <c r="PZD23" s="14"/>
      <c r="PZE23" s="14"/>
      <c r="PZF23" s="14"/>
      <c r="PZG23" s="14"/>
      <c r="PZH23" s="14"/>
      <c r="PZI23" s="14"/>
      <c r="PZJ23" s="14"/>
      <c r="PZK23" s="14"/>
      <c r="PZL23" s="14"/>
      <c r="PZM23" s="14"/>
      <c r="PZN23" s="14"/>
      <c r="PZO23" s="14"/>
      <c r="PZP23" s="14"/>
      <c r="PZQ23" s="14"/>
      <c r="PZR23" s="14"/>
      <c r="PZS23" s="14"/>
      <c r="PZT23" s="14"/>
      <c r="PZU23" s="14"/>
      <c r="PZV23" s="14"/>
      <c r="PZW23" s="14"/>
      <c r="PZX23" s="14"/>
      <c r="PZY23" s="14"/>
      <c r="PZZ23" s="14"/>
      <c r="QAA23" s="14"/>
      <c r="QAB23" s="14"/>
      <c r="QAC23" s="14"/>
      <c r="QAD23" s="14"/>
      <c r="QAE23" s="14"/>
      <c r="QAF23" s="14"/>
      <c r="QAG23" s="14"/>
      <c r="QAH23" s="14"/>
      <c r="QAI23" s="14"/>
      <c r="QAJ23" s="14"/>
      <c r="QAK23" s="14"/>
      <c r="QAL23" s="14"/>
      <c r="QAM23" s="14"/>
      <c r="QAN23" s="14"/>
      <c r="QAO23" s="14"/>
      <c r="QAP23" s="14"/>
      <c r="QAQ23" s="14"/>
      <c r="QAR23" s="14"/>
      <c r="QAS23" s="14"/>
      <c r="QAT23" s="14"/>
      <c r="QAU23" s="14"/>
      <c r="QAV23" s="14"/>
      <c r="QAW23" s="14"/>
      <c r="QAX23" s="14"/>
      <c r="QAY23" s="14"/>
      <c r="QAZ23" s="14"/>
      <c r="QBA23" s="14"/>
      <c r="QBB23" s="14"/>
      <c r="QBC23" s="14"/>
      <c r="QBD23" s="14"/>
      <c r="QBE23" s="14"/>
      <c r="QBF23" s="14"/>
      <c r="QBG23" s="14"/>
      <c r="QBH23" s="14"/>
      <c r="QBI23" s="14"/>
      <c r="QBJ23" s="14"/>
      <c r="QBK23" s="14"/>
      <c r="QBL23" s="14"/>
      <c r="QBM23" s="14"/>
      <c r="QBN23" s="14"/>
      <c r="QBO23" s="14"/>
      <c r="QBP23" s="14"/>
      <c r="QBQ23" s="14"/>
      <c r="QBR23" s="14"/>
      <c r="QBS23" s="14"/>
      <c r="QBT23" s="14"/>
      <c r="QBU23" s="14"/>
      <c r="QBV23" s="14"/>
      <c r="QBW23" s="14"/>
      <c r="QBX23" s="14"/>
      <c r="QBY23" s="14"/>
      <c r="QBZ23" s="14"/>
      <c r="QCA23" s="14"/>
      <c r="QCB23" s="14"/>
      <c r="QCC23" s="14"/>
      <c r="QCD23" s="14"/>
      <c r="QCE23" s="14"/>
      <c r="QCF23" s="14"/>
      <c r="QCG23" s="14"/>
      <c r="QCH23" s="14"/>
      <c r="QCI23" s="14"/>
      <c r="QCJ23" s="14"/>
      <c r="QCK23" s="14"/>
      <c r="QCL23" s="14"/>
      <c r="QCM23" s="14"/>
      <c r="QCN23" s="14"/>
      <c r="QCO23" s="14"/>
      <c r="QCP23" s="14"/>
      <c r="QCQ23" s="14"/>
      <c r="QCR23" s="14"/>
      <c r="QCS23" s="14"/>
      <c r="QCT23" s="14"/>
      <c r="QCU23" s="14"/>
      <c r="QCV23" s="14"/>
      <c r="QCW23" s="14"/>
      <c r="QCX23" s="14"/>
      <c r="QCY23" s="14"/>
      <c r="QCZ23" s="14"/>
      <c r="QDA23" s="14"/>
      <c r="QDB23" s="14"/>
      <c r="QDC23" s="14"/>
      <c r="QDD23" s="14"/>
      <c r="QDE23" s="14"/>
      <c r="QDF23" s="14"/>
      <c r="QDG23" s="14"/>
      <c r="QDH23" s="14"/>
      <c r="QDI23" s="14"/>
      <c r="QDJ23" s="14"/>
      <c r="QDK23" s="14"/>
      <c r="QDL23" s="14"/>
      <c r="QDM23" s="14"/>
      <c r="QDN23" s="14"/>
      <c r="QDO23" s="14"/>
      <c r="QDP23" s="14"/>
      <c r="QDQ23" s="14"/>
      <c r="QDR23" s="14"/>
      <c r="QDS23" s="14"/>
      <c r="QDT23" s="14"/>
      <c r="QDU23" s="14"/>
      <c r="QDV23" s="14"/>
      <c r="QDW23" s="14"/>
      <c r="QDX23" s="14"/>
      <c r="QDY23" s="14"/>
      <c r="QDZ23" s="14"/>
      <c r="QEA23" s="14"/>
      <c r="QEB23" s="14"/>
      <c r="QEC23" s="14"/>
      <c r="QED23" s="14"/>
      <c r="QEE23" s="14"/>
      <c r="QEF23" s="14"/>
      <c r="QEG23" s="14"/>
      <c r="QEH23" s="14"/>
      <c r="QEI23" s="14"/>
      <c r="QEJ23" s="14"/>
      <c r="QEK23" s="14"/>
      <c r="QEL23" s="14"/>
      <c r="QEM23" s="14"/>
      <c r="QEN23" s="14"/>
      <c r="QEO23" s="14"/>
      <c r="QEP23" s="14"/>
      <c r="QEQ23" s="14"/>
      <c r="QER23" s="14"/>
      <c r="QES23" s="14"/>
      <c r="QET23" s="14"/>
      <c r="QEU23" s="14"/>
      <c r="QEV23" s="14"/>
      <c r="QEW23" s="14"/>
      <c r="QEX23" s="14"/>
      <c r="QEY23" s="14"/>
      <c r="QEZ23" s="14"/>
      <c r="QFA23" s="14"/>
      <c r="QFB23" s="14"/>
      <c r="QFC23" s="14"/>
      <c r="QFD23" s="14"/>
      <c r="QFE23" s="14"/>
      <c r="QFF23" s="14"/>
      <c r="QFG23" s="14"/>
      <c r="QFH23" s="14"/>
      <c r="QFI23" s="14"/>
      <c r="QFJ23" s="14"/>
      <c r="QFK23" s="14"/>
      <c r="QFL23" s="14"/>
      <c r="QFM23" s="14"/>
      <c r="QFN23" s="14"/>
      <c r="QFO23" s="14"/>
      <c r="QFP23" s="14"/>
      <c r="QFQ23" s="14"/>
      <c r="QFR23" s="14"/>
      <c r="QFS23" s="14"/>
      <c r="QFT23" s="14"/>
      <c r="QFU23" s="14"/>
      <c r="QFV23" s="14"/>
      <c r="QFW23" s="14"/>
      <c r="QFX23" s="14"/>
      <c r="QFY23" s="14"/>
      <c r="QFZ23" s="14"/>
      <c r="QGA23" s="14"/>
      <c r="QGB23" s="14"/>
      <c r="QGC23" s="14"/>
      <c r="QGD23" s="14"/>
      <c r="QGE23" s="14"/>
      <c r="QGF23" s="14"/>
      <c r="QGG23" s="14"/>
      <c r="QGH23" s="14"/>
      <c r="QGI23" s="14"/>
      <c r="QGJ23" s="14"/>
      <c r="QGK23" s="14"/>
      <c r="QGL23" s="14"/>
      <c r="QGM23" s="14"/>
      <c r="QGN23" s="14"/>
      <c r="QGO23" s="14"/>
      <c r="QGP23" s="14"/>
      <c r="QGQ23" s="14"/>
      <c r="QGR23" s="14"/>
      <c r="QGS23" s="14"/>
      <c r="QGT23" s="14"/>
      <c r="QGU23" s="14"/>
      <c r="QGV23" s="14"/>
      <c r="QGW23" s="14"/>
      <c r="QGX23" s="14"/>
      <c r="QGY23" s="14"/>
      <c r="QGZ23" s="14"/>
      <c r="QHA23" s="14"/>
      <c r="QHB23" s="14"/>
      <c r="QHC23" s="14"/>
      <c r="QHD23" s="14"/>
      <c r="QHE23" s="14"/>
      <c r="QHF23" s="14"/>
      <c r="QHG23" s="14"/>
      <c r="QHH23" s="14"/>
      <c r="QHI23" s="14"/>
      <c r="QHJ23" s="14"/>
      <c r="QHK23" s="14"/>
      <c r="QHL23" s="14"/>
      <c r="QHM23" s="14"/>
      <c r="QHN23" s="14"/>
      <c r="QHO23" s="14"/>
      <c r="QHP23" s="14"/>
      <c r="QHQ23" s="14"/>
      <c r="QHR23" s="14"/>
      <c r="QHS23" s="14"/>
      <c r="QHT23" s="14"/>
      <c r="QHU23" s="14"/>
      <c r="QHV23" s="14"/>
      <c r="QHW23" s="14"/>
      <c r="QHX23" s="14"/>
      <c r="QHY23" s="14"/>
      <c r="QHZ23" s="14"/>
      <c r="QIA23" s="14"/>
      <c r="QIB23" s="14"/>
      <c r="QIC23" s="14"/>
      <c r="QID23" s="14"/>
      <c r="QIE23" s="14"/>
      <c r="QIF23" s="14"/>
      <c r="QIG23" s="14"/>
      <c r="QIH23" s="14"/>
      <c r="QII23" s="14"/>
      <c r="QIJ23" s="14"/>
      <c r="QIK23" s="14"/>
      <c r="QIL23" s="14"/>
      <c r="QIM23" s="14"/>
      <c r="QIN23" s="14"/>
      <c r="QIO23" s="14"/>
      <c r="QIP23" s="14"/>
      <c r="QIQ23" s="14"/>
      <c r="QIR23" s="14"/>
      <c r="QIS23" s="14"/>
      <c r="QIT23" s="14"/>
      <c r="QIU23" s="14"/>
      <c r="QIV23" s="14"/>
      <c r="QIW23" s="14"/>
      <c r="QIX23" s="14"/>
      <c r="QIY23" s="14"/>
      <c r="QIZ23" s="14"/>
      <c r="QJA23" s="14"/>
      <c r="QJB23" s="14"/>
      <c r="QJC23" s="14"/>
      <c r="QJD23" s="14"/>
      <c r="QJE23" s="14"/>
      <c r="QJF23" s="14"/>
      <c r="QJG23" s="14"/>
      <c r="QJH23" s="14"/>
      <c r="QJI23" s="14"/>
      <c r="QJJ23" s="14"/>
      <c r="QJK23" s="14"/>
      <c r="QJL23" s="14"/>
      <c r="QJM23" s="14"/>
      <c r="QJN23" s="14"/>
      <c r="QJO23" s="14"/>
      <c r="QJP23" s="14"/>
      <c r="QJQ23" s="14"/>
      <c r="QJR23" s="14"/>
      <c r="QJS23" s="14"/>
      <c r="QJT23" s="14"/>
      <c r="QJU23" s="14"/>
      <c r="QJV23" s="14"/>
      <c r="QJW23" s="14"/>
      <c r="QJX23" s="14"/>
      <c r="QJY23" s="14"/>
      <c r="QJZ23" s="14"/>
      <c r="QKA23" s="14"/>
      <c r="QKB23" s="14"/>
      <c r="QKC23" s="14"/>
      <c r="QKD23" s="14"/>
      <c r="QKE23" s="14"/>
      <c r="QKF23" s="14"/>
      <c r="QKG23" s="14"/>
      <c r="QKH23" s="14"/>
      <c r="QKI23" s="14"/>
      <c r="QKJ23" s="14"/>
      <c r="QKK23" s="14"/>
      <c r="QKL23" s="14"/>
      <c r="QKM23" s="14"/>
      <c r="QKN23" s="14"/>
      <c r="QKO23" s="14"/>
      <c r="QKP23" s="14"/>
      <c r="QKQ23" s="14"/>
      <c r="QKR23" s="14"/>
      <c r="QKS23" s="14"/>
      <c r="QKT23" s="14"/>
      <c r="QKU23" s="14"/>
      <c r="QKV23" s="14"/>
      <c r="QKW23" s="14"/>
      <c r="QKX23" s="14"/>
      <c r="QKY23" s="14"/>
      <c r="QKZ23" s="14"/>
      <c r="QLA23" s="14"/>
      <c r="QLB23" s="14"/>
      <c r="QLC23" s="14"/>
      <c r="QLD23" s="14"/>
      <c r="QLE23" s="14"/>
      <c r="QLF23" s="14"/>
      <c r="QLG23" s="14"/>
      <c r="QLH23" s="14"/>
      <c r="QLI23" s="14"/>
      <c r="QLJ23" s="14"/>
      <c r="QLK23" s="14"/>
      <c r="QLL23" s="14"/>
      <c r="QLM23" s="14"/>
      <c r="QLN23" s="14"/>
      <c r="QLO23" s="14"/>
      <c r="QLP23" s="14"/>
      <c r="QLQ23" s="14"/>
      <c r="QLR23" s="14"/>
      <c r="QLS23" s="14"/>
      <c r="QLT23" s="14"/>
      <c r="QLU23" s="14"/>
      <c r="QLV23" s="14"/>
      <c r="QLW23" s="14"/>
      <c r="QLX23" s="14"/>
      <c r="QLY23" s="14"/>
      <c r="QLZ23" s="14"/>
      <c r="QMA23" s="14"/>
      <c r="QMB23" s="14"/>
      <c r="QMC23" s="14"/>
      <c r="QMD23" s="14"/>
      <c r="QME23" s="14"/>
      <c r="QMF23" s="14"/>
      <c r="QMG23" s="14"/>
      <c r="QMH23" s="14"/>
      <c r="QMI23" s="14"/>
      <c r="QMJ23" s="14"/>
      <c r="QMK23" s="14"/>
      <c r="QML23" s="14"/>
      <c r="QMM23" s="14"/>
      <c r="QMN23" s="14"/>
      <c r="QMO23" s="14"/>
      <c r="QMP23" s="14"/>
      <c r="QMQ23" s="14"/>
      <c r="QMR23" s="14"/>
      <c r="QMS23" s="14"/>
      <c r="QMT23" s="14"/>
      <c r="QMU23" s="14"/>
      <c r="QMV23" s="14"/>
      <c r="QMW23" s="14"/>
      <c r="QMX23" s="14"/>
      <c r="QMY23" s="14"/>
      <c r="QMZ23" s="14"/>
      <c r="QNA23" s="14"/>
      <c r="QNB23" s="14"/>
      <c r="QNC23" s="14"/>
      <c r="QND23" s="14"/>
      <c r="QNE23" s="14"/>
      <c r="QNF23" s="14"/>
      <c r="QNG23" s="14"/>
      <c r="QNH23" s="14"/>
      <c r="QNI23" s="14"/>
      <c r="QNJ23" s="14"/>
      <c r="QNK23" s="14"/>
      <c r="QNL23" s="14"/>
      <c r="QNM23" s="14"/>
      <c r="QNN23" s="14"/>
      <c r="QNO23" s="14"/>
      <c r="QNP23" s="14"/>
      <c r="QNQ23" s="14"/>
      <c r="QNR23" s="14"/>
      <c r="QNS23" s="14"/>
      <c r="QNT23" s="14"/>
      <c r="QNU23" s="14"/>
      <c r="QNV23" s="14"/>
      <c r="QNW23" s="14"/>
      <c r="QNX23" s="14"/>
      <c r="QNY23" s="14"/>
      <c r="QNZ23" s="14"/>
      <c r="QOA23" s="14"/>
      <c r="QOB23" s="14"/>
      <c r="QOC23" s="14"/>
      <c r="QOD23" s="14"/>
      <c r="QOE23" s="14"/>
      <c r="QOF23" s="14"/>
      <c r="QOG23" s="14"/>
      <c r="QOH23" s="14"/>
      <c r="QOI23" s="14"/>
      <c r="QOJ23" s="14"/>
      <c r="QOK23" s="14"/>
      <c r="QOL23" s="14"/>
      <c r="QOM23" s="14"/>
      <c r="QON23" s="14"/>
      <c r="QOO23" s="14"/>
      <c r="QOP23" s="14"/>
      <c r="QOQ23" s="14"/>
      <c r="QOR23" s="14"/>
      <c r="QOS23" s="14"/>
      <c r="QOT23" s="14"/>
      <c r="QOU23" s="14"/>
      <c r="QOV23" s="14"/>
      <c r="QOW23" s="14"/>
      <c r="QOX23" s="14"/>
      <c r="QOY23" s="14"/>
      <c r="QOZ23" s="14"/>
      <c r="QPA23" s="14"/>
      <c r="QPB23" s="14"/>
      <c r="QPC23" s="14"/>
      <c r="QPD23" s="14"/>
      <c r="QPE23" s="14"/>
      <c r="QPF23" s="14"/>
      <c r="QPG23" s="14"/>
      <c r="QPH23" s="14"/>
      <c r="QPI23" s="14"/>
      <c r="QPJ23" s="14"/>
      <c r="QPK23" s="14"/>
      <c r="QPL23" s="14"/>
      <c r="QPM23" s="14"/>
      <c r="QPN23" s="14"/>
      <c r="QPO23" s="14"/>
      <c r="QPP23" s="14"/>
      <c r="QPQ23" s="14"/>
      <c r="QPR23" s="14"/>
      <c r="QPS23" s="14"/>
      <c r="QPT23" s="14"/>
      <c r="QPU23" s="14"/>
      <c r="QPV23" s="14"/>
      <c r="QPW23" s="14"/>
      <c r="QPX23" s="14"/>
      <c r="QPY23" s="14"/>
      <c r="QPZ23" s="14"/>
      <c r="QQA23" s="14"/>
      <c r="QQB23" s="14"/>
      <c r="QQC23" s="14"/>
      <c r="QQD23" s="14"/>
      <c r="QQE23" s="14"/>
      <c r="QQF23" s="14"/>
      <c r="QQG23" s="14"/>
      <c r="QQH23" s="14"/>
      <c r="QQI23" s="14"/>
      <c r="QQJ23" s="14"/>
      <c r="QQK23" s="14"/>
      <c r="QQL23" s="14"/>
      <c r="QQM23" s="14"/>
      <c r="QQN23" s="14"/>
      <c r="QQO23" s="14"/>
      <c r="QQP23" s="14"/>
      <c r="QQQ23" s="14"/>
      <c r="QQR23" s="14"/>
      <c r="QQS23" s="14"/>
      <c r="QQT23" s="14"/>
      <c r="QQU23" s="14"/>
      <c r="QQV23" s="14"/>
      <c r="QQW23" s="14"/>
      <c r="QQX23" s="14"/>
      <c r="QQY23" s="14"/>
      <c r="QQZ23" s="14"/>
      <c r="QRA23" s="14"/>
      <c r="QRB23" s="14"/>
      <c r="QRC23" s="14"/>
      <c r="QRD23" s="14"/>
      <c r="QRE23" s="14"/>
      <c r="QRF23" s="14"/>
      <c r="QRG23" s="14"/>
      <c r="QRH23" s="14"/>
      <c r="QRI23" s="14"/>
      <c r="QRJ23" s="14"/>
      <c r="QRK23" s="14"/>
      <c r="QRL23" s="14"/>
      <c r="QRM23" s="14"/>
      <c r="QRN23" s="14"/>
      <c r="QRO23" s="14"/>
      <c r="QRP23" s="14"/>
      <c r="QRQ23" s="14"/>
      <c r="QRR23" s="14"/>
      <c r="QRS23" s="14"/>
      <c r="QRT23" s="14"/>
      <c r="QRU23" s="14"/>
      <c r="QRV23" s="14"/>
      <c r="QRW23" s="14"/>
      <c r="QRX23" s="14"/>
      <c r="QRY23" s="14"/>
      <c r="QRZ23" s="14"/>
      <c r="QSA23" s="14"/>
      <c r="QSB23" s="14"/>
      <c r="QSC23" s="14"/>
      <c r="QSD23" s="14"/>
      <c r="QSE23" s="14"/>
      <c r="QSF23" s="14"/>
      <c r="QSG23" s="14"/>
      <c r="QSH23" s="14"/>
      <c r="QSI23" s="14"/>
      <c r="QSJ23" s="14"/>
      <c r="QSK23" s="14"/>
      <c r="QSL23" s="14"/>
      <c r="QSM23" s="14"/>
      <c r="QSN23" s="14"/>
      <c r="QSO23" s="14"/>
      <c r="QSP23" s="14"/>
      <c r="QSQ23" s="14"/>
      <c r="QSR23" s="14"/>
      <c r="QSS23" s="14"/>
      <c r="QST23" s="14"/>
      <c r="QSU23" s="14"/>
      <c r="QSV23" s="14"/>
      <c r="QSW23" s="14"/>
      <c r="QSX23" s="14"/>
      <c r="QSY23" s="14"/>
      <c r="QSZ23" s="14"/>
      <c r="QTA23" s="14"/>
      <c r="QTB23" s="14"/>
      <c r="QTC23" s="14"/>
      <c r="QTD23" s="14"/>
      <c r="QTE23" s="14"/>
      <c r="QTF23" s="14"/>
      <c r="QTG23" s="14"/>
      <c r="QTH23" s="14"/>
      <c r="QTI23" s="14"/>
      <c r="QTJ23" s="14"/>
      <c r="QTK23" s="14"/>
      <c r="QTL23" s="14"/>
      <c r="QTM23" s="14"/>
      <c r="QTN23" s="14"/>
      <c r="QTO23" s="14"/>
      <c r="QTP23" s="14"/>
      <c r="QTQ23" s="14"/>
      <c r="QTR23" s="14"/>
      <c r="QTS23" s="14"/>
      <c r="QTT23" s="14"/>
      <c r="QTU23" s="14"/>
      <c r="QTV23" s="14"/>
      <c r="QTW23" s="14"/>
      <c r="QTX23" s="14"/>
      <c r="QTY23" s="14"/>
      <c r="QTZ23" s="14"/>
      <c r="QUA23" s="14"/>
      <c r="QUB23" s="14"/>
      <c r="QUC23" s="14"/>
      <c r="QUD23" s="14"/>
      <c r="QUE23" s="14"/>
      <c r="QUF23" s="14"/>
      <c r="QUG23" s="14"/>
      <c r="QUH23" s="14"/>
      <c r="QUI23" s="14"/>
      <c r="QUJ23" s="14"/>
      <c r="QUK23" s="14"/>
      <c r="QUL23" s="14"/>
      <c r="QUM23" s="14"/>
      <c r="QUN23" s="14"/>
      <c r="QUO23" s="14"/>
      <c r="QUP23" s="14"/>
      <c r="QUQ23" s="14"/>
      <c r="QUR23" s="14"/>
      <c r="QUS23" s="14"/>
      <c r="QUT23" s="14"/>
      <c r="QUU23" s="14"/>
      <c r="QUV23" s="14"/>
      <c r="QUW23" s="14"/>
      <c r="QUX23" s="14"/>
      <c r="QUY23" s="14"/>
      <c r="QUZ23" s="14"/>
      <c r="QVA23" s="14"/>
      <c r="QVB23" s="14"/>
      <c r="QVC23" s="14"/>
      <c r="QVD23" s="14"/>
      <c r="QVE23" s="14"/>
      <c r="QVF23" s="14"/>
      <c r="QVG23" s="14"/>
      <c r="QVH23" s="14"/>
      <c r="QVI23" s="14"/>
      <c r="QVJ23" s="14"/>
      <c r="QVK23" s="14"/>
      <c r="QVL23" s="14"/>
      <c r="QVM23" s="14"/>
      <c r="QVN23" s="14"/>
      <c r="QVO23" s="14"/>
      <c r="QVP23" s="14"/>
      <c r="QVQ23" s="14"/>
      <c r="QVR23" s="14"/>
      <c r="QVS23" s="14"/>
      <c r="QVT23" s="14"/>
      <c r="QVU23" s="14"/>
      <c r="QVV23" s="14"/>
      <c r="QVW23" s="14"/>
      <c r="QVX23" s="14"/>
      <c r="QVY23" s="14"/>
      <c r="QVZ23" s="14"/>
      <c r="QWA23" s="14"/>
      <c r="QWB23" s="14"/>
      <c r="QWC23" s="14"/>
      <c r="QWD23" s="14"/>
      <c r="QWE23" s="14"/>
      <c r="QWF23" s="14"/>
      <c r="QWG23" s="14"/>
      <c r="QWH23" s="14"/>
      <c r="QWI23" s="14"/>
      <c r="QWJ23" s="14"/>
      <c r="QWK23" s="14"/>
      <c r="QWL23" s="14"/>
      <c r="QWM23" s="14"/>
      <c r="QWN23" s="14"/>
      <c r="QWO23" s="14"/>
      <c r="QWP23" s="14"/>
      <c r="QWQ23" s="14"/>
      <c r="QWR23" s="14"/>
      <c r="QWS23" s="14"/>
      <c r="QWT23" s="14"/>
      <c r="QWU23" s="14"/>
      <c r="QWV23" s="14"/>
      <c r="QWW23" s="14"/>
      <c r="QWX23" s="14"/>
      <c r="QWY23" s="14"/>
      <c r="QWZ23" s="14"/>
      <c r="QXA23" s="14"/>
      <c r="QXB23" s="14"/>
      <c r="QXC23" s="14"/>
      <c r="QXD23" s="14"/>
      <c r="QXE23" s="14"/>
      <c r="QXF23" s="14"/>
      <c r="QXG23" s="14"/>
      <c r="QXH23" s="14"/>
      <c r="QXI23" s="14"/>
      <c r="QXJ23" s="14"/>
      <c r="QXK23" s="14"/>
      <c r="QXL23" s="14"/>
      <c r="QXM23" s="14"/>
      <c r="QXN23" s="14"/>
      <c r="QXO23" s="14"/>
      <c r="QXP23" s="14"/>
      <c r="QXQ23" s="14"/>
      <c r="QXR23" s="14"/>
      <c r="QXS23" s="14"/>
      <c r="QXT23" s="14"/>
      <c r="QXU23" s="14"/>
      <c r="QXV23" s="14"/>
      <c r="QXW23" s="14"/>
      <c r="QXX23" s="14"/>
      <c r="QXY23" s="14"/>
      <c r="QXZ23" s="14"/>
      <c r="QYA23" s="14"/>
      <c r="QYB23" s="14"/>
      <c r="QYC23" s="14"/>
      <c r="QYD23" s="14"/>
      <c r="QYE23" s="14"/>
      <c r="QYF23" s="14"/>
      <c r="QYG23" s="14"/>
      <c r="QYH23" s="14"/>
      <c r="QYI23" s="14"/>
      <c r="QYJ23" s="14"/>
      <c r="QYK23" s="14"/>
      <c r="QYL23" s="14"/>
      <c r="QYM23" s="14"/>
      <c r="QYN23" s="14"/>
      <c r="QYO23" s="14"/>
      <c r="QYP23" s="14"/>
      <c r="QYQ23" s="14"/>
      <c r="QYR23" s="14"/>
      <c r="QYS23" s="14"/>
      <c r="QYT23" s="14"/>
      <c r="QYU23" s="14"/>
      <c r="QYV23" s="14"/>
      <c r="QYW23" s="14"/>
      <c r="QYX23" s="14"/>
      <c r="QYY23" s="14"/>
      <c r="QYZ23" s="14"/>
      <c r="QZA23" s="14"/>
      <c r="QZB23" s="14"/>
      <c r="QZC23" s="14"/>
      <c r="QZD23" s="14"/>
      <c r="QZE23" s="14"/>
      <c r="QZF23" s="14"/>
      <c r="QZG23" s="14"/>
      <c r="QZH23" s="14"/>
      <c r="QZI23" s="14"/>
      <c r="QZJ23" s="14"/>
      <c r="QZK23" s="14"/>
      <c r="QZL23" s="14"/>
      <c r="QZM23" s="14"/>
      <c r="QZN23" s="14"/>
      <c r="QZO23" s="14"/>
      <c r="QZP23" s="14"/>
      <c r="QZQ23" s="14"/>
      <c r="QZR23" s="14"/>
      <c r="QZS23" s="14"/>
      <c r="QZT23" s="14"/>
      <c r="QZU23" s="14"/>
      <c r="QZV23" s="14"/>
      <c r="QZW23" s="14"/>
      <c r="QZX23" s="14"/>
      <c r="QZY23" s="14"/>
      <c r="QZZ23" s="14"/>
      <c r="RAA23" s="14"/>
      <c r="RAB23" s="14"/>
      <c r="RAC23" s="14"/>
      <c r="RAD23" s="14"/>
      <c r="RAE23" s="14"/>
      <c r="RAF23" s="14"/>
      <c r="RAG23" s="14"/>
      <c r="RAH23" s="14"/>
      <c r="RAI23" s="14"/>
      <c r="RAJ23" s="14"/>
      <c r="RAK23" s="14"/>
      <c r="RAL23" s="14"/>
      <c r="RAM23" s="14"/>
      <c r="RAN23" s="14"/>
      <c r="RAO23" s="14"/>
      <c r="RAP23" s="14"/>
      <c r="RAQ23" s="14"/>
      <c r="RAR23" s="14"/>
      <c r="RAS23" s="14"/>
      <c r="RAT23" s="14"/>
      <c r="RAU23" s="14"/>
      <c r="RAV23" s="14"/>
      <c r="RAW23" s="14"/>
      <c r="RAX23" s="14"/>
      <c r="RAY23" s="14"/>
      <c r="RAZ23" s="14"/>
      <c r="RBA23" s="14"/>
      <c r="RBB23" s="14"/>
      <c r="RBC23" s="14"/>
      <c r="RBD23" s="14"/>
      <c r="RBE23" s="14"/>
      <c r="RBF23" s="14"/>
      <c r="RBG23" s="14"/>
      <c r="RBH23" s="14"/>
      <c r="RBI23" s="14"/>
      <c r="RBJ23" s="14"/>
      <c r="RBK23" s="14"/>
      <c r="RBL23" s="14"/>
      <c r="RBM23" s="14"/>
      <c r="RBN23" s="14"/>
      <c r="RBO23" s="14"/>
      <c r="RBP23" s="14"/>
      <c r="RBQ23" s="14"/>
      <c r="RBR23" s="14"/>
      <c r="RBS23" s="14"/>
      <c r="RBT23" s="14"/>
      <c r="RBU23" s="14"/>
      <c r="RBV23" s="14"/>
      <c r="RBW23" s="14"/>
      <c r="RBX23" s="14"/>
      <c r="RBY23" s="14"/>
      <c r="RBZ23" s="14"/>
      <c r="RCA23" s="14"/>
      <c r="RCB23" s="14"/>
      <c r="RCC23" s="14"/>
      <c r="RCD23" s="14"/>
      <c r="RCE23" s="14"/>
      <c r="RCF23" s="14"/>
      <c r="RCG23" s="14"/>
      <c r="RCH23" s="14"/>
      <c r="RCI23" s="14"/>
      <c r="RCJ23" s="14"/>
      <c r="RCK23" s="14"/>
      <c r="RCL23" s="14"/>
      <c r="RCM23" s="14"/>
      <c r="RCN23" s="14"/>
      <c r="RCO23" s="14"/>
      <c r="RCP23" s="14"/>
      <c r="RCQ23" s="14"/>
      <c r="RCR23" s="14"/>
      <c r="RCS23" s="14"/>
      <c r="RCT23" s="14"/>
      <c r="RCU23" s="14"/>
      <c r="RCV23" s="14"/>
      <c r="RCW23" s="14"/>
      <c r="RCX23" s="14"/>
      <c r="RCY23" s="14"/>
      <c r="RCZ23" s="14"/>
      <c r="RDA23" s="14"/>
      <c r="RDB23" s="14"/>
      <c r="RDC23" s="14"/>
      <c r="RDD23" s="14"/>
      <c r="RDE23" s="14"/>
      <c r="RDF23" s="14"/>
      <c r="RDG23" s="14"/>
      <c r="RDH23" s="14"/>
      <c r="RDI23" s="14"/>
      <c r="RDJ23" s="14"/>
      <c r="RDK23" s="14"/>
      <c r="RDL23" s="14"/>
      <c r="RDM23" s="14"/>
      <c r="RDN23" s="14"/>
      <c r="RDO23" s="14"/>
      <c r="RDP23" s="14"/>
      <c r="RDQ23" s="14"/>
      <c r="RDR23" s="14"/>
      <c r="RDS23" s="14"/>
      <c r="RDT23" s="14"/>
      <c r="RDU23" s="14"/>
      <c r="RDV23" s="14"/>
      <c r="RDW23" s="14"/>
      <c r="RDX23" s="14"/>
      <c r="RDY23" s="14"/>
      <c r="RDZ23" s="14"/>
      <c r="REA23" s="14"/>
      <c r="REB23" s="14"/>
      <c r="REC23" s="14"/>
      <c r="RED23" s="14"/>
      <c r="REE23" s="14"/>
      <c r="REF23" s="14"/>
      <c r="REG23" s="14"/>
      <c r="REH23" s="14"/>
      <c r="REI23" s="14"/>
      <c r="REJ23" s="14"/>
      <c r="REK23" s="14"/>
      <c r="REL23" s="14"/>
      <c r="REM23" s="14"/>
      <c r="REN23" s="14"/>
      <c r="REO23" s="14"/>
      <c r="REP23" s="14"/>
      <c r="REQ23" s="14"/>
      <c r="RER23" s="14"/>
      <c r="RES23" s="14"/>
      <c r="RET23" s="14"/>
      <c r="REU23" s="14"/>
      <c r="REV23" s="14"/>
      <c r="REW23" s="14"/>
      <c r="REX23" s="14"/>
      <c r="REY23" s="14"/>
      <c r="REZ23" s="14"/>
      <c r="RFA23" s="14"/>
      <c r="RFB23" s="14"/>
      <c r="RFC23" s="14"/>
      <c r="RFD23" s="14"/>
      <c r="RFE23" s="14"/>
      <c r="RFF23" s="14"/>
      <c r="RFG23" s="14"/>
      <c r="RFH23" s="14"/>
      <c r="RFI23" s="14"/>
      <c r="RFJ23" s="14"/>
      <c r="RFK23" s="14"/>
      <c r="RFL23" s="14"/>
      <c r="RFM23" s="14"/>
      <c r="RFN23" s="14"/>
      <c r="RFO23" s="14"/>
      <c r="RFP23" s="14"/>
      <c r="RFQ23" s="14"/>
      <c r="RFR23" s="14"/>
      <c r="RFS23" s="14"/>
      <c r="RFT23" s="14"/>
      <c r="RFU23" s="14"/>
      <c r="RFV23" s="14"/>
      <c r="RFW23" s="14"/>
      <c r="RFX23" s="14"/>
      <c r="RFY23" s="14"/>
      <c r="RFZ23" s="14"/>
      <c r="RGA23" s="14"/>
      <c r="RGB23" s="14"/>
      <c r="RGC23" s="14"/>
      <c r="RGD23" s="14"/>
      <c r="RGE23" s="14"/>
      <c r="RGF23" s="14"/>
      <c r="RGG23" s="14"/>
      <c r="RGH23" s="14"/>
      <c r="RGI23" s="14"/>
      <c r="RGJ23" s="14"/>
      <c r="RGK23" s="14"/>
      <c r="RGL23" s="14"/>
      <c r="RGM23" s="14"/>
      <c r="RGN23" s="14"/>
      <c r="RGO23" s="14"/>
      <c r="RGP23" s="14"/>
      <c r="RGQ23" s="14"/>
      <c r="RGR23" s="14"/>
      <c r="RGS23" s="14"/>
      <c r="RGT23" s="14"/>
      <c r="RGU23" s="14"/>
      <c r="RGV23" s="14"/>
      <c r="RGW23" s="14"/>
      <c r="RGX23" s="14"/>
      <c r="RGY23" s="14"/>
      <c r="RGZ23" s="14"/>
      <c r="RHA23" s="14"/>
      <c r="RHB23" s="14"/>
      <c r="RHC23" s="14"/>
      <c r="RHD23" s="14"/>
      <c r="RHE23" s="14"/>
      <c r="RHF23" s="14"/>
      <c r="RHG23" s="14"/>
      <c r="RHH23" s="14"/>
      <c r="RHI23" s="14"/>
      <c r="RHJ23" s="14"/>
      <c r="RHK23" s="14"/>
      <c r="RHL23" s="14"/>
      <c r="RHM23" s="14"/>
      <c r="RHN23" s="14"/>
      <c r="RHO23" s="14"/>
      <c r="RHP23" s="14"/>
      <c r="RHQ23" s="14"/>
      <c r="RHR23" s="14"/>
      <c r="RHS23" s="14"/>
      <c r="RHT23" s="14"/>
      <c r="RHU23" s="14"/>
      <c r="RHV23" s="14"/>
      <c r="RHW23" s="14"/>
      <c r="RHX23" s="14"/>
      <c r="RHY23" s="14"/>
      <c r="RHZ23" s="14"/>
      <c r="RIA23" s="14"/>
      <c r="RIB23" s="14"/>
      <c r="RIC23" s="14"/>
      <c r="RID23" s="14"/>
      <c r="RIE23" s="14"/>
      <c r="RIF23" s="14"/>
      <c r="RIG23" s="14"/>
      <c r="RIH23" s="14"/>
      <c r="RII23" s="14"/>
      <c r="RIJ23" s="14"/>
      <c r="RIK23" s="14"/>
      <c r="RIL23" s="14"/>
      <c r="RIM23" s="14"/>
      <c r="RIN23" s="14"/>
      <c r="RIO23" s="14"/>
      <c r="RIP23" s="14"/>
      <c r="RIQ23" s="14"/>
      <c r="RIR23" s="14"/>
      <c r="RIS23" s="14"/>
      <c r="RIT23" s="14"/>
      <c r="RIU23" s="14"/>
      <c r="RIV23" s="14"/>
      <c r="RIW23" s="14"/>
      <c r="RIX23" s="14"/>
      <c r="RIY23" s="14"/>
      <c r="RIZ23" s="14"/>
      <c r="RJA23" s="14"/>
      <c r="RJB23" s="14"/>
      <c r="RJC23" s="14"/>
      <c r="RJD23" s="14"/>
      <c r="RJE23" s="14"/>
      <c r="RJF23" s="14"/>
      <c r="RJG23" s="14"/>
      <c r="RJH23" s="14"/>
      <c r="RJI23" s="14"/>
      <c r="RJJ23" s="14"/>
      <c r="RJK23" s="14"/>
      <c r="RJL23" s="14"/>
      <c r="RJM23" s="14"/>
      <c r="RJN23" s="14"/>
      <c r="RJO23" s="14"/>
      <c r="RJP23" s="14"/>
      <c r="RJQ23" s="14"/>
      <c r="RJR23" s="14"/>
      <c r="RJS23" s="14"/>
      <c r="RJT23" s="14"/>
      <c r="RJU23" s="14"/>
      <c r="RJV23" s="14"/>
      <c r="RJW23" s="14"/>
      <c r="RJX23" s="14"/>
      <c r="RJY23" s="14"/>
      <c r="RJZ23" s="14"/>
      <c r="RKA23" s="14"/>
      <c r="RKB23" s="14"/>
      <c r="RKC23" s="14"/>
      <c r="RKD23" s="14"/>
      <c r="RKE23" s="14"/>
      <c r="RKF23" s="14"/>
      <c r="RKG23" s="14"/>
      <c r="RKH23" s="14"/>
      <c r="RKI23" s="14"/>
      <c r="RKJ23" s="14"/>
      <c r="RKK23" s="14"/>
      <c r="RKL23" s="14"/>
      <c r="RKM23" s="14"/>
      <c r="RKN23" s="14"/>
      <c r="RKO23" s="14"/>
      <c r="RKP23" s="14"/>
      <c r="RKQ23" s="14"/>
      <c r="RKR23" s="14"/>
      <c r="RKS23" s="14"/>
      <c r="RKT23" s="14"/>
      <c r="RKU23" s="14"/>
      <c r="RKV23" s="14"/>
      <c r="RKW23" s="14"/>
      <c r="RKX23" s="14"/>
      <c r="RKY23" s="14"/>
      <c r="RKZ23" s="14"/>
      <c r="RLA23" s="14"/>
      <c r="RLB23" s="14"/>
      <c r="RLC23" s="14"/>
      <c r="RLD23" s="14"/>
      <c r="RLE23" s="14"/>
      <c r="RLF23" s="14"/>
      <c r="RLG23" s="14"/>
      <c r="RLH23" s="14"/>
      <c r="RLI23" s="14"/>
      <c r="RLJ23" s="14"/>
      <c r="RLK23" s="14"/>
      <c r="RLL23" s="14"/>
      <c r="RLM23" s="14"/>
      <c r="RLN23" s="14"/>
      <c r="RLO23" s="14"/>
      <c r="RLP23" s="14"/>
      <c r="RLQ23" s="14"/>
      <c r="RLR23" s="14"/>
      <c r="RLS23" s="14"/>
      <c r="RLT23" s="14"/>
      <c r="RLU23" s="14"/>
      <c r="RLV23" s="14"/>
      <c r="RLW23" s="14"/>
      <c r="RLX23" s="14"/>
      <c r="RLY23" s="14"/>
      <c r="RLZ23" s="14"/>
      <c r="RMA23" s="14"/>
      <c r="RMB23" s="14"/>
      <c r="RMC23" s="14"/>
      <c r="RMD23" s="14"/>
      <c r="RME23" s="14"/>
      <c r="RMF23" s="14"/>
      <c r="RMG23" s="14"/>
      <c r="RMH23" s="14"/>
      <c r="RMI23" s="14"/>
      <c r="RMJ23" s="14"/>
      <c r="RMK23" s="14"/>
      <c r="RML23" s="14"/>
      <c r="RMM23" s="14"/>
      <c r="RMN23" s="14"/>
      <c r="RMO23" s="14"/>
      <c r="RMP23" s="14"/>
      <c r="RMQ23" s="14"/>
      <c r="RMR23" s="14"/>
      <c r="RMS23" s="14"/>
      <c r="RMT23" s="14"/>
      <c r="RMU23" s="14"/>
      <c r="RMV23" s="14"/>
      <c r="RMW23" s="14"/>
      <c r="RMX23" s="14"/>
      <c r="RMY23" s="14"/>
      <c r="RMZ23" s="14"/>
      <c r="RNA23" s="14"/>
      <c r="RNB23" s="14"/>
      <c r="RNC23" s="14"/>
      <c r="RND23" s="14"/>
      <c r="RNE23" s="14"/>
      <c r="RNF23" s="14"/>
      <c r="RNG23" s="14"/>
      <c r="RNH23" s="14"/>
      <c r="RNI23" s="14"/>
      <c r="RNJ23" s="14"/>
      <c r="RNK23" s="14"/>
      <c r="RNL23" s="14"/>
      <c r="RNM23" s="14"/>
      <c r="RNN23" s="14"/>
      <c r="RNO23" s="14"/>
      <c r="RNP23" s="14"/>
      <c r="RNQ23" s="14"/>
      <c r="RNR23" s="14"/>
      <c r="RNS23" s="14"/>
      <c r="RNT23" s="14"/>
      <c r="RNU23" s="14"/>
      <c r="RNV23" s="14"/>
      <c r="RNW23" s="14"/>
      <c r="RNX23" s="14"/>
      <c r="RNY23" s="14"/>
      <c r="RNZ23" s="14"/>
      <c r="ROA23" s="14"/>
      <c r="ROB23" s="14"/>
      <c r="ROC23" s="14"/>
      <c r="ROD23" s="14"/>
      <c r="ROE23" s="14"/>
      <c r="ROF23" s="14"/>
      <c r="ROG23" s="14"/>
      <c r="ROH23" s="14"/>
      <c r="ROI23" s="14"/>
      <c r="ROJ23" s="14"/>
      <c r="ROK23" s="14"/>
      <c r="ROL23" s="14"/>
      <c r="ROM23" s="14"/>
      <c r="RON23" s="14"/>
      <c r="ROO23" s="14"/>
      <c r="ROP23" s="14"/>
      <c r="ROQ23" s="14"/>
      <c r="ROR23" s="14"/>
      <c r="ROS23" s="14"/>
      <c r="ROT23" s="14"/>
      <c r="ROU23" s="14"/>
      <c r="ROV23" s="14"/>
      <c r="ROW23" s="14"/>
      <c r="ROX23" s="14"/>
      <c r="ROY23" s="14"/>
      <c r="ROZ23" s="14"/>
      <c r="RPA23" s="14"/>
      <c r="RPB23" s="14"/>
      <c r="RPC23" s="14"/>
      <c r="RPD23" s="14"/>
      <c r="RPE23" s="14"/>
      <c r="RPF23" s="14"/>
      <c r="RPG23" s="14"/>
      <c r="RPH23" s="14"/>
      <c r="RPI23" s="14"/>
      <c r="RPJ23" s="14"/>
      <c r="RPK23" s="14"/>
      <c r="RPL23" s="14"/>
      <c r="RPM23" s="14"/>
      <c r="RPN23" s="14"/>
      <c r="RPO23" s="14"/>
      <c r="RPP23" s="14"/>
      <c r="RPQ23" s="14"/>
      <c r="RPR23" s="14"/>
      <c r="RPS23" s="14"/>
      <c r="RPT23" s="14"/>
      <c r="RPU23" s="14"/>
      <c r="RPV23" s="14"/>
      <c r="RPW23" s="14"/>
      <c r="RPX23" s="14"/>
      <c r="RPY23" s="14"/>
      <c r="RPZ23" s="14"/>
      <c r="RQA23" s="14"/>
      <c r="RQB23" s="14"/>
      <c r="RQC23" s="14"/>
      <c r="RQD23" s="14"/>
      <c r="RQE23" s="14"/>
      <c r="RQF23" s="14"/>
      <c r="RQG23" s="14"/>
      <c r="RQH23" s="14"/>
      <c r="RQI23" s="14"/>
      <c r="RQJ23" s="14"/>
      <c r="RQK23" s="14"/>
      <c r="RQL23" s="14"/>
      <c r="RQM23" s="14"/>
      <c r="RQN23" s="14"/>
      <c r="RQO23" s="14"/>
      <c r="RQP23" s="14"/>
      <c r="RQQ23" s="14"/>
      <c r="RQR23" s="14"/>
      <c r="RQS23" s="14"/>
      <c r="RQT23" s="14"/>
      <c r="RQU23" s="14"/>
      <c r="RQV23" s="14"/>
      <c r="RQW23" s="14"/>
      <c r="RQX23" s="14"/>
      <c r="RQY23" s="14"/>
      <c r="RQZ23" s="14"/>
      <c r="RRA23" s="14"/>
      <c r="RRB23" s="14"/>
      <c r="RRC23" s="14"/>
      <c r="RRD23" s="14"/>
      <c r="RRE23" s="14"/>
      <c r="RRF23" s="14"/>
      <c r="RRG23" s="14"/>
      <c r="RRH23" s="14"/>
      <c r="RRI23" s="14"/>
      <c r="RRJ23" s="14"/>
      <c r="RRK23" s="14"/>
      <c r="RRL23" s="14"/>
      <c r="RRM23" s="14"/>
      <c r="RRN23" s="14"/>
      <c r="RRO23" s="14"/>
      <c r="RRP23" s="14"/>
      <c r="RRQ23" s="14"/>
      <c r="RRR23" s="14"/>
      <c r="RRS23" s="14"/>
      <c r="RRT23" s="14"/>
      <c r="RRU23" s="14"/>
      <c r="RRV23" s="14"/>
      <c r="RRW23" s="14"/>
      <c r="RRX23" s="14"/>
      <c r="RRY23" s="14"/>
      <c r="RRZ23" s="14"/>
      <c r="RSA23" s="14"/>
      <c r="RSB23" s="14"/>
      <c r="RSC23" s="14"/>
      <c r="RSD23" s="14"/>
      <c r="RSE23" s="14"/>
      <c r="RSF23" s="14"/>
      <c r="RSG23" s="14"/>
      <c r="RSH23" s="14"/>
      <c r="RSI23" s="14"/>
      <c r="RSJ23" s="14"/>
      <c r="RSK23" s="14"/>
      <c r="RSL23" s="14"/>
      <c r="RSM23" s="14"/>
      <c r="RSN23" s="14"/>
      <c r="RSO23" s="14"/>
      <c r="RSP23" s="14"/>
      <c r="RSQ23" s="14"/>
      <c r="RSR23" s="14"/>
      <c r="RSS23" s="14"/>
      <c r="RST23" s="14"/>
      <c r="RSU23" s="14"/>
      <c r="RSV23" s="14"/>
      <c r="RSW23" s="14"/>
      <c r="RSX23" s="14"/>
      <c r="RSY23" s="14"/>
      <c r="RSZ23" s="14"/>
      <c r="RTA23" s="14"/>
      <c r="RTB23" s="14"/>
      <c r="RTC23" s="14"/>
      <c r="RTD23" s="14"/>
      <c r="RTE23" s="14"/>
      <c r="RTF23" s="14"/>
      <c r="RTG23" s="14"/>
      <c r="RTH23" s="14"/>
      <c r="RTI23" s="14"/>
      <c r="RTJ23" s="14"/>
      <c r="RTK23" s="14"/>
      <c r="RTL23" s="14"/>
      <c r="RTM23" s="14"/>
      <c r="RTN23" s="14"/>
      <c r="RTO23" s="14"/>
      <c r="RTP23" s="14"/>
      <c r="RTQ23" s="14"/>
      <c r="RTR23" s="14"/>
      <c r="RTS23" s="14"/>
      <c r="RTT23" s="14"/>
      <c r="RTU23" s="14"/>
      <c r="RTV23" s="14"/>
      <c r="RTW23" s="14"/>
      <c r="RTX23" s="14"/>
      <c r="RTY23" s="14"/>
      <c r="RTZ23" s="14"/>
      <c r="RUA23" s="14"/>
      <c r="RUB23" s="14"/>
      <c r="RUC23" s="14"/>
      <c r="RUD23" s="14"/>
      <c r="RUE23" s="14"/>
      <c r="RUF23" s="14"/>
      <c r="RUG23" s="14"/>
      <c r="RUH23" s="14"/>
      <c r="RUI23" s="14"/>
      <c r="RUJ23" s="14"/>
      <c r="RUK23" s="14"/>
      <c r="RUL23" s="14"/>
      <c r="RUM23" s="14"/>
      <c r="RUN23" s="14"/>
      <c r="RUO23" s="14"/>
      <c r="RUP23" s="14"/>
      <c r="RUQ23" s="14"/>
      <c r="RUR23" s="14"/>
      <c r="RUS23" s="14"/>
      <c r="RUT23" s="14"/>
      <c r="RUU23" s="14"/>
      <c r="RUV23" s="14"/>
      <c r="RUW23" s="14"/>
      <c r="RUX23" s="14"/>
      <c r="RUY23" s="14"/>
      <c r="RUZ23" s="14"/>
      <c r="RVA23" s="14"/>
      <c r="RVB23" s="14"/>
      <c r="RVC23" s="14"/>
      <c r="RVD23" s="14"/>
      <c r="RVE23" s="14"/>
      <c r="RVF23" s="14"/>
      <c r="RVG23" s="14"/>
      <c r="RVH23" s="14"/>
      <c r="RVI23" s="14"/>
      <c r="RVJ23" s="14"/>
      <c r="RVK23" s="14"/>
      <c r="RVL23" s="14"/>
      <c r="RVM23" s="14"/>
      <c r="RVN23" s="14"/>
      <c r="RVO23" s="14"/>
      <c r="RVP23" s="14"/>
      <c r="RVQ23" s="14"/>
      <c r="RVR23" s="14"/>
      <c r="RVS23" s="14"/>
      <c r="RVT23" s="14"/>
      <c r="RVU23" s="14"/>
      <c r="RVV23" s="14"/>
      <c r="RVW23" s="14"/>
      <c r="RVX23" s="14"/>
      <c r="RVY23" s="14"/>
      <c r="RVZ23" s="14"/>
      <c r="RWA23" s="14"/>
      <c r="RWB23" s="14"/>
      <c r="RWC23" s="14"/>
      <c r="RWD23" s="14"/>
      <c r="RWE23" s="14"/>
      <c r="RWF23" s="14"/>
      <c r="RWG23" s="14"/>
      <c r="RWH23" s="14"/>
      <c r="RWI23" s="14"/>
      <c r="RWJ23" s="14"/>
      <c r="RWK23" s="14"/>
      <c r="RWL23" s="14"/>
      <c r="RWM23" s="14"/>
      <c r="RWN23" s="14"/>
      <c r="RWO23" s="14"/>
      <c r="RWP23" s="14"/>
      <c r="RWQ23" s="14"/>
      <c r="RWR23" s="14"/>
      <c r="RWS23" s="14"/>
      <c r="RWT23" s="14"/>
      <c r="RWU23" s="14"/>
      <c r="RWV23" s="14"/>
      <c r="RWW23" s="14"/>
      <c r="RWX23" s="14"/>
      <c r="RWY23" s="14"/>
      <c r="RWZ23" s="14"/>
      <c r="RXA23" s="14"/>
      <c r="RXB23" s="14"/>
      <c r="RXC23" s="14"/>
      <c r="RXD23" s="14"/>
      <c r="RXE23" s="14"/>
      <c r="RXF23" s="14"/>
      <c r="RXG23" s="14"/>
      <c r="RXH23" s="14"/>
      <c r="RXI23" s="14"/>
      <c r="RXJ23" s="14"/>
      <c r="RXK23" s="14"/>
      <c r="RXL23" s="14"/>
      <c r="RXM23" s="14"/>
      <c r="RXN23" s="14"/>
      <c r="RXO23" s="14"/>
      <c r="RXP23" s="14"/>
      <c r="RXQ23" s="14"/>
      <c r="RXR23" s="14"/>
      <c r="RXS23" s="14"/>
      <c r="RXT23" s="14"/>
      <c r="RXU23" s="14"/>
      <c r="RXV23" s="14"/>
      <c r="RXW23" s="14"/>
      <c r="RXX23" s="14"/>
      <c r="RXY23" s="14"/>
      <c r="RXZ23" s="14"/>
      <c r="RYA23" s="14"/>
      <c r="RYB23" s="14"/>
      <c r="RYC23" s="14"/>
      <c r="RYD23" s="14"/>
      <c r="RYE23" s="14"/>
      <c r="RYF23" s="14"/>
      <c r="RYG23" s="14"/>
      <c r="RYH23" s="14"/>
      <c r="RYI23" s="14"/>
      <c r="RYJ23" s="14"/>
      <c r="RYK23" s="14"/>
      <c r="RYL23" s="14"/>
      <c r="RYM23" s="14"/>
      <c r="RYN23" s="14"/>
      <c r="RYO23" s="14"/>
      <c r="RYP23" s="14"/>
      <c r="RYQ23" s="14"/>
      <c r="RYR23" s="14"/>
      <c r="RYS23" s="14"/>
      <c r="RYT23" s="14"/>
      <c r="RYU23" s="14"/>
      <c r="RYV23" s="14"/>
      <c r="RYW23" s="14"/>
      <c r="RYX23" s="14"/>
      <c r="RYY23" s="14"/>
      <c r="RYZ23" s="14"/>
      <c r="RZA23" s="14"/>
      <c r="RZB23" s="14"/>
      <c r="RZC23" s="14"/>
      <c r="RZD23" s="14"/>
      <c r="RZE23" s="14"/>
      <c r="RZF23" s="14"/>
      <c r="RZG23" s="14"/>
      <c r="RZH23" s="14"/>
      <c r="RZI23" s="14"/>
      <c r="RZJ23" s="14"/>
      <c r="RZK23" s="14"/>
      <c r="RZL23" s="14"/>
      <c r="RZM23" s="14"/>
      <c r="RZN23" s="14"/>
      <c r="RZO23" s="14"/>
      <c r="RZP23" s="14"/>
      <c r="RZQ23" s="14"/>
      <c r="RZR23" s="14"/>
      <c r="RZS23" s="14"/>
      <c r="RZT23" s="14"/>
      <c r="RZU23" s="14"/>
      <c r="RZV23" s="14"/>
      <c r="RZW23" s="14"/>
      <c r="RZX23" s="14"/>
      <c r="RZY23" s="14"/>
      <c r="RZZ23" s="14"/>
      <c r="SAA23" s="14"/>
      <c r="SAB23" s="14"/>
      <c r="SAC23" s="14"/>
      <c r="SAD23" s="14"/>
      <c r="SAE23" s="14"/>
      <c r="SAF23" s="14"/>
      <c r="SAG23" s="14"/>
      <c r="SAH23" s="14"/>
      <c r="SAI23" s="14"/>
      <c r="SAJ23" s="14"/>
      <c r="SAK23" s="14"/>
      <c r="SAL23" s="14"/>
      <c r="SAM23" s="14"/>
      <c r="SAN23" s="14"/>
      <c r="SAO23" s="14"/>
      <c r="SAP23" s="14"/>
      <c r="SAQ23" s="14"/>
      <c r="SAR23" s="14"/>
      <c r="SAS23" s="14"/>
      <c r="SAT23" s="14"/>
      <c r="SAU23" s="14"/>
      <c r="SAV23" s="14"/>
      <c r="SAW23" s="14"/>
      <c r="SAX23" s="14"/>
      <c r="SAY23" s="14"/>
      <c r="SAZ23" s="14"/>
      <c r="SBA23" s="14"/>
      <c r="SBB23" s="14"/>
      <c r="SBC23" s="14"/>
      <c r="SBD23" s="14"/>
      <c r="SBE23" s="14"/>
      <c r="SBF23" s="14"/>
      <c r="SBG23" s="14"/>
      <c r="SBH23" s="14"/>
      <c r="SBI23" s="14"/>
      <c r="SBJ23" s="14"/>
      <c r="SBK23" s="14"/>
      <c r="SBL23" s="14"/>
      <c r="SBM23" s="14"/>
      <c r="SBN23" s="14"/>
      <c r="SBO23" s="14"/>
      <c r="SBP23" s="14"/>
      <c r="SBQ23" s="14"/>
      <c r="SBR23" s="14"/>
      <c r="SBS23" s="14"/>
      <c r="SBT23" s="14"/>
      <c r="SBU23" s="14"/>
      <c r="SBV23" s="14"/>
      <c r="SBW23" s="14"/>
      <c r="SBX23" s="14"/>
      <c r="SBY23" s="14"/>
      <c r="SBZ23" s="14"/>
      <c r="SCA23" s="14"/>
      <c r="SCB23" s="14"/>
      <c r="SCC23" s="14"/>
      <c r="SCD23" s="14"/>
      <c r="SCE23" s="14"/>
      <c r="SCF23" s="14"/>
      <c r="SCG23" s="14"/>
      <c r="SCH23" s="14"/>
      <c r="SCI23" s="14"/>
      <c r="SCJ23" s="14"/>
      <c r="SCK23" s="14"/>
      <c r="SCL23" s="14"/>
      <c r="SCM23" s="14"/>
      <c r="SCN23" s="14"/>
      <c r="SCO23" s="14"/>
      <c r="SCP23" s="14"/>
      <c r="SCQ23" s="14"/>
      <c r="SCR23" s="14"/>
      <c r="SCS23" s="14"/>
      <c r="SCT23" s="14"/>
      <c r="SCU23" s="14"/>
      <c r="SCV23" s="14"/>
      <c r="SCW23" s="14"/>
      <c r="SCX23" s="14"/>
      <c r="SCY23" s="14"/>
      <c r="SCZ23" s="14"/>
      <c r="SDA23" s="14"/>
      <c r="SDB23" s="14"/>
      <c r="SDC23" s="14"/>
      <c r="SDD23" s="14"/>
      <c r="SDE23" s="14"/>
      <c r="SDF23" s="14"/>
      <c r="SDG23" s="14"/>
      <c r="SDH23" s="14"/>
      <c r="SDI23" s="14"/>
      <c r="SDJ23" s="14"/>
      <c r="SDK23" s="14"/>
      <c r="SDL23" s="14"/>
      <c r="SDM23" s="14"/>
      <c r="SDN23" s="14"/>
      <c r="SDO23" s="14"/>
      <c r="SDP23" s="14"/>
      <c r="SDQ23" s="14"/>
      <c r="SDR23" s="14"/>
      <c r="SDS23" s="14"/>
      <c r="SDT23" s="14"/>
      <c r="SDU23" s="14"/>
      <c r="SDV23" s="14"/>
      <c r="SDW23" s="14"/>
      <c r="SDX23" s="14"/>
      <c r="SDY23" s="14"/>
      <c r="SDZ23" s="14"/>
      <c r="SEA23" s="14"/>
      <c r="SEB23" s="14"/>
      <c r="SEC23" s="14"/>
      <c r="SED23" s="14"/>
      <c r="SEE23" s="14"/>
      <c r="SEF23" s="14"/>
      <c r="SEG23" s="14"/>
      <c r="SEH23" s="14"/>
      <c r="SEI23" s="14"/>
      <c r="SEJ23" s="14"/>
      <c r="SEK23" s="14"/>
      <c r="SEL23" s="14"/>
      <c r="SEM23" s="14"/>
      <c r="SEN23" s="14"/>
      <c r="SEO23" s="14"/>
      <c r="SEP23" s="14"/>
      <c r="SEQ23" s="14"/>
      <c r="SER23" s="14"/>
      <c r="SES23" s="14"/>
      <c r="SET23" s="14"/>
      <c r="SEU23" s="14"/>
      <c r="SEV23" s="14"/>
      <c r="SEW23" s="14"/>
      <c r="SEX23" s="14"/>
      <c r="SEY23" s="14"/>
      <c r="SEZ23" s="14"/>
      <c r="SFA23" s="14"/>
      <c r="SFB23" s="14"/>
      <c r="SFC23" s="14"/>
      <c r="SFD23" s="14"/>
      <c r="SFE23" s="14"/>
      <c r="SFF23" s="14"/>
      <c r="SFG23" s="14"/>
      <c r="SFH23" s="14"/>
      <c r="SFI23" s="14"/>
      <c r="SFJ23" s="14"/>
      <c r="SFK23" s="14"/>
      <c r="SFL23" s="14"/>
      <c r="SFM23" s="14"/>
      <c r="SFN23" s="14"/>
      <c r="SFO23" s="14"/>
      <c r="SFP23" s="14"/>
      <c r="SFQ23" s="14"/>
      <c r="SFR23" s="14"/>
      <c r="SFS23" s="14"/>
      <c r="SFT23" s="14"/>
      <c r="SFU23" s="14"/>
      <c r="SFV23" s="14"/>
      <c r="SFW23" s="14"/>
      <c r="SFX23" s="14"/>
      <c r="SFY23" s="14"/>
      <c r="SFZ23" s="14"/>
      <c r="SGA23" s="14"/>
      <c r="SGB23" s="14"/>
      <c r="SGC23" s="14"/>
      <c r="SGD23" s="14"/>
      <c r="SGE23" s="14"/>
      <c r="SGF23" s="14"/>
      <c r="SGG23" s="14"/>
      <c r="SGH23" s="14"/>
      <c r="SGI23" s="14"/>
      <c r="SGJ23" s="14"/>
      <c r="SGK23" s="14"/>
      <c r="SGL23" s="14"/>
      <c r="SGM23" s="14"/>
      <c r="SGN23" s="14"/>
      <c r="SGO23" s="14"/>
      <c r="SGP23" s="14"/>
      <c r="SGQ23" s="14"/>
      <c r="SGR23" s="14"/>
      <c r="SGS23" s="14"/>
      <c r="SGT23" s="14"/>
      <c r="SGU23" s="14"/>
      <c r="SGV23" s="14"/>
      <c r="SGW23" s="14"/>
      <c r="SGX23" s="14"/>
      <c r="SGY23" s="14"/>
      <c r="SGZ23" s="14"/>
      <c r="SHA23" s="14"/>
      <c r="SHB23" s="14"/>
      <c r="SHC23" s="14"/>
      <c r="SHD23" s="14"/>
      <c r="SHE23" s="14"/>
      <c r="SHF23" s="14"/>
      <c r="SHG23" s="14"/>
      <c r="SHH23" s="14"/>
      <c r="SHI23" s="14"/>
      <c r="SHJ23" s="14"/>
      <c r="SHK23" s="14"/>
      <c r="SHL23" s="14"/>
      <c r="SHM23" s="14"/>
      <c r="SHN23" s="14"/>
      <c r="SHO23" s="14"/>
      <c r="SHP23" s="14"/>
      <c r="SHQ23" s="14"/>
      <c r="SHR23" s="14"/>
      <c r="SHS23" s="14"/>
      <c r="SHT23" s="14"/>
      <c r="SHU23" s="14"/>
      <c r="SHV23" s="14"/>
      <c r="SHW23" s="14"/>
      <c r="SHX23" s="14"/>
      <c r="SHY23" s="14"/>
      <c r="SHZ23" s="14"/>
      <c r="SIA23" s="14"/>
      <c r="SIB23" s="14"/>
      <c r="SIC23" s="14"/>
      <c r="SID23" s="14"/>
      <c r="SIE23" s="14"/>
      <c r="SIF23" s="14"/>
      <c r="SIG23" s="14"/>
      <c r="SIH23" s="14"/>
      <c r="SII23" s="14"/>
      <c r="SIJ23" s="14"/>
      <c r="SIK23" s="14"/>
      <c r="SIL23" s="14"/>
      <c r="SIM23" s="14"/>
      <c r="SIN23" s="14"/>
      <c r="SIO23" s="14"/>
      <c r="SIP23" s="14"/>
      <c r="SIQ23" s="14"/>
      <c r="SIR23" s="14"/>
      <c r="SIS23" s="14"/>
      <c r="SIT23" s="14"/>
      <c r="SIU23" s="14"/>
      <c r="SIV23" s="14"/>
      <c r="SIW23" s="14"/>
      <c r="SIX23" s="14"/>
      <c r="SIY23" s="14"/>
      <c r="SIZ23" s="14"/>
      <c r="SJA23" s="14"/>
      <c r="SJB23" s="14"/>
      <c r="SJC23" s="14"/>
      <c r="SJD23" s="14"/>
      <c r="SJE23" s="14"/>
      <c r="SJF23" s="14"/>
      <c r="SJG23" s="14"/>
      <c r="SJH23" s="14"/>
      <c r="SJI23" s="14"/>
      <c r="SJJ23" s="14"/>
      <c r="SJK23" s="14"/>
      <c r="SJL23" s="14"/>
      <c r="SJM23" s="14"/>
      <c r="SJN23" s="14"/>
      <c r="SJO23" s="14"/>
      <c r="SJP23" s="14"/>
      <c r="SJQ23" s="14"/>
      <c r="SJR23" s="14"/>
      <c r="SJS23" s="14"/>
      <c r="SJT23" s="14"/>
      <c r="SJU23" s="14"/>
      <c r="SJV23" s="14"/>
      <c r="SJW23" s="14"/>
      <c r="SJX23" s="14"/>
      <c r="SJY23" s="14"/>
      <c r="SJZ23" s="14"/>
      <c r="SKA23" s="14"/>
      <c r="SKB23" s="14"/>
      <c r="SKC23" s="14"/>
      <c r="SKD23" s="14"/>
      <c r="SKE23" s="14"/>
      <c r="SKF23" s="14"/>
      <c r="SKG23" s="14"/>
      <c r="SKH23" s="14"/>
      <c r="SKI23" s="14"/>
      <c r="SKJ23" s="14"/>
      <c r="SKK23" s="14"/>
      <c r="SKL23" s="14"/>
      <c r="SKM23" s="14"/>
      <c r="SKN23" s="14"/>
      <c r="SKO23" s="14"/>
      <c r="SKP23" s="14"/>
      <c r="SKQ23" s="14"/>
      <c r="SKR23" s="14"/>
      <c r="SKS23" s="14"/>
      <c r="SKT23" s="14"/>
      <c r="SKU23" s="14"/>
      <c r="SKV23" s="14"/>
      <c r="SKW23" s="14"/>
      <c r="SKX23" s="14"/>
      <c r="SKY23" s="14"/>
      <c r="SKZ23" s="14"/>
      <c r="SLA23" s="14"/>
      <c r="SLB23" s="14"/>
      <c r="SLC23" s="14"/>
      <c r="SLD23" s="14"/>
      <c r="SLE23" s="14"/>
      <c r="SLF23" s="14"/>
      <c r="SLG23" s="14"/>
      <c r="SLH23" s="14"/>
      <c r="SLI23" s="14"/>
      <c r="SLJ23" s="14"/>
      <c r="SLK23" s="14"/>
      <c r="SLL23" s="14"/>
      <c r="SLM23" s="14"/>
      <c r="SLN23" s="14"/>
      <c r="SLO23" s="14"/>
      <c r="SLP23" s="14"/>
      <c r="SLQ23" s="14"/>
      <c r="SLR23" s="14"/>
      <c r="SLS23" s="14"/>
      <c r="SLT23" s="14"/>
      <c r="SLU23" s="14"/>
      <c r="SLV23" s="14"/>
      <c r="SLW23" s="14"/>
      <c r="SLX23" s="14"/>
      <c r="SLY23" s="14"/>
      <c r="SLZ23" s="14"/>
      <c r="SMA23" s="14"/>
      <c r="SMB23" s="14"/>
      <c r="SMC23" s="14"/>
      <c r="SMD23" s="14"/>
      <c r="SME23" s="14"/>
      <c r="SMF23" s="14"/>
      <c r="SMG23" s="14"/>
      <c r="SMH23" s="14"/>
      <c r="SMI23" s="14"/>
      <c r="SMJ23" s="14"/>
      <c r="SMK23" s="14"/>
      <c r="SML23" s="14"/>
      <c r="SMM23" s="14"/>
      <c r="SMN23" s="14"/>
      <c r="SMO23" s="14"/>
      <c r="SMP23" s="14"/>
      <c r="SMQ23" s="14"/>
      <c r="SMR23" s="14"/>
      <c r="SMS23" s="14"/>
      <c r="SMT23" s="14"/>
      <c r="SMU23" s="14"/>
      <c r="SMV23" s="14"/>
      <c r="SMW23" s="14"/>
      <c r="SMX23" s="14"/>
      <c r="SMY23" s="14"/>
      <c r="SMZ23" s="14"/>
      <c r="SNA23" s="14"/>
      <c r="SNB23" s="14"/>
      <c r="SNC23" s="14"/>
      <c r="SND23" s="14"/>
      <c r="SNE23" s="14"/>
      <c r="SNF23" s="14"/>
      <c r="SNG23" s="14"/>
      <c r="SNH23" s="14"/>
      <c r="SNI23" s="14"/>
      <c r="SNJ23" s="14"/>
      <c r="SNK23" s="14"/>
      <c r="SNL23" s="14"/>
      <c r="SNM23" s="14"/>
      <c r="SNN23" s="14"/>
      <c r="SNO23" s="14"/>
      <c r="SNP23" s="14"/>
      <c r="SNQ23" s="14"/>
      <c r="SNR23" s="14"/>
      <c r="SNS23" s="14"/>
      <c r="SNT23" s="14"/>
      <c r="SNU23" s="14"/>
      <c r="SNV23" s="14"/>
      <c r="SNW23" s="14"/>
      <c r="SNX23" s="14"/>
      <c r="SNY23" s="14"/>
      <c r="SNZ23" s="14"/>
      <c r="SOA23" s="14"/>
      <c r="SOB23" s="14"/>
      <c r="SOC23" s="14"/>
      <c r="SOD23" s="14"/>
      <c r="SOE23" s="14"/>
      <c r="SOF23" s="14"/>
      <c r="SOG23" s="14"/>
      <c r="SOH23" s="14"/>
      <c r="SOI23" s="14"/>
      <c r="SOJ23" s="14"/>
      <c r="SOK23" s="14"/>
      <c r="SOL23" s="14"/>
      <c r="SOM23" s="14"/>
      <c r="SON23" s="14"/>
      <c r="SOO23" s="14"/>
      <c r="SOP23" s="14"/>
      <c r="SOQ23" s="14"/>
      <c r="SOR23" s="14"/>
      <c r="SOS23" s="14"/>
      <c r="SOT23" s="14"/>
      <c r="SOU23" s="14"/>
      <c r="SOV23" s="14"/>
      <c r="SOW23" s="14"/>
      <c r="SOX23" s="14"/>
      <c r="SOY23" s="14"/>
      <c r="SOZ23" s="14"/>
      <c r="SPA23" s="14"/>
      <c r="SPB23" s="14"/>
      <c r="SPC23" s="14"/>
      <c r="SPD23" s="14"/>
      <c r="SPE23" s="14"/>
      <c r="SPF23" s="14"/>
      <c r="SPG23" s="14"/>
      <c r="SPH23" s="14"/>
      <c r="SPI23" s="14"/>
      <c r="SPJ23" s="14"/>
      <c r="SPK23" s="14"/>
      <c r="SPL23" s="14"/>
      <c r="SPM23" s="14"/>
      <c r="SPN23" s="14"/>
      <c r="SPO23" s="14"/>
      <c r="SPP23" s="14"/>
      <c r="SPQ23" s="14"/>
      <c r="SPR23" s="14"/>
      <c r="SPS23" s="14"/>
      <c r="SPT23" s="14"/>
      <c r="SPU23" s="14"/>
      <c r="SPV23" s="14"/>
      <c r="SPW23" s="14"/>
      <c r="SPX23" s="14"/>
      <c r="SPY23" s="14"/>
      <c r="SPZ23" s="14"/>
      <c r="SQA23" s="14"/>
      <c r="SQB23" s="14"/>
      <c r="SQC23" s="14"/>
      <c r="SQD23" s="14"/>
      <c r="SQE23" s="14"/>
      <c r="SQF23" s="14"/>
      <c r="SQG23" s="14"/>
      <c r="SQH23" s="14"/>
      <c r="SQI23" s="14"/>
      <c r="SQJ23" s="14"/>
      <c r="SQK23" s="14"/>
      <c r="SQL23" s="14"/>
      <c r="SQM23" s="14"/>
      <c r="SQN23" s="14"/>
      <c r="SQO23" s="14"/>
      <c r="SQP23" s="14"/>
      <c r="SQQ23" s="14"/>
      <c r="SQR23" s="14"/>
      <c r="SQS23" s="14"/>
      <c r="SQT23" s="14"/>
      <c r="SQU23" s="14"/>
      <c r="SQV23" s="14"/>
      <c r="SQW23" s="14"/>
      <c r="SQX23" s="14"/>
      <c r="SQY23" s="14"/>
      <c r="SQZ23" s="14"/>
      <c r="SRA23" s="14"/>
      <c r="SRB23" s="14"/>
      <c r="SRC23" s="14"/>
      <c r="SRD23" s="14"/>
      <c r="SRE23" s="14"/>
      <c r="SRF23" s="14"/>
      <c r="SRG23" s="14"/>
      <c r="SRH23" s="14"/>
      <c r="SRI23" s="14"/>
      <c r="SRJ23" s="14"/>
      <c r="SRK23" s="14"/>
      <c r="SRL23" s="14"/>
      <c r="SRM23" s="14"/>
      <c r="SRN23" s="14"/>
      <c r="SRO23" s="14"/>
      <c r="SRP23" s="14"/>
      <c r="SRQ23" s="14"/>
      <c r="SRR23" s="14"/>
      <c r="SRS23" s="14"/>
      <c r="SRT23" s="14"/>
      <c r="SRU23" s="14"/>
      <c r="SRV23" s="14"/>
      <c r="SRW23" s="14"/>
      <c r="SRX23" s="14"/>
      <c r="SRY23" s="14"/>
      <c r="SRZ23" s="14"/>
      <c r="SSA23" s="14"/>
      <c r="SSB23" s="14"/>
      <c r="SSC23" s="14"/>
      <c r="SSD23" s="14"/>
      <c r="SSE23" s="14"/>
      <c r="SSF23" s="14"/>
      <c r="SSG23" s="14"/>
      <c r="SSH23" s="14"/>
      <c r="SSI23" s="14"/>
      <c r="SSJ23" s="14"/>
      <c r="SSK23" s="14"/>
      <c r="SSL23" s="14"/>
      <c r="SSM23" s="14"/>
      <c r="SSN23" s="14"/>
      <c r="SSO23" s="14"/>
      <c r="SSP23" s="14"/>
      <c r="SSQ23" s="14"/>
      <c r="SSR23" s="14"/>
      <c r="SSS23" s="14"/>
      <c r="SST23" s="14"/>
      <c r="SSU23" s="14"/>
      <c r="SSV23" s="14"/>
      <c r="SSW23" s="14"/>
      <c r="SSX23" s="14"/>
      <c r="SSY23" s="14"/>
      <c r="SSZ23" s="14"/>
      <c r="STA23" s="14"/>
      <c r="STB23" s="14"/>
      <c r="STC23" s="14"/>
      <c r="STD23" s="14"/>
      <c r="STE23" s="14"/>
      <c r="STF23" s="14"/>
      <c r="STG23" s="14"/>
      <c r="STH23" s="14"/>
      <c r="STI23" s="14"/>
      <c r="STJ23" s="14"/>
      <c r="STK23" s="14"/>
      <c r="STL23" s="14"/>
      <c r="STM23" s="14"/>
      <c r="STN23" s="14"/>
      <c r="STO23" s="14"/>
      <c r="STP23" s="14"/>
      <c r="STQ23" s="14"/>
      <c r="STR23" s="14"/>
      <c r="STS23" s="14"/>
      <c r="STT23" s="14"/>
      <c r="STU23" s="14"/>
      <c r="STV23" s="14"/>
      <c r="STW23" s="14"/>
      <c r="STX23" s="14"/>
      <c r="STY23" s="14"/>
      <c r="STZ23" s="14"/>
      <c r="SUA23" s="14"/>
      <c r="SUB23" s="14"/>
      <c r="SUC23" s="14"/>
      <c r="SUD23" s="14"/>
      <c r="SUE23" s="14"/>
      <c r="SUF23" s="14"/>
      <c r="SUG23" s="14"/>
      <c r="SUH23" s="14"/>
      <c r="SUI23" s="14"/>
      <c r="SUJ23" s="14"/>
      <c r="SUK23" s="14"/>
      <c r="SUL23" s="14"/>
      <c r="SUM23" s="14"/>
      <c r="SUN23" s="14"/>
      <c r="SUO23" s="14"/>
      <c r="SUP23" s="14"/>
      <c r="SUQ23" s="14"/>
      <c r="SUR23" s="14"/>
      <c r="SUS23" s="14"/>
      <c r="SUT23" s="14"/>
      <c r="SUU23" s="14"/>
      <c r="SUV23" s="14"/>
      <c r="SUW23" s="14"/>
      <c r="SUX23" s="14"/>
      <c r="SUY23" s="14"/>
      <c r="SUZ23" s="14"/>
      <c r="SVA23" s="14"/>
      <c r="SVB23" s="14"/>
      <c r="SVC23" s="14"/>
      <c r="SVD23" s="14"/>
      <c r="SVE23" s="14"/>
      <c r="SVF23" s="14"/>
      <c r="SVG23" s="14"/>
      <c r="SVH23" s="14"/>
      <c r="SVI23" s="14"/>
      <c r="SVJ23" s="14"/>
      <c r="SVK23" s="14"/>
      <c r="SVL23" s="14"/>
      <c r="SVM23" s="14"/>
      <c r="SVN23" s="14"/>
      <c r="SVO23" s="14"/>
      <c r="SVP23" s="14"/>
      <c r="SVQ23" s="14"/>
      <c r="SVR23" s="14"/>
      <c r="SVS23" s="14"/>
      <c r="SVT23" s="14"/>
      <c r="SVU23" s="14"/>
      <c r="SVV23" s="14"/>
      <c r="SVW23" s="14"/>
      <c r="SVX23" s="14"/>
      <c r="SVY23" s="14"/>
      <c r="SVZ23" s="14"/>
      <c r="SWA23" s="14"/>
      <c r="SWB23" s="14"/>
      <c r="SWC23" s="14"/>
      <c r="SWD23" s="14"/>
      <c r="SWE23" s="14"/>
      <c r="SWF23" s="14"/>
      <c r="SWG23" s="14"/>
      <c r="SWH23" s="14"/>
      <c r="SWI23" s="14"/>
      <c r="SWJ23" s="14"/>
      <c r="SWK23" s="14"/>
      <c r="SWL23" s="14"/>
      <c r="SWM23" s="14"/>
      <c r="SWN23" s="14"/>
      <c r="SWO23" s="14"/>
      <c r="SWP23" s="14"/>
      <c r="SWQ23" s="14"/>
      <c r="SWR23" s="14"/>
      <c r="SWS23" s="14"/>
      <c r="SWT23" s="14"/>
      <c r="SWU23" s="14"/>
      <c r="SWV23" s="14"/>
      <c r="SWW23" s="14"/>
      <c r="SWX23" s="14"/>
      <c r="SWY23" s="14"/>
      <c r="SWZ23" s="14"/>
      <c r="SXA23" s="14"/>
      <c r="SXB23" s="14"/>
      <c r="SXC23" s="14"/>
      <c r="SXD23" s="14"/>
      <c r="SXE23" s="14"/>
      <c r="SXF23" s="14"/>
      <c r="SXG23" s="14"/>
      <c r="SXH23" s="14"/>
      <c r="SXI23" s="14"/>
      <c r="SXJ23" s="14"/>
      <c r="SXK23" s="14"/>
      <c r="SXL23" s="14"/>
      <c r="SXM23" s="14"/>
      <c r="SXN23" s="14"/>
      <c r="SXO23" s="14"/>
      <c r="SXP23" s="14"/>
      <c r="SXQ23" s="14"/>
      <c r="SXR23" s="14"/>
      <c r="SXS23" s="14"/>
      <c r="SXT23" s="14"/>
      <c r="SXU23" s="14"/>
      <c r="SXV23" s="14"/>
      <c r="SXW23" s="14"/>
      <c r="SXX23" s="14"/>
      <c r="SXY23" s="14"/>
      <c r="SXZ23" s="14"/>
      <c r="SYA23" s="14"/>
      <c r="SYB23" s="14"/>
      <c r="SYC23" s="14"/>
      <c r="SYD23" s="14"/>
      <c r="SYE23" s="14"/>
      <c r="SYF23" s="14"/>
      <c r="SYG23" s="14"/>
      <c r="SYH23" s="14"/>
      <c r="SYI23" s="14"/>
      <c r="SYJ23" s="14"/>
      <c r="SYK23" s="14"/>
      <c r="SYL23" s="14"/>
      <c r="SYM23" s="14"/>
      <c r="SYN23" s="14"/>
      <c r="SYO23" s="14"/>
      <c r="SYP23" s="14"/>
      <c r="SYQ23" s="14"/>
      <c r="SYR23" s="14"/>
      <c r="SYS23" s="14"/>
      <c r="SYT23" s="14"/>
      <c r="SYU23" s="14"/>
      <c r="SYV23" s="14"/>
      <c r="SYW23" s="14"/>
      <c r="SYX23" s="14"/>
      <c r="SYY23" s="14"/>
      <c r="SYZ23" s="14"/>
      <c r="SZA23" s="14"/>
      <c r="SZB23" s="14"/>
      <c r="SZC23" s="14"/>
      <c r="SZD23" s="14"/>
      <c r="SZE23" s="14"/>
      <c r="SZF23" s="14"/>
      <c r="SZG23" s="14"/>
      <c r="SZH23" s="14"/>
      <c r="SZI23" s="14"/>
      <c r="SZJ23" s="14"/>
      <c r="SZK23" s="14"/>
      <c r="SZL23" s="14"/>
      <c r="SZM23" s="14"/>
      <c r="SZN23" s="14"/>
      <c r="SZO23" s="14"/>
      <c r="SZP23" s="14"/>
      <c r="SZQ23" s="14"/>
      <c r="SZR23" s="14"/>
      <c r="SZS23" s="14"/>
      <c r="SZT23" s="14"/>
      <c r="SZU23" s="14"/>
      <c r="SZV23" s="14"/>
      <c r="SZW23" s="14"/>
      <c r="SZX23" s="14"/>
      <c r="SZY23" s="14"/>
      <c r="SZZ23" s="14"/>
      <c r="TAA23" s="14"/>
      <c r="TAB23" s="14"/>
      <c r="TAC23" s="14"/>
      <c r="TAD23" s="14"/>
      <c r="TAE23" s="14"/>
      <c r="TAF23" s="14"/>
      <c r="TAG23" s="14"/>
      <c r="TAH23" s="14"/>
      <c r="TAI23" s="14"/>
      <c r="TAJ23" s="14"/>
      <c r="TAK23" s="14"/>
      <c r="TAL23" s="14"/>
      <c r="TAM23" s="14"/>
      <c r="TAN23" s="14"/>
      <c r="TAO23" s="14"/>
      <c r="TAP23" s="14"/>
      <c r="TAQ23" s="14"/>
      <c r="TAR23" s="14"/>
      <c r="TAS23" s="14"/>
      <c r="TAT23" s="14"/>
      <c r="TAU23" s="14"/>
      <c r="TAV23" s="14"/>
      <c r="TAW23" s="14"/>
      <c r="TAX23" s="14"/>
      <c r="TAY23" s="14"/>
      <c r="TAZ23" s="14"/>
      <c r="TBA23" s="14"/>
      <c r="TBB23" s="14"/>
      <c r="TBC23" s="14"/>
      <c r="TBD23" s="14"/>
      <c r="TBE23" s="14"/>
      <c r="TBF23" s="14"/>
      <c r="TBG23" s="14"/>
      <c r="TBH23" s="14"/>
      <c r="TBI23" s="14"/>
      <c r="TBJ23" s="14"/>
      <c r="TBK23" s="14"/>
      <c r="TBL23" s="14"/>
      <c r="TBM23" s="14"/>
      <c r="TBN23" s="14"/>
      <c r="TBO23" s="14"/>
      <c r="TBP23" s="14"/>
      <c r="TBQ23" s="14"/>
      <c r="TBR23" s="14"/>
      <c r="TBS23" s="14"/>
      <c r="TBT23" s="14"/>
      <c r="TBU23" s="14"/>
      <c r="TBV23" s="14"/>
      <c r="TBW23" s="14"/>
      <c r="TBX23" s="14"/>
      <c r="TBY23" s="14"/>
      <c r="TBZ23" s="14"/>
      <c r="TCA23" s="14"/>
      <c r="TCB23" s="14"/>
      <c r="TCC23" s="14"/>
      <c r="TCD23" s="14"/>
      <c r="TCE23" s="14"/>
      <c r="TCF23" s="14"/>
      <c r="TCG23" s="14"/>
      <c r="TCH23" s="14"/>
      <c r="TCI23" s="14"/>
      <c r="TCJ23" s="14"/>
      <c r="TCK23" s="14"/>
      <c r="TCL23" s="14"/>
      <c r="TCM23" s="14"/>
      <c r="TCN23" s="14"/>
      <c r="TCO23" s="14"/>
      <c r="TCP23" s="14"/>
      <c r="TCQ23" s="14"/>
      <c r="TCR23" s="14"/>
      <c r="TCS23" s="14"/>
      <c r="TCT23" s="14"/>
      <c r="TCU23" s="14"/>
      <c r="TCV23" s="14"/>
      <c r="TCW23" s="14"/>
      <c r="TCX23" s="14"/>
      <c r="TCY23" s="14"/>
      <c r="TCZ23" s="14"/>
      <c r="TDA23" s="14"/>
      <c r="TDB23" s="14"/>
      <c r="TDC23" s="14"/>
      <c r="TDD23" s="14"/>
      <c r="TDE23" s="14"/>
      <c r="TDF23" s="14"/>
      <c r="TDG23" s="14"/>
      <c r="TDH23" s="14"/>
      <c r="TDI23" s="14"/>
      <c r="TDJ23" s="14"/>
      <c r="TDK23" s="14"/>
      <c r="TDL23" s="14"/>
      <c r="TDM23" s="14"/>
      <c r="TDN23" s="14"/>
      <c r="TDO23" s="14"/>
      <c r="TDP23" s="14"/>
      <c r="TDQ23" s="14"/>
      <c r="TDR23" s="14"/>
      <c r="TDS23" s="14"/>
      <c r="TDT23" s="14"/>
      <c r="TDU23" s="14"/>
      <c r="TDV23" s="14"/>
      <c r="TDW23" s="14"/>
      <c r="TDX23" s="14"/>
      <c r="TDY23" s="14"/>
      <c r="TDZ23" s="14"/>
      <c r="TEA23" s="14"/>
      <c r="TEB23" s="14"/>
      <c r="TEC23" s="14"/>
      <c r="TED23" s="14"/>
      <c r="TEE23" s="14"/>
      <c r="TEF23" s="14"/>
      <c r="TEG23" s="14"/>
      <c r="TEH23" s="14"/>
      <c r="TEI23" s="14"/>
      <c r="TEJ23" s="14"/>
      <c r="TEK23" s="14"/>
      <c r="TEL23" s="14"/>
      <c r="TEM23" s="14"/>
      <c r="TEN23" s="14"/>
      <c r="TEO23" s="14"/>
      <c r="TEP23" s="14"/>
      <c r="TEQ23" s="14"/>
      <c r="TER23" s="14"/>
      <c r="TES23" s="14"/>
      <c r="TET23" s="14"/>
      <c r="TEU23" s="14"/>
      <c r="TEV23" s="14"/>
      <c r="TEW23" s="14"/>
      <c r="TEX23" s="14"/>
      <c r="TEY23" s="14"/>
      <c r="TEZ23" s="14"/>
      <c r="TFA23" s="14"/>
      <c r="TFB23" s="14"/>
      <c r="TFC23" s="14"/>
      <c r="TFD23" s="14"/>
      <c r="TFE23" s="14"/>
      <c r="TFF23" s="14"/>
      <c r="TFG23" s="14"/>
      <c r="TFH23" s="14"/>
      <c r="TFI23" s="14"/>
      <c r="TFJ23" s="14"/>
      <c r="TFK23" s="14"/>
      <c r="TFL23" s="14"/>
      <c r="TFM23" s="14"/>
      <c r="TFN23" s="14"/>
      <c r="TFO23" s="14"/>
      <c r="TFP23" s="14"/>
      <c r="TFQ23" s="14"/>
      <c r="TFR23" s="14"/>
      <c r="TFS23" s="14"/>
      <c r="TFT23" s="14"/>
      <c r="TFU23" s="14"/>
      <c r="TFV23" s="14"/>
      <c r="TFW23" s="14"/>
      <c r="TFX23" s="14"/>
      <c r="TFY23" s="14"/>
      <c r="TFZ23" s="14"/>
      <c r="TGA23" s="14"/>
      <c r="TGB23" s="14"/>
      <c r="TGC23" s="14"/>
      <c r="TGD23" s="14"/>
      <c r="TGE23" s="14"/>
      <c r="TGF23" s="14"/>
      <c r="TGG23" s="14"/>
      <c r="TGH23" s="14"/>
      <c r="TGI23" s="14"/>
      <c r="TGJ23" s="14"/>
      <c r="TGK23" s="14"/>
      <c r="TGL23" s="14"/>
      <c r="TGM23" s="14"/>
      <c r="TGN23" s="14"/>
      <c r="TGO23" s="14"/>
      <c r="TGP23" s="14"/>
      <c r="TGQ23" s="14"/>
      <c r="TGR23" s="14"/>
      <c r="TGS23" s="14"/>
      <c r="TGT23" s="14"/>
      <c r="TGU23" s="14"/>
      <c r="TGV23" s="14"/>
      <c r="TGW23" s="14"/>
      <c r="TGX23" s="14"/>
      <c r="TGY23" s="14"/>
      <c r="TGZ23" s="14"/>
      <c r="THA23" s="14"/>
      <c r="THB23" s="14"/>
      <c r="THC23" s="14"/>
      <c r="THD23" s="14"/>
      <c r="THE23" s="14"/>
      <c r="THF23" s="14"/>
      <c r="THG23" s="14"/>
      <c r="THH23" s="14"/>
      <c r="THI23" s="14"/>
      <c r="THJ23" s="14"/>
      <c r="THK23" s="14"/>
      <c r="THL23" s="14"/>
      <c r="THM23" s="14"/>
      <c r="THN23" s="14"/>
      <c r="THO23" s="14"/>
      <c r="THP23" s="14"/>
      <c r="THQ23" s="14"/>
      <c r="THR23" s="14"/>
      <c r="THS23" s="14"/>
      <c r="THT23" s="14"/>
      <c r="THU23" s="14"/>
      <c r="THV23" s="14"/>
      <c r="THW23" s="14"/>
      <c r="THX23" s="14"/>
      <c r="THY23" s="14"/>
      <c r="THZ23" s="14"/>
      <c r="TIA23" s="14"/>
      <c r="TIB23" s="14"/>
      <c r="TIC23" s="14"/>
      <c r="TID23" s="14"/>
      <c r="TIE23" s="14"/>
      <c r="TIF23" s="14"/>
      <c r="TIG23" s="14"/>
      <c r="TIH23" s="14"/>
      <c r="TII23" s="14"/>
      <c r="TIJ23" s="14"/>
      <c r="TIK23" s="14"/>
      <c r="TIL23" s="14"/>
      <c r="TIM23" s="14"/>
      <c r="TIN23" s="14"/>
      <c r="TIO23" s="14"/>
      <c r="TIP23" s="14"/>
      <c r="TIQ23" s="14"/>
      <c r="TIR23" s="14"/>
      <c r="TIS23" s="14"/>
      <c r="TIT23" s="14"/>
      <c r="TIU23" s="14"/>
      <c r="TIV23" s="14"/>
      <c r="TIW23" s="14"/>
      <c r="TIX23" s="14"/>
      <c r="TIY23" s="14"/>
      <c r="TIZ23" s="14"/>
      <c r="TJA23" s="14"/>
      <c r="TJB23" s="14"/>
      <c r="TJC23" s="14"/>
      <c r="TJD23" s="14"/>
      <c r="TJE23" s="14"/>
      <c r="TJF23" s="14"/>
      <c r="TJG23" s="14"/>
      <c r="TJH23" s="14"/>
      <c r="TJI23" s="14"/>
      <c r="TJJ23" s="14"/>
      <c r="TJK23" s="14"/>
      <c r="TJL23" s="14"/>
      <c r="TJM23" s="14"/>
      <c r="TJN23" s="14"/>
      <c r="TJO23" s="14"/>
      <c r="TJP23" s="14"/>
      <c r="TJQ23" s="14"/>
      <c r="TJR23" s="14"/>
      <c r="TJS23" s="14"/>
      <c r="TJT23" s="14"/>
      <c r="TJU23" s="14"/>
      <c r="TJV23" s="14"/>
      <c r="TJW23" s="14"/>
      <c r="TJX23" s="14"/>
      <c r="TJY23" s="14"/>
      <c r="TJZ23" s="14"/>
      <c r="TKA23" s="14"/>
      <c r="TKB23" s="14"/>
      <c r="TKC23" s="14"/>
      <c r="TKD23" s="14"/>
      <c r="TKE23" s="14"/>
      <c r="TKF23" s="14"/>
      <c r="TKG23" s="14"/>
      <c r="TKH23" s="14"/>
      <c r="TKI23" s="14"/>
      <c r="TKJ23" s="14"/>
      <c r="TKK23" s="14"/>
      <c r="TKL23" s="14"/>
      <c r="TKM23" s="14"/>
      <c r="TKN23" s="14"/>
      <c r="TKO23" s="14"/>
      <c r="TKP23" s="14"/>
      <c r="TKQ23" s="14"/>
      <c r="TKR23" s="14"/>
      <c r="TKS23" s="14"/>
      <c r="TKT23" s="14"/>
      <c r="TKU23" s="14"/>
      <c r="TKV23" s="14"/>
      <c r="TKW23" s="14"/>
      <c r="TKX23" s="14"/>
      <c r="TKY23" s="14"/>
      <c r="TKZ23" s="14"/>
      <c r="TLA23" s="14"/>
      <c r="TLB23" s="14"/>
      <c r="TLC23" s="14"/>
      <c r="TLD23" s="14"/>
      <c r="TLE23" s="14"/>
      <c r="TLF23" s="14"/>
      <c r="TLG23" s="14"/>
      <c r="TLH23" s="14"/>
      <c r="TLI23" s="14"/>
      <c r="TLJ23" s="14"/>
      <c r="TLK23" s="14"/>
      <c r="TLL23" s="14"/>
      <c r="TLM23" s="14"/>
      <c r="TLN23" s="14"/>
      <c r="TLO23" s="14"/>
      <c r="TLP23" s="14"/>
      <c r="TLQ23" s="14"/>
      <c r="TLR23" s="14"/>
      <c r="TLS23" s="14"/>
      <c r="TLT23" s="14"/>
      <c r="TLU23" s="14"/>
      <c r="TLV23" s="14"/>
      <c r="TLW23" s="14"/>
      <c r="TLX23" s="14"/>
      <c r="TLY23" s="14"/>
      <c r="TLZ23" s="14"/>
      <c r="TMA23" s="14"/>
      <c r="TMB23" s="14"/>
      <c r="TMC23" s="14"/>
      <c r="TMD23" s="14"/>
      <c r="TME23" s="14"/>
      <c r="TMF23" s="14"/>
      <c r="TMG23" s="14"/>
      <c r="TMH23" s="14"/>
      <c r="TMI23" s="14"/>
      <c r="TMJ23" s="14"/>
      <c r="TMK23" s="14"/>
      <c r="TML23" s="14"/>
      <c r="TMM23" s="14"/>
      <c r="TMN23" s="14"/>
      <c r="TMO23" s="14"/>
      <c r="TMP23" s="14"/>
      <c r="TMQ23" s="14"/>
      <c r="TMR23" s="14"/>
      <c r="TMS23" s="14"/>
      <c r="TMT23" s="14"/>
      <c r="TMU23" s="14"/>
      <c r="TMV23" s="14"/>
      <c r="TMW23" s="14"/>
      <c r="TMX23" s="14"/>
      <c r="TMY23" s="14"/>
      <c r="TMZ23" s="14"/>
      <c r="TNA23" s="14"/>
      <c r="TNB23" s="14"/>
      <c r="TNC23" s="14"/>
      <c r="TND23" s="14"/>
      <c r="TNE23" s="14"/>
      <c r="TNF23" s="14"/>
      <c r="TNG23" s="14"/>
      <c r="TNH23" s="14"/>
      <c r="TNI23" s="14"/>
      <c r="TNJ23" s="14"/>
      <c r="TNK23" s="14"/>
      <c r="TNL23" s="14"/>
      <c r="TNM23" s="14"/>
      <c r="TNN23" s="14"/>
      <c r="TNO23" s="14"/>
      <c r="TNP23" s="14"/>
      <c r="TNQ23" s="14"/>
      <c r="TNR23" s="14"/>
      <c r="TNS23" s="14"/>
      <c r="TNT23" s="14"/>
      <c r="TNU23" s="14"/>
      <c r="TNV23" s="14"/>
      <c r="TNW23" s="14"/>
      <c r="TNX23" s="14"/>
      <c r="TNY23" s="14"/>
      <c r="TNZ23" s="14"/>
      <c r="TOA23" s="14"/>
      <c r="TOB23" s="14"/>
      <c r="TOC23" s="14"/>
      <c r="TOD23" s="14"/>
      <c r="TOE23" s="14"/>
      <c r="TOF23" s="14"/>
      <c r="TOG23" s="14"/>
      <c r="TOH23" s="14"/>
      <c r="TOI23" s="14"/>
      <c r="TOJ23" s="14"/>
      <c r="TOK23" s="14"/>
      <c r="TOL23" s="14"/>
      <c r="TOM23" s="14"/>
      <c r="TON23" s="14"/>
      <c r="TOO23" s="14"/>
      <c r="TOP23" s="14"/>
      <c r="TOQ23" s="14"/>
      <c r="TOR23" s="14"/>
      <c r="TOS23" s="14"/>
      <c r="TOT23" s="14"/>
      <c r="TOU23" s="14"/>
      <c r="TOV23" s="14"/>
      <c r="TOW23" s="14"/>
      <c r="TOX23" s="14"/>
      <c r="TOY23" s="14"/>
      <c r="TOZ23" s="14"/>
      <c r="TPA23" s="14"/>
      <c r="TPB23" s="14"/>
      <c r="TPC23" s="14"/>
      <c r="TPD23" s="14"/>
      <c r="TPE23" s="14"/>
      <c r="TPF23" s="14"/>
      <c r="TPG23" s="14"/>
      <c r="TPH23" s="14"/>
      <c r="TPI23" s="14"/>
      <c r="TPJ23" s="14"/>
      <c r="TPK23" s="14"/>
      <c r="TPL23" s="14"/>
      <c r="TPM23" s="14"/>
      <c r="TPN23" s="14"/>
      <c r="TPO23" s="14"/>
      <c r="TPP23" s="14"/>
      <c r="TPQ23" s="14"/>
      <c r="TPR23" s="14"/>
      <c r="TPS23" s="14"/>
      <c r="TPT23" s="14"/>
      <c r="TPU23" s="14"/>
      <c r="TPV23" s="14"/>
      <c r="TPW23" s="14"/>
      <c r="TPX23" s="14"/>
      <c r="TPY23" s="14"/>
      <c r="TPZ23" s="14"/>
      <c r="TQA23" s="14"/>
      <c r="TQB23" s="14"/>
      <c r="TQC23" s="14"/>
      <c r="TQD23" s="14"/>
      <c r="TQE23" s="14"/>
      <c r="TQF23" s="14"/>
      <c r="TQG23" s="14"/>
      <c r="TQH23" s="14"/>
      <c r="TQI23" s="14"/>
      <c r="TQJ23" s="14"/>
      <c r="TQK23" s="14"/>
      <c r="TQL23" s="14"/>
      <c r="TQM23" s="14"/>
      <c r="TQN23" s="14"/>
      <c r="TQO23" s="14"/>
      <c r="TQP23" s="14"/>
      <c r="TQQ23" s="14"/>
      <c r="TQR23" s="14"/>
      <c r="TQS23" s="14"/>
      <c r="TQT23" s="14"/>
      <c r="TQU23" s="14"/>
      <c r="TQV23" s="14"/>
      <c r="TQW23" s="14"/>
      <c r="TQX23" s="14"/>
      <c r="TQY23" s="14"/>
      <c r="TQZ23" s="14"/>
      <c r="TRA23" s="14"/>
      <c r="TRB23" s="14"/>
      <c r="TRC23" s="14"/>
      <c r="TRD23" s="14"/>
      <c r="TRE23" s="14"/>
      <c r="TRF23" s="14"/>
      <c r="TRG23" s="14"/>
      <c r="TRH23" s="14"/>
      <c r="TRI23" s="14"/>
      <c r="TRJ23" s="14"/>
      <c r="TRK23" s="14"/>
      <c r="TRL23" s="14"/>
      <c r="TRM23" s="14"/>
      <c r="TRN23" s="14"/>
      <c r="TRO23" s="14"/>
      <c r="TRP23" s="14"/>
      <c r="TRQ23" s="14"/>
      <c r="TRR23" s="14"/>
      <c r="TRS23" s="14"/>
      <c r="TRT23" s="14"/>
      <c r="TRU23" s="14"/>
      <c r="TRV23" s="14"/>
      <c r="TRW23" s="14"/>
      <c r="TRX23" s="14"/>
      <c r="TRY23" s="14"/>
      <c r="TRZ23" s="14"/>
      <c r="TSA23" s="14"/>
      <c r="TSB23" s="14"/>
      <c r="TSC23" s="14"/>
      <c r="TSD23" s="14"/>
      <c r="TSE23" s="14"/>
      <c r="TSF23" s="14"/>
      <c r="TSG23" s="14"/>
      <c r="TSH23" s="14"/>
      <c r="TSI23" s="14"/>
      <c r="TSJ23" s="14"/>
      <c r="TSK23" s="14"/>
      <c r="TSL23" s="14"/>
      <c r="TSM23" s="14"/>
      <c r="TSN23" s="14"/>
      <c r="TSO23" s="14"/>
      <c r="TSP23" s="14"/>
      <c r="TSQ23" s="14"/>
      <c r="TSR23" s="14"/>
      <c r="TSS23" s="14"/>
      <c r="TST23" s="14"/>
      <c r="TSU23" s="14"/>
      <c r="TSV23" s="14"/>
      <c r="TSW23" s="14"/>
      <c r="TSX23" s="14"/>
      <c r="TSY23" s="14"/>
      <c r="TSZ23" s="14"/>
      <c r="TTA23" s="14"/>
      <c r="TTB23" s="14"/>
      <c r="TTC23" s="14"/>
      <c r="TTD23" s="14"/>
      <c r="TTE23" s="14"/>
      <c r="TTF23" s="14"/>
      <c r="TTG23" s="14"/>
      <c r="TTH23" s="14"/>
      <c r="TTI23" s="14"/>
      <c r="TTJ23" s="14"/>
      <c r="TTK23" s="14"/>
      <c r="TTL23" s="14"/>
      <c r="TTM23" s="14"/>
      <c r="TTN23" s="14"/>
      <c r="TTO23" s="14"/>
      <c r="TTP23" s="14"/>
      <c r="TTQ23" s="14"/>
      <c r="TTR23" s="14"/>
      <c r="TTS23" s="14"/>
      <c r="TTT23" s="14"/>
      <c r="TTU23" s="14"/>
      <c r="TTV23" s="14"/>
      <c r="TTW23" s="14"/>
      <c r="TTX23" s="14"/>
      <c r="TTY23" s="14"/>
      <c r="TTZ23" s="14"/>
      <c r="TUA23" s="14"/>
      <c r="TUB23" s="14"/>
      <c r="TUC23" s="14"/>
      <c r="TUD23" s="14"/>
      <c r="TUE23" s="14"/>
      <c r="TUF23" s="14"/>
      <c r="TUG23" s="14"/>
      <c r="TUH23" s="14"/>
      <c r="TUI23" s="14"/>
      <c r="TUJ23" s="14"/>
      <c r="TUK23" s="14"/>
      <c r="TUL23" s="14"/>
      <c r="TUM23" s="14"/>
      <c r="TUN23" s="14"/>
      <c r="TUO23" s="14"/>
      <c r="TUP23" s="14"/>
      <c r="TUQ23" s="14"/>
      <c r="TUR23" s="14"/>
      <c r="TUS23" s="14"/>
      <c r="TUT23" s="14"/>
      <c r="TUU23" s="14"/>
      <c r="TUV23" s="14"/>
      <c r="TUW23" s="14"/>
      <c r="TUX23" s="14"/>
      <c r="TUY23" s="14"/>
      <c r="TUZ23" s="14"/>
      <c r="TVA23" s="14"/>
      <c r="TVB23" s="14"/>
      <c r="TVC23" s="14"/>
      <c r="TVD23" s="14"/>
      <c r="TVE23" s="14"/>
      <c r="TVF23" s="14"/>
      <c r="TVG23" s="14"/>
      <c r="TVH23" s="14"/>
      <c r="TVI23" s="14"/>
      <c r="TVJ23" s="14"/>
      <c r="TVK23" s="14"/>
      <c r="TVL23" s="14"/>
      <c r="TVM23" s="14"/>
      <c r="TVN23" s="14"/>
      <c r="TVO23" s="14"/>
      <c r="TVP23" s="14"/>
      <c r="TVQ23" s="14"/>
      <c r="TVR23" s="14"/>
      <c r="TVS23" s="14"/>
      <c r="TVT23" s="14"/>
      <c r="TVU23" s="14"/>
      <c r="TVV23" s="14"/>
      <c r="TVW23" s="14"/>
      <c r="TVX23" s="14"/>
      <c r="TVY23" s="14"/>
      <c r="TVZ23" s="14"/>
      <c r="TWA23" s="14"/>
      <c r="TWB23" s="14"/>
      <c r="TWC23" s="14"/>
      <c r="TWD23" s="14"/>
      <c r="TWE23" s="14"/>
      <c r="TWF23" s="14"/>
      <c r="TWG23" s="14"/>
      <c r="TWH23" s="14"/>
      <c r="TWI23" s="14"/>
      <c r="TWJ23" s="14"/>
      <c r="TWK23" s="14"/>
      <c r="TWL23" s="14"/>
      <c r="TWM23" s="14"/>
      <c r="TWN23" s="14"/>
      <c r="TWO23" s="14"/>
      <c r="TWP23" s="14"/>
      <c r="TWQ23" s="14"/>
      <c r="TWR23" s="14"/>
      <c r="TWS23" s="14"/>
      <c r="TWT23" s="14"/>
      <c r="TWU23" s="14"/>
      <c r="TWV23" s="14"/>
      <c r="TWW23" s="14"/>
      <c r="TWX23" s="14"/>
      <c r="TWY23" s="14"/>
      <c r="TWZ23" s="14"/>
      <c r="TXA23" s="14"/>
      <c r="TXB23" s="14"/>
      <c r="TXC23" s="14"/>
      <c r="TXD23" s="14"/>
      <c r="TXE23" s="14"/>
      <c r="TXF23" s="14"/>
      <c r="TXG23" s="14"/>
      <c r="TXH23" s="14"/>
      <c r="TXI23" s="14"/>
      <c r="TXJ23" s="14"/>
      <c r="TXK23" s="14"/>
      <c r="TXL23" s="14"/>
      <c r="TXM23" s="14"/>
      <c r="TXN23" s="14"/>
      <c r="TXO23" s="14"/>
      <c r="TXP23" s="14"/>
      <c r="TXQ23" s="14"/>
      <c r="TXR23" s="14"/>
      <c r="TXS23" s="14"/>
      <c r="TXT23" s="14"/>
      <c r="TXU23" s="14"/>
      <c r="TXV23" s="14"/>
      <c r="TXW23" s="14"/>
      <c r="TXX23" s="14"/>
      <c r="TXY23" s="14"/>
      <c r="TXZ23" s="14"/>
      <c r="TYA23" s="14"/>
      <c r="TYB23" s="14"/>
      <c r="TYC23" s="14"/>
      <c r="TYD23" s="14"/>
      <c r="TYE23" s="14"/>
      <c r="TYF23" s="14"/>
      <c r="TYG23" s="14"/>
      <c r="TYH23" s="14"/>
      <c r="TYI23" s="14"/>
      <c r="TYJ23" s="14"/>
      <c r="TYK23" s="14"/>
      <c r="TYL23" s="14"/>
      <c r="TYM23" s="14"/>
      <c r="TYN23" s="14"/>
      <c r="TYO23" s="14"/>
      <c r="TYP23" s="14"/>
      <c r="TYQ23" s="14"/>
      <c r="TYR23" s="14"/>
      <c r="TYS23" s="14"/>
      <c r="TYT23" s="14"/>
      <c r="TYU23" s="14"/>
      <c r="TYV23" s="14"/>
      <c r="TYW23" s="14"/>
      <c r="TYX23" s="14"/>
      <c r="TYY23" s="14"/>
      <c r="TYZ23" s="14"/>
      <c r="TZA23" s="14"/>
      <c r="TZB23" s="14"/>
      <c r="TZC23" s="14"/>
      <c r="TZD23" s="14"/>
      <c r="TZE23" s="14"/>
      <c r="TZF23" s="14"/>
      <c r="TZG23" s="14"/>
      <c r="TZH23" s="14"/>
      <c r="TZI23" s="14"/>
      <c r="TZJ23" s="14"/>
      <c r="TZK23" s="14"/>
      <c r="TZL23" s="14"/>
      <c r="TZM23" s="14"/>
      <c r="TZN23" s="14"/>
      <c r="TZO23" s="14"/>
      <c r="TZP23" s="14"/>
      <c r="TZQ23" s="14"/>
      <c r="TZR23" s="14"/>
      <c r="TZS23" s="14"/>
      <c r="TZT23" s="14"/>
      <c r="TZU23" s="14"/>
      <c r="TZV23" s="14"/>
      <c r="TZW23" s="14"/>
      <c r="TZX23" s="14"/>
      <c r="TZY23" s="14"/>
      <c r="TZZ23" s="14"/>
      <c r="UAA23" s="14"/>
      <c r="UAB23" s="14"/>
      <c r="UAC23" s="14"/>
      <c r="UAD23" s="14"/>
      <c r="UAE23" s="14"/>
      <c r="UAF23" s="14"/>
      <c r="UAG23" s="14"/>
      <c r="UAH23" s="14"/>
      <c r="UAI23" s="14"/>
      <c r="UAJ23" s="14"/>
      <c r="UAK23" s="14"/>
      <c r="UAL23" s="14"/>
      <c r="UAM23" s="14"/>
      <c r="UAN23" s="14"/>
      <c r="UAO23" s="14"/>
      <c r="UAP23" s="14"/>
      <c r="UAQ23" s="14"/>
      <c r="UAR23" s="14"/>
      <c r="UAS23" s="14"/>
      <c r="UAT23" s="14"/>
      <c r="UAU23" s="14"/>
      <c r="UAV23" s="14"/>
      <c r="UAW23" s="14"/>
      <c r="UAX23" s="14"/>
      <c r="UAY23" s="14"/>
      <c r="UAZ23" s="14"/>
      <c r="UBA23" s="14"/>
      <c r="UBB23" s="14"/>
      <c r="UBC23" s="14"/>
      <c r="UBD23" s="14"/>
      <c r="UBE23" s="14"/>
      <c r="UBF23" s="14"/>
      <c r="UBG23" s="14"/>
      <c r="UBH23" s="14"/>
      <c r="UBI23" s="14"/>
      <c r="UBJ23" s="14"/>
      <c r="UBK23" s="14"/>
      <c r="UBL23" s="14"/>
      <c r="UBM23" s="14"/>
      <c r="UBN23" s="14"/>
      <c r="UBO23" s="14"/>
      <c r="UBP23" s="14"/>
      <c r="UBQ23" s="14"/>
      <c r="UBR23" s="14"/>
      <c r="UBS23" s="14"/>
      <c r="UBT23" s="14"/>
      <c r="UBU23" s="14"/>
      <c r="UBV23" s="14"/>
      <c r="UBW23" s="14"/>
      <c r="UBX23" s="14"/>
      <c r="UBY23" s="14"/>
      <c r="UBZ23" s="14"/>
      <c r="UCA23" s="14"/>
      <c r="UCB23" s="14"/>
      <c r="UCC23" s="14"/>
      <c r="UCD23" s="14"/>
      <c r="UCE23" s="14"/>
      <c r="UCF23" s="14"/>
      <c r="UCG23" s="14"/>
      <c r="UCH23" s="14"/>
      <c r="UCI23" s="14"/>
      <c r="UCJ23" s="14"/>
      <c r="UCK23" s="14"/>
      <c r="UCL23" s="14"/>
      <c r="UCM23" s="14"/>
      <c r="UCN23" s="14"/>
      <c r="UCO23" s="14"/>
      <c r="UCP23" s="14"/>
      <c r="UCQ23" s="14"/>
      <c r="UCR23" s="14"/>
      <c r="UCS23" s="14"/>
      <c r="UCT23" s="14"/>
      <c r="UCU23" s="14"/>
      <c r="UCV23" s="14"/>
      <c r="UCW23" s="14"/>
      <c r="UCX23" s="14"/>
      <c r="UCY23" s="14"/>
      <c r="UCZ23" s="14"/>
      <c r="UDA23" s="14"/>
      <c r="UDB23" s="14"/>
      <c r="UDC23" s="14"/>
      <c r="UDD23" s="14"/>
      <c r="UDE23" s="14"/>
      <c r="UDF23" s="14"/>
      <c r="UDG23" s="14"/>
      <c r="UDH23" s="14"/>
      <c r="UDI23" s="14"/>
      <c r="UDJ23" s="14"/>
      <c r="UDK23" s="14"/>
      <c r="UDL23" s="14"/>
      <c r="UDM23" s="14"/>
      <c r="UDN23" s="14"/>
      <c r="UDO23" s="14"/>
      <c r="UDP23" s="14"/>
      <c r="UDQ23" s="14"/>
      <c r="UDR23" s="14"/>
      <c r="UDS23" s="14"/>
      <c r="UDT23" s="14"/>
      <c r="UDU23" s="14"/>
      <c r="UDV23" s="14"/>
      <c r="UDW23" s="14"/>
      <c r="UDX23" s="14"/>
      <c r="UDY23" s="14"/>
      <c r="UDZ23" s="14"/>
      <c r="UEA23" s="14"/>
      <c r="UEB23" s="14"/>
      <c r="UEC23" s="14"/>
      <c r="UED23" s="14"/>
      <c r="UEE23" s="14"/>
      <c r="UEF23" s="14"/>
      <c r="UEG23" s="14"/>
      <c r="UEH23" s="14"/>
      <c r="UEI23" s="14"/>
      <c r="UEJ23" s="14"/>
      <c r="UEK23" s="14"/>
      <c r="UEL23" s="14"/>
      <c r="UEM23" s="14"/>
      <c r="UEN23" s="14"/>
      <c r="UEO23" s="14"/>
      <c r="UEP23" s="14"/>
      <c r="UEQ23" s="14"/>
      <c r="UER23" s="14"/>
      <c r="UES23" s="14"/>
      <c r="UET23" s="14"/>
      <c r="UEU23" s="14"/>
      <c r="UEV23" s="14"/>
      <c r="UEW23" s="14"/>
      <c r="UEX23" s="14"/>
      <c r="UEY23" s="14"/>
      <c r="UEZ23" s="14"/>
      <c r="UFA23" s="14"/>
      <c r="UFB23" s="14"/>
      <c r="UFC23" s="14"/>
      <c r="UFD23" s="14"/>
      <c r="UFE23" s="14"/>
      <c r="UFF23" s="14"/>
      <c r="UFG23" s="14"/>
      <c r="UFH23" s="14"/>
      <c r="UFI23" s="14"/>
      <c r="UFJ23" s="14"/>
      <c r="UFK23" s="14"/>
      <c r="UFL23" s="14"/>
      <c r="UFM23" s="14"/>
      <c r="UFN23" s="14"/>
      <c r="UFO23" s="14"/>
      <c r="UFP23" s="14"/>
      <c r="UFQ23" s="14"/>
      <c r="UFR23" s="14"/>
      <c r="UFS23" s="14"/>
      <c r="UFT23" s="14"/>
      <c r="UFU23" s="14"/>
      <c r="UFV23" s="14"/>
      <c r="UFW23" s="14"/>
      <c r="UFX23" s="14"/>
      <c r="UFY23" s="14"/>
      <c r="UFZ23" s="14"/>
      <c r="UGA23" s="14"/>
      <c r="UGB23" s="14"/>
      <c r="UGC23" s="14"/>
      <c r="UGD23" s="14"/>
      <c r="UGE23" s="14"/>
      <c r="UGF23" s="14"/>
      <c r="UGG23" s="14"/>
      <c r="UGH23" s="14"/>
      <c r="UGI23" s="14"/>
      <c r="UGJ23" s="14"/>
      <c r="UGK23" s="14"/>
      <c r="UGL23" s="14"/>
      <c r="UGM23" s="14"/>
      <c r="UGN23" s="14"/>
      <c r="UGO23" s="14"/>
      <c r="UGP23" s="14"/>
      <c r="UGQ23" s="14"/>
      <c r="UGR23" s="14"/>
      <c r="UGS23" s="14"/>
      <c r="UGT23" s="14"/>
      <c r="UGU23" s="14"/>
      <c r="UGV23" s="14"/>
      <c r="UGW23" s="14"/>
      <c r="UGX23" s="14"/>
      <c r="UGY23" s="14"/>
      <c r="UGZ23" s="14"/>
      <c r="UHA23" s="14"/>
      <c r="UHB23" s="14"/>
      <c r="UHC23" s="14"/>
      <c r="UHD23" s="14"/>
      <c r="UHE23" s="14"/>
      <c r="UHF23" s="14"/>
      <c r="UHG23" s="14"/>
      <c r="UHH23" s="14"/>
      <c r="UHI23" s="14"/>
      <c r="UHJ23" s="14"/>
      <c r="UHK23" s="14"/>
      <c r="UHL23" s="14"/>
      <c r="UHM23" s="14"/>
      <c r="UHN23" s="14"/>
      <c r="UHO23" s="14"/>
      <c r="UHP23" s="14"/>
      <c r="UHQ23" s="14"/>
      <c r="UHR23" s="14"/>
      <c r="UHS23" s="14"/>
      <c r="UHT23" s="14"/>
      <c r="UHU23" s="14"/>
      <c r="UHV23" s="14"/>
      <c r="UHW23" s="14"/>
      <c r="UHX23" s="14"/>
      <c r="UHY23" s="14"/>
      <c r="UHZ23" s="14"/>
      <c r="UIA23" s="14"/>
      <c r="UIB23" s="14"/>
      <c r="UIC23" s="14"/>
      <c r="UID23" s="14"/>
      <c r="UIE23" s="14"/>
      <c r="UIF23" s="14"/>
      <c r="UIG23" s="14"/>
      <c r="UIH23" s="14"/>
      <c r="UII23" s="14"/>
      <c r="UIJ23" s="14"/>
      <c r="UIK23" s="14"/>
      <c r="UIL23" s="14"/>
      <c r="UIM23" s="14"/>
      <c r="UIN23" s="14"/>
      <c r="UIO23" s="14"/>
      <c r="UIP23" s="14"/>
      <c r="UIQ23" s="14"/>
      <c r="UIR23" s="14"/>
      <c r="UIS23" s="14"/>
      <c r="UIT23" s="14"/>
      <c r="UIU23" s="14"/>
      <c r="UIV23" s="14"/>
      <c r="UIW23" s="14"/>
      <c r="UIX23" s="14"/>
      <c r="UIY23" s="14"/>
      <c r="UIZ23" s="14"/>
      <c r="UJA23" s="14"/>
      <c r="UJB23" s="14"/>
      <c r="UJC23" s="14"/>
      <c r="UJD23" s="14"/>
      <c r="UJE23" s="14"/>
      <c r="UJF23" s="14"/>
      <c r="UJG23" s="14"/>
      <c r="UJH23" s="14"/>
      <c r="UJI23" s="14"/>
      <c r="UJJ23" s="14"/>
      <c r="UJK23" s="14"/>
      <c r="UJL23" s="14"/>
      <c r="UJM23" s="14"/>
      <c r="UJN23" s="14"/>
      <c r="UJO23" s="14"/>
      <c r="UJP23" s="14"/>
      <c r="UJQ23" s="14"/>
      <c r="UJR23" s="14"/>
      <c r="UJS23" s="14"/>
      <c r="UJT23" s="14"/>
      <c r="UJU23" s="14"/>
      <c r="UJV23" s="14"/>
      <c r="UJW23" s="14"/>
      <c r="UJX23" s="14"/>
      <c r="UJY23" s="14"/>
      <c r="UJZ23" s="14"/>
      <c r="UKA23" s="14"/>
      <c r="UKB23" s="14"/>
      <c r="UKC23" s="14"/>
      <c r="UKD23" s="14"/>
      <c r="UKE23" s="14"/>
      <c r="UKF23" s="14"/>
      <c r="UKG23" s="14"/>
      <c r="UKH23" s="14"/>
      <c r="UKI23" s="14"/>
      <c r="UKJ23" s="14"/>
      <c r="UKK23" s="14"/>
      <c r="UKL23" s="14"/>
      <c r="UKM23" s="14"/>
      <c r="UKN23" s="14"/>
      <c r="UKO23" s="14"/>
      <c r="UKP23" s="14"/>
      <c r="UKQ23" s="14"/>
      <c r="UKR23" s="14"/>
      <c r="UKS23" s="14"/>
      <c r="UKT23" s="14"/>
      <c r="UKU23" s="14"/>
      <c r="UKV23" s="14"/>
      <c r="UKW23" s="14"/>
      <c r="UKX23" s="14"/>
      <c r="UKY23" s="14"/>
      <c r="UKZ23" s="14"/>
      <c r="ULA23" s="14"/>
      <c r="ULB23" s="14"/>
      <c r="ULC23" s="14"/>
      <c r="ULD23" s="14"/>
      <c r="ULE23" s="14"/>
      <c r="ULF23" s="14"/>
      <c r="ULG23" s="14"/>
      <c r="ULH23" s="14"/>
      <c r="ULI23" s="14"/>
      <c r="ULJ23" s="14"/>
      <c r="ULK23" s="14"/>
      <c r="ULL23" s="14"/>
      <c r="ULM23" s="14"/>
      <c r="ULN23" s="14"/>
      <c r="ULO23" s="14"/>
      <c r="ULP23" s="14"/>
      <c r="ULQ23" s="14"/>
      <c r="ULR23" s="14"/>
      <c r="ULS23" s="14"/>
      <c r="ULT23" s="14"/>
      <c r="ULU23" s="14"/>
      <c r="ULV23" s="14"/>
      <c r="ULW23" s="14"/>
      <c r="ULX23" s="14"/>
      <c r="ULY23" s="14"/>
      <c r="ULZ23" s="14"/>
      <c r="UMA23" s="14"/>
      <c r="UMB23" s="14"/>
      <c r="UMC23" s="14"/>
      <c r="UMD23" s="14"/>
      <c r="UME23" s="14"/>
      <c r="UMF23" s="14"/>
      <c r="UMG23" s="14"/>
      <c r="UMH23" s="14"/>
      <c r="UMI23" s="14"/>
      <c r="UMJ23" s="14"/>
      <c r="UMK23" s="14"/>
      <c r="UML23" s="14"/>
      <c r="UMM23" s="14"/>
      <c r="UMN23" s="14"/>
      <c r="UMO23" s="14"/>
      <c r="UMP23" s="14"/>
      <c r="UMQ23" s="14"/>
      <c r="UMR23" s="14"/>
      <c r="UMS23" s="14"/>
      <c r="UMT23" s="14"/>
      <c r="UMU23" s="14"/>
      <c r="UMV23" s="14"/>
      <c r="UMW23" s="14"/>
      <c r="UMX23" s="14"/>
      <c r="UMY23" s="14"/>
      <c r="UMZ23" s="14"/>
      <c r="UNA23" s="14"/>
      <c r="UNB23" s="14"/>
      <c r="UNC23" s="14"/>
      <c r="UND23" s="14"/>
      <c r="UNE23" s="14"/>
      <c r="UNF23" s="14"/>
      <c r="UNG23" s="14"/>
      <c r="UNH23" s="14"/>
      <c r="UNI23" s="14"/>
      <c r="UNJ23" s="14"/>
      <c r="UNK23" s="14"/>
      <c r="UNL23" s="14"/>
      <c r="UNM23" s="14"/>
      <c r="UNN23" s="14"/>
      <c r="UNO23" s="14"/>
      <c r="UNP23" s="14"/>
      <c r="UNQ23" s="14"/>
      <c r="UNR23" s="14"/>
      <c r="UNS23" s="14"/>
      <c r="UNT23" s="14"/>
      <c r="UNU23" s="14"/>
      <c r="UNV23" s="14"/>
      <c r="UNW23" s="14"/>
      <c r="UNX23" s="14"/>
      <c r="UNY23" s="14"/>
      <c r="UNZ23" s="14"/>
      <c r="UOA23" s="14"/>
      <c r="UOB23" s="14"/>
      <c r="UOC23" s="14"/>
      <c r="UOD23" s="14"/>
      <c r="UOE23" s="14"/>
      <c r="UOF23" s="14"/>
      <c r="UOG23" s="14"/>
      <c r="UOH23" s="14"/>
      <c r="UOI23" s="14"/>
      <c r="UOJ23" s="14"/>
      <c r="UOK23" s="14"/>
      <c r="UOL23" s="14"/>
      <c r="UOM23" s="14"/>
      <c r="UON23" s="14"/>
      <c r="UOO23" s="14"/>
      <c r="UOP23" s="14"/>
      <c r="UOQ23" s="14"/>
      <c r="UOR23" s="14"/>
      <c r="UOS23" s="14"/>
      <c r="UOT23" s="14"/>
      <c r="UOU23" s="14"/>
      <c r="UOV23" s="14"/>
      <c r="UOW23" s="14"/>
      <c r="UOX23" s="14"/>
      <c r="UOY23" s="14"/>
      <c r="UOZ23" s="14"/>
      <c r="UPA23" s="14"/>
      <c r="UPB23" s="14"/>
      <c r="UPC23" s="14"/>
      <c r="UPD23" s="14"/>
      <c r="UPE23" s="14"/>
      <c r="UPF23" s="14"/>
      <c r="UPG23" s="14"/>
      <c r="UPH23" s="14"/>
      <c r="UPI23" s="14"/>
      <c r="UPJ23" s="14"/>
      <c r="UPK23" s="14"/>
      <c r="UPL23" s="14"/>
      <c r="UPM23" s="14"/>
      <c r="UPN23" s="14"/>
      <c r="UPO23" s="14"/>
      <c r="UPP23" s="14"/>
      <c r="UPQ23" s="14"/>
      <c r="UPR23" s="14"/>
      <c r="UPS23" s="14"/>
      <c r="UPT23" s="14"/>
      <c r="UPU23" s="14"/>
      <c r="UPV23" s="14"/>
      <c r="UPW23" s="14"/>
      <c r="UPX23" s="14"/>
      <c r="UPY23" s="14"/>
      <c r="UPZ23" s="14"/>
      <c r="UQA23" s="14"/>
      <c r="UQB23" s="14"/>
      <c r="UQC23" s="14"/>
      <c r="UQD23" s="14"/>
      <c r="UQE23" s="14"/>
      <c r="UQF23" s="14"/>
      <c r="UQG23" s="14"/>
      <c r="UQH23" s="14"/>
      <c r="UQI23" s="14"/>
      <c r="UQJ23" s="14"/>
      <c r="UQK23" s="14"/>
      <c r="UQL23" s="14"/>
      <c r="UQM23" s="14"/>
      <c r="UQN23" s="14"/>
      <c r="UQO23" s="14"/>
      <c r="UQP23" s="14"/>
      <c r="UQQ23" s="14"/>
      <c r="UQR23" s="14"/>
      <c r="UQS23" s="14"/>
      <c r="UQT23" s="14"/>
      <c r="UQU23" s="14"/>
      <c r="UQV23" s="14"/>
      <c r="UQW23" s="14"/>
      <c r="UQX23" s="14"/>
      <c r="UQY23" s="14"/>
      <c r="UQZ23" s="14"/>
      <c r="URA23" s="14"/>
      <c r="URB23" s="14"/>
      <c r="URC23" s="14"/>
      <c r="URD23" s="14"/>
      <c r="URE23" s="14"/>
      <c r="URF23" s="14"/>
      <c r="URG23" s="14"/>
      <c r="URH23" s="14"/>
      <c r="URI23" s="14"/>
      <c r="URJ23" s="14"/>
      <c r="URK23" s="14"/>
      <c r="URL23" s="14"/>
      <c r="URM23" s="14"/>
      <c r="URN23" s="14"/>
      <c r="URO23" s="14"/>
      <c r="URP23" s="14"/>
      <c r="URQ23" s="14"/>
      <c r="URR23" s="14"/>
      <c r="URS23" s="14"/>
      <c r="URT23" s="14"/>
      <c r="URU23" s="14"/>
      <c r="URV23" s="14"/>
      <c r="URW23" s="14"/>
      <c r="URX23" s="14"/>
      <c r="URY23" s="14"/>
      <c r="URZ23" s="14"/>
      <c r="USA23" s="14"/>
      <c r="USB23" s="14"/>
      <c r="USC23" s="14"/>
      <c r="USD23" s="14"/>
      <c r="USE23" s="14"/>
      <c r="USF23" s="14"/>
      <c r="USG23" s="14"/>
      <c r="USH23" s="14"/>
      <c r="USI23" s="14"/>
      <c r="USJ23" s="14"/>
      <c r="USK23" s="14"/>
      <c r="USL23" s="14"/>
      <c r="USM23" s="14"/>
      <c r="USN23" s="14"/>
      <c r="USO23" s="14"/>
      <c r="USP23" s="14"/>
      <c r="USQ23" s="14"/>
      <c r="USR23" s="14"/>
      <c r="USS23" s="14"/>
      <c r="UST23" s="14"/>
      <c r="USU23" s="14"/>
      <c r="USV23" s="14"/>
      <c r="USW23" s="14"/>
      <c r="USX23" s="14"/>
      <c r="USY23" s="14"/>
      <c r="USZ23" s="14"/>
      <c r="UTA23" s="14"/>
      <c r="UTB23" s="14"/>
      <c r="UTC23" s="14"/>
      <c r="UTD23" s="14"/>
      <c r="UTE23" s="14"/>
      <c r="UTF23" s="14"/>
      <c r="UTG23" s="14"/>
      <c r="UTH23" s="14"/>
      <c r="UTI23" s="14"/>
      <c r="UTJ23" s="14"/>
      <c r="UTK23" s="14"/>
      <c r="UTL23" s="14"/>
      <c r="UTM23" s="14"/>
      <c r="UTN23" s="14"/>
      <c r="UTO23" s="14"/>
      <c r="UTP23" s="14"/>
      <c r="UTQ23" s="14"/>
      <c r="UTR23" s="14"/>
      <c r="UTS23" s="14"/>
      <c r="UTT23" s="14"/>
      <c r="UTU23" s="14"/>
      <c r="UTV23" s="14"/>
      <c r="UTW23" s="14"/>
      <c r="UTX23" s="14"/>
      <c r="UTY23" s="14"/>
      <c r="UTZ23" s="14"/>
      <c r="UUA23" s="14"/>
      <c r="UUB23" s="14"/>
      <c r="UUC23" s="14"/>
      <c r="UUD23" s="14"/>
      <c r="UUE23" s="14"/>
      <c r="UUF23" s="14"/>
      <c r="UUG23" s="14"/>
      <c r="UUH23" s="14"/>
      <c r="UUI23" s="14"/>
      <c r="UUJ23" s="14"/>
      <c r="UUK23" s="14"/>
      <c r="UUL23" s="14"/>
      <c r="UUM23" s="14"/>
      <c r="UUN23" s="14"/>
      <c r="UUO23" s="14"/>
      <c r="UUP23" s="14"/>
      <c r="UUQ23" s="14"/>
      <c r="UUR23" s="14"/>
      <c r="UUS23" s="14"/>
      <c r="UUT23" s="14"/>
      <c r="UUU23" s="14"/>
      <c r="UUV23" s="14"/>
      <c r="UUW23" s="14"/>
      <c r="UUX23" s="14"/>
      <c r="UUY23" s="14"/>
      <c r="UUZ23" s="14"/>
      <c r="UVA23" s="14"/>
      <c r="UVB23" s="14"/>
      <c r="UVC23" s="14"/>
      <c r="UVD23" s="14"/>
      <c r="UVE23" s="14"/>
      <c r="UVF23" s="14"/>
      <c r="UVG23" s="14"/>
      <c r="UVH23" s="14"/>
      <c r="UVI23" s="14"/>
      <c r="UVJ23" s="14"/>
      <c r="UVK23" s="14"/>
      <c r="UVL23" s="14"/>
      <c r="UVM23" s="14"/>
      <c r="UVN23" s="14"/>
      <c r="UVO23" s="14"/>
      <c r="UVP23" s="14"/>
      <c r="UVQ23" s="14"/>
      <c r="UVR23" s="14"/>
      <c r="UVS23" s="14"/>
      <c r="UVT23" s="14"/>
      <c r="UVU23" s="14"/>
      <c r="UVV23" s="14"/>
      <c r="UVW23" s="14"/>
      <c r="UVX23" s="14"/>
      <c r="UVY23" s="14"/>
      <c r="UVZ23" s="14"/>
      <c r="UWA23" s="14"/>
      <c r="UWB23" s="14"/>
      <c r="UWC23" s="14"/>
      <c r="UWD23" s="14"/>
      <c r="UWE23" s="14"/>
      <c r="UWF23" s="14"/>
      <c r="UWG23" s="14"/>
      <c r="UWH23" s="14"/>
      <c r="UWI23" s="14"/>
      <c r="UWJ23" s="14"/>
      <c r="UWK23" s="14"/>
      <c r="UWL23" s="14"/>
      <c r="UWM23" s="14"/>
      <c r="UWN23" s="14"/>
      <c r="UWO23" s="14"/>
      <c r="UWP23" s="14"/>
      <c r="UWQ23" s="14"/>
      <c r="UWR23" s="14"/>
      <c r="UWS23" s="14"/>
      <c r="UWT23" s="14"/>
      <c r="UWU23" s="14"/>
      <c r="UWV23" s="14"/>
      <c r="UWW23" s="14"/>
      <c r="UWX23" s="14"/>
      <c r="UWY23" s="14"/>
      <c r="UWZ23" s="14"/>
      <c r="UXA23" s="14"/>
      <c r="UXB23" s="14"/>
      <c r="UXC23" s="14"/>
      <c r="UXD23" s="14"/>
      <c r="UXE23" s="14"/>
      <c r="UXF23" s="14"/>
      <c r="UXG23" s="14"/>
      <c r="UXH23" s="14"/>
      <c r="UXI23" s="14"/>
      <c r="UXJ23" s="14"/>
      <c r="UXK23" s="14"/>
      <c r="UXL23" s="14"/>
      <c r="UXM23" s="14"/>
      <c r="UXN23" s="14"/>
      <c r="UXO23" s="14"/>
      <c r="UXP23" s="14"/>
      <c r="UXQ23" s="14"/>
      <c r="UXR23" s="14"/>
      <c r="UXS23" s="14"/>
      <c r="UXT23" s="14"/>
      <c r="UXU23" s="14"/>
      <c r="UXV23" s="14"/>
      <c r="UXW23" s="14"/>
      <c r="UXX23" s="14"/>
      <c r="UXY23" s="14"/>
      <c r="UXZ23" s="14"/>
      <c r="UYA23" s="14"/>
      <c r="UYB23" s="14"/>
      <c r="UYC23" s="14"/>
      <c r="UYD23" s="14"/>
      <c r="UYE23" s="14"/>
      <c r="UYF23" s="14"/>
      <c r="UYG23" s="14"/>
      <c r="UYH23" s="14"/>
      <c r="UYI23" s="14"/>
      <c r="UYJ23" s="14"/>
      <c r="UYK23" s="14"/>
      <c r="UYL23" s="14"/>
      <c r="UYM23" s="14"/>
      <c r="UYN23" s="14"/>
      <c r="UYO23" s="14"/>
      <c r="UYP23" s="14"/>
      <c r="UYQ23" s="14"/>
      <c r="UYR23" s="14"/>
      <c r="UYS23" s="14"/>
      <c r="UYT23" s="14"/>
      <c r="UYU23" s="14"/>
      <c r="UYV23" s="14"/>
      <c r="UYW23" s="14"/>
      <c r="UYX23" s="14"/>
      <c r="UYY23" s="14"/>
      <c r="UYZ23" s="14"/>
      <c r="UZA23" s="14"/>
      <c r="UZB23" s="14"/>
      <c r="UZC23" s="14"/>
      <c r="UZD23" s="14"/>
      <c r="UZE23" s="14"/>
      <c r="UZF23" s="14"/>
      <c r="UZG23" s="14"/>
      <c r="UZH23" s="14"/>
      <c r="UZI23" s="14"/>
      <c r="UZJ23" s="14"/>
      <c r="UZK23" s="14"/>
      <c r="UZL23" s="14"/>
      <c r="UZM23" s="14"/>
      <c r="UZN23" s="14"/>
      <c r="UZO23" s="14"/>
      <c r="UZP23" s="14"/>
      <c r="UZQ23" s="14"/>
      <c r="UZR23" s="14"/>
      <c r="UZS23" s="14"/>
      <c r="UZT23" s="14"/>
      <c r="UZU23" s="14"/>
      <c r="UZV23" s="14"/>
      <c r="UZW23" s="14"/>
      <c r="UZX23" s="14"/>
      <c r="UZY23" s="14"/>
      <c r="UZZ23" s="14"/>
      <c r="VAA23" s="14"/>
      <c r="VAB23" s="14"/>
      <c r="VAC23" s="14"/>
      <c r="VAD23" s="14"/>
      <c r="VAE23" s="14"/>
      <c r="VAF23" s="14"/>
      <c r="VAG23" s="14"/>
      <c r="VAH23" s="14"/>
      <c r="VAI23" s="14"/>
      <c r="VAJ23" s="14"/>
      <c r="VAK23" s="14"/>
      <c r="VAL23" s="14"/>
      <c r="VAM23" s="14"/>
      <c r="VAN23" s="14"/>
      <c r="VAO23" s="14"/>
      <c r="VAP23" s="14"/>
      <c r="VAQ23" s="14"/>
      <c r="VAR23" s="14"/>
      <c r="VAS23" s="14"/>
      <c r="VAT23" s="14"/>
      <c r="VAU23" s="14"/>
      <c r="VAV23" s="14"/>
      <c r="VAW23" s="14"/>
      <c r="VAX23" s="14"/>
      <c r="VAY23" s="14"/>
      <c r="VAZ23" s="14"/>
      <c r="VBA23" s="14"/>
      <c r="VBB23" s="14"/>
      <c r="VBC23" s="14"/>
      <c r="VBD23" s="14"/>
      <c r="VBE23" s="14"/>
      <c r="VBF23" s="14"/>
      <c r="VBG23" s="14"/>
      <c r="VBH23" s="14"/>
      <c r="VBI23" s="14"/>
      <c r="VBJ23" s="14"/>
      <c r="VBK23" s="14"/>
      <c r="VBL23" s="14"/>
      <c r="VBM23" s="14"/>
      <c r="VBN23" s="14"/>
      <c r="VBO23" s="14"/>
      <c r="VBP23" s="14"/>
      <c r="VBQ23" s="14"/>
      <c r="VBR23" s="14"/>
      <c r="VBS23" s="14"/>
      <c r="VBT23" s="14"/>
      <c r="VBU23" s="14"/>
      <c r="VBV23" s="14"/>
      <c r="VBW23" s="14"/>
      <c r="VBX23" s="14"/>
      <c r="VBY23" s="14"/>
      <c r="VBZ23" s="14"/>
      <c r="VCA23" s="14"/>
      <c r="VCB23" s="14"/>
      <c r="VCC23" s="14"/>
      <c r="VCD23" s="14"/>
      <c r="VCE23" s="14"/>
      <c r="VCF23" s="14"/>
      <c r="VCG23" s="14"/>
      <c r="VCH23" s="14"/>
      <c r="VCI23" s="14"/>
      <c r="VCJ23" s="14"/>
      <c r="VCK23" s="14"/>
      <c r="VCL23" s="14"/>
      <c r="VCM23" s="14"/>
      <c r="VCN23" s="14"/>
      <c r="VCO23" s="14"/>
      <c r="VCP23" s="14"/>
      <c r="VCQ23" s="14"/>
      <c r="VCR23" s="14"/>
      <c r="VCS23" s="14"/>
      <c r="VCT23" s="14"/>
      <c r="VCU23" s="14"/>
      <c r="VCV23" s="14"/>
      <c r="VCW23" s="14"/>
      <c r="VCX23" s="14"/>
      <c r="VCY23" s="14"/>
      <c r="VCZ23" s="14"/>
      <c r="VDA23" s="14"/>
      <c r="VDB23" s="14"/>
      <c r="VDC23" s="14"/>
      <c r="VDD23" s="14"/>
      <c r="VDE23" s="14"/>
      <c r="VDF23" s="14"/>
      <c r="VDG23" s="14"/>
      <c r="VDH23" s="14"/>
      <c r="VDI23" s="14"/>
      <c r="VDJ23" s="14"/>
      <c r="VDK23" s="14"/>
      <c r="VDL23" s="14"/>
      <c r="VDM23" s="14"/>
      <c r="VDN23" s="14"/>
      <c r="VDO23" s="14"/>
      <c r="VDP23" s="14"/>
      <c r="VDQ23" s="14"/>
      <c r="VDR23" s="14"/>
      <c r="VDS23" s="14"/>
      <c r="VDT23" s="14"/>
      <c r="VDU23" s="14"/>
      <c r="VDV23" s="14"/>
      <c r="VDW23" s="14"/>
      <c r="VDX23" s="14"/>
      <c r="VDY23" s="14"/>
      <c r="VDZ23" s="14"/>
      <c r="VEA23" s="14"/>
      <c r="VEB23" s="14"/>
      <c r="VEC23" s="14"/>
      <c r="VED23" s="14"/>
      <c r="VEE23" s="14"/>
      <c r="VEF23" s="14"/>
      <c r="VEG23" s="14"/>
      <c r="VEH23" s="14"/>
      <c r="VEI23" s="14"/>
      <c r="VEJ23" s="14"/>
      <c r="VEK23" s="14"/>
      <c r="VEL23" s="14"/>
      <c r="VEM23" s="14"/>
      <c r="VEN23" s="14"/>
      <c r="VEO23" s="14"/>
      <c r="VEP23" s="14"/>
      <c r="VEQ23" s="14"/>
      <c r="VER23" s="14"/>
      <c r="VES23" s="14"/>
      <c r="VET23" s="14"/>
      <c r="VEU23" s="14"/>
      <c r="VEV23" s="14"/>
      <c r="VEW23" s="14"/>
      <c r="VEX23" s="14"/>
      <c r="VEY23" s="14"/>
      <c r="VEZ23" s="14"/>
      <c r="VFA23" s="14"/>
      <c r="VFB23" s="14"/>
      <c r="VFC23" s="14"/>
      <c r="VFD23" s="14"/>
      <c r="VFE23" s="14"/>
      <c r="VFF23" s="14"/>
      <c r="VFG23" s="14"/>
      <c r="VFH23" s="14"/>
      <c r="VFI23" s="14"/>
      <c r="VFJ23" s="14"/>
      <c r="VFK23" s="14"/>
      <c r="VFL23" s="14"/>
      <c r="VFM23" s="14"/>
      <c r="VFN23" s="14"/>
      <c r="VFO23" s="14"/>
      <c r="VFP23" s="14"/>
      <c r="VFQ23" s="14"/>
      <c r="VFR23" s="14"/>
      <c r="VFS23" s="14"/>
      <c r="VFT23" s="14"/>
      <c r="VFU23" s="14"/>
      <c r="VFV23" s="14"/>
      <c r="VFW23" s="14"/>
      <c r="VFX23" s="14"/>
      <c r="VFY23" s="14"/>
      <c r="VFZ23" s="14"/>
      <c r="VGA23" s="14"/>
      <c r="VGB23" s="14"/>
      <c r="VGC23" s="14"/>
      <c r="VGD23" s="14"/>
      <c r="VGE23" s="14"/>
      <c r="VGF23" s="14"/>
      <c r="VGG23" s="14"/>
      <c r="VGH23" s="14"/>
      <c r="VGI23" s="14"/>
      <c r="VGJ23" s="14"/>
      <c r="VGK23" s="14"/>
      <c r="VGL23" s="14"/>
      <c r="VGM23" s="14"/>
      <c r="VGN23" s="14"/>
      <c r="VGO23" s="14"/>
      <c r="VGP23" s="14"/>
      <c r="VGQ23" s="14"/>
      <c r="VGR23" s="14"/>
      <c r="VGS23" s="14"/>
      <c r="VGT23" s="14"/>
      <c r="VGU23" s="14"/>
      <c r="VGV23" s="14"/>
      <c r="VGW23" s="14"/>
      <c r="VGX23" s="14"/>
      <c r="VGY23" s="14"/>
      <c r="VGZ23" s="14"/>
      <c r="VHA23" s="14"/>
      <c r="VHB23" s="14"/>
      <c r="VHC23" s="14"/>
      <c r="VHD23" s="14"/>
      <c r="VHE23" s="14"/>
      <c r="VHF23" s="14"/>
      <c r="VHG23" s="14"/>
      <c r="VHH23" s="14"/>
      <c r="VHI23" s="14"/>
      <c r="VHJ23" s="14"/>
      <c r="VHK23" s="14"/>
      <c r="VHL23" s="14"/>
      <c r="VHM23" s="14"/>
      <c r="VHN23" s="14"/>
      <c r="VHO23" s="14"/>
      <c r="VHP23" s="14"/>
      <c r="VHQ23" s="14"/>
      <c r="VHR23" s="14"/>
      <c r="VHS23" s="14"/>
      <c r="VHT23" s="14"/>
      <c r="VHU23" s="14"/>
      <c r="VHV23" s="14"/>
      <c r="VHW23" s="14"/>
      <c r="VHX23" s="14"/>
      <c r="VHY23" s="14"/>
      <c r="VHZ23" s="14"/>
      <c r="VIA23" s="14"/>
      <c r="VIB23" s="14"/>
      <c r="VIC23" s="14"/>
      <c r="VID23" s="14"/>
      <c r="VIE23" s="14"/>
      <c r="VIF23" s="14"/>
      <c r="VIG23" s="14"/>
      <c r="VIH23" s="14"/>
      <c r="VII23" s="14"/>
      <c r="VIJ23" s="14"/>
      <c r="VIK23" s="14"/>
      <c r="VIL23" s="14"/>
      <c r="VIM23" s="14"/>
      <c r="VIN23" s="14"/>
      <c r="VIO23" s="14"/>
      <c r="VIP23" s="14"/>
      <c r="VIQ23" s="14"/>
      <c r="VIR23" s="14"/>
      <c r="VIS23" s="14"/>
      <c r="VIT23" s="14"/>
      <c r="VIU23" s="14"/>
      <c r="VIV23" s="14"/>
      <c r="VIW23" s="14"/>
      <c r="VIX23" s="14"/>
      <c r="VIY23" s="14"/>
      <c r="VIZ23" s="14"/>
      <c r="VJA23" s="14"/>
      <c r="VJB23" s="14"/>
      <c r="VJC23" s="14"/>
      <c r="VJD23" s="14"/>
      <c r="VJE23" s="14"/>
      <c r="VJF23" s="14"/>
      <c r="VJG23" s="14"/>
      <c r="VJH23" s="14"/>
      <c r="VJI23" s="14"/>
      <c r="VJJ23" s="14"/>
      <c r="VJK23" s="14"/>
      <c r="VJL23" s="14"/>
      <c r="VJM23" s="14"/>
      <c r="VJN23" s="14"/>
      <c r="VJO23" s="14"/>
      <c r="VJP23" s="14"/>
      <c r="VJQ23" s="14"/>
      <c r="VJR23" s="14"/>
      <c r="VJS23" s="14"/>
      <c r="VJT23" s="14"/>
      <c r="VJU23" s="14"/>
      <c r="VJV23" s="14"/>
      <c r="VJW23" s="14"/>
      <c r="VJX23" s="14"/>
      <c r="VJY23" s="14"/>
      <c r="VJZ23" s="14"/>
      <c r="VKA23" s="14"/>
      <c r="VKB23" s="14"/>
      <c r="VKC23" s="14"/>
      <c r="VKD23" s="14"/>
      <c r="VKE23" s="14"/>
      <c r="VKF23" s="14"/>
      <c r="VKG23" s="14"/>
      <c r="VKH23" s="14"/>
      <c r="VKI23" s="14"/>
      <c r="VKJ23" s="14"/>
      <c r="VKK23" s="14"/>
      <c r="VKL23" s="14"/>
      <c r="VKM23" s="14"/>
      <c r="VKN23" s="14"/>
      <c r="VKO23" s="14"/>
      <c r="VKP23" s="14"/>
      <c r="VKQ23" s="14"/>
      <c r="VKR23" s="14"/>
      <c r="VKS23" s="14"/>
      <c r="VKT23" s="14"/>
      <c r="VKU23" s="14"/>
      <c r="VKV23" s="14"/>
      <c r="VKW23" s="14"/>
      <c r="VKX23" s="14"/>
      <c r="VKY23" s="14"/>
      <c r="VKZ23" s="14"/>
      <c r="VLA23" s="14"/>
      <c r="VLB23" s="14"/>
      <c r="VLC23" s="14"/>
      <c r="VLD23" s="14"/>
      <c r="VLE23" s="14"/>
      <c r="VLF23" s="14"/>
      <c r="VLG23" s="14"/>
      <c r="VLH23" s="14"/>
      <c r="VLI23" s="14"/>
      <c r="VLJ23" s="14"/>
      <c r="VLK23" s="14"/>
      <c r="VLL23" s="14"/>
      <c r="VLM23" s="14"/>
      <c r="VLN23" s="14"/>
      <c r="VLO23" s="14"/>
      <c r="VLP23" s="14"/>
      <c r="VLQ23" s="14"/>
      <c r="VLR23" s="14"/>
      <c r="VLS23" s="14"/>
      <c r="VLT23" s="14"/>
      <c r="VLU23" s="14"/>
      <c r="VLV23" s="14"/>
      <c r="VLW23" s="14"/>
      <c r="VLX23" s="14"/>
      <c r="VLY23" s="14"/>
      <c r="VLZ23" s="14"/>
      <c r="VMA23" s="14"/>
      <c r="VMB23" s="14"/>
      <c r="VMC23" s="14"/>
      <c r="VMD23" s="14"/>
      <c r="VME23" s="14"/>
      <c r="VMF23" s="14"/>
      <c r="VMG23" s="14"/>
      <c r="VMH23" s="14"/>
      <c r="VMI23" s="14"/>
      <c r="VMJ23" s="14"/>
      <c r="VMK23" s="14"/>
      <c r="VML23" s="14"/>
      <c r="VMM23" s="14"/>
      <c r="VMN23" s="14"/>
      <c r="VMO23" s="14"/>
      <c r="VMP23" s="14"/>
      <c r="VMQ23" s="14"/>
      <c r="VMR23" s="14"/>
      <c r="VMS23" s="14"/>
      <c r="VMT23" s="14"/>
      <c r="VMU23" s="14"/>
      <c r="VMV23" s="14"/>
      <c r="VMW23" s="14"/>
      <c r="VMX23" s="14"/>
      <c r="VMY23" s="14"/>
      <c r="VMZ23" s="14"/>
      <c r="VNA23" s="14"/>
      <c r="VNB23" s="14"/>
      <c r="VNC23" s="14"/>
      <c r="VND23" s="14"/>
      <c r="VNE23" s="14"/>
      <c r="VNF23" s="14"/>
      <c r="VNG23" s="14"/>
      <c r="VNH23" s="14"/>
      <c r="VNI23" s="14"/>
      <c r="VNJ23" s="14"/>
      <c r="VNK23" s="14"/>
      <c r="VNL23" s="14"/>
      <c r="VNM23" s="14"/>
      <c r="VNN23" s="14"/>
      <c r="VNO23" s="14"/>
      <c r="VNP23" s="14"/>
      <c r="VNQ23" s="14"/>
      <c r="VNR23" s="14"/>
      <c r="VNS23" s="14"/>
      <c r="VNT23" s="14"/>
      <c r="VNU23" s="14"/>
      <c r="VNV23" s="14"/>
      <c r="VNW23" s="14"/>
      <c r="VNX23" s="14"/>
      <c r="VNY23" s="14"/>
      <c r="VNZ23" s="14"/>
      <c r="VOA23" s="14"/>
      <c r="VOB23" s="14"/>
      <c r="VOC23" s="14"/>
      <c r="VOD23" s="14"/>
      <c r="VOE23" s="14"/>
      <c r="VOF23" s="14"/>
      <c r="VOG23" s="14"/>
      <c r="VOH23" s="14"/>
      <c r="VOI23" s="14"/>
      <c r="VOJ23" s="14"/>
      <c r="VOK23" s="14"/>
      <c r="VOL23" s="14"/>
      <c r="VOM23" s="14"/>
      <c r="VON23" s="14"/>
      <c r="VOO23" s="14"/>
      <c r="VOP23" s="14"/>
      <c r="VOQ23" s="14"/>
      <c r="VOR23" s="14"/>
      <c r="VOS23" s="14"/>
      <c r="VOT23" s="14"/>
      <c r="VOU23" s="14"/>
      <c r="VOV23" s="14"/>
      <c r="VOW23" s="14"/>
      <c r="VOX23" s="14"/>
      <c r="VOY23" s="14"/>
      <c r="VOZ23" s="14"/>
      <c r="VPA23" s="14"/>
      <c r="VPB23" s="14"/>
      <c r="VPC23" s="14"/>
      <c r="VPD23" s="14"/>
      <c r="VPE23" s="14"/>
      <c r="VPF23" s="14"/>
      <c r="VPG23" s="14"/>
      <c r="VPH23" s="14"/>
      <c r="VPI23" s="14"/>
      <c r="VPJ23" s="14"/>
      <c r="VPK23" s="14"/>
      <c r="VPL23" s="14"/>
      <c r="VPM23" s="14"/>
      <c r="VPN23" s="14"/>
      <c r="VPO23" s="14"/>
      <c r="VPP23" s="14"/>
      <c r="VPQ23" s="14"/>
      <c r="VPR23" s="14"/>
      <c r="VPS23" s="14"/>
      <c r="VPT23" s="14"/>
      <c r="VPU23" s="14"/>
      <c r="VPV23" s="14"/>
      <c r="VPW23" s="14"/>
      <c r="VPX23" s="14"/>
      <c r="VPY23" s="14"/>
      <c r="VPZ23" s="14"/>
      <c r="VQA23" s="14"/>
      <c r="VQB23" s="14"/>
      <c r="VQC23" s="14"/>
      <c r="VQD23" s="14"/>
      <c r="VQE23" s="14"/>
      <c r="VQF23" s="14"/>
      <c r="VQG23" s="14"/>
      <c r="VQH23" s="14"/>
      <c r="VQI23" s="14"/>
      <c r="VQJ23" s="14"/>
      <c r="VQK23" s="14"/>
      <c r="VQL23" s="14"/>
      <c r="VQM23" s="14"/>
      <c r="VQN23" s="14"/>
      <c r="VQO23" s="14"/>
      <c r="VQP23" s="14"/>
      <c r="VQQ23" s="14"/>
      <c r="VQR23" s="14"/>
      <c r="VQS23" s="14"/>
      <c r="VQT23" s="14"/>
      <c r="VQU23" s="14"/>
      <c r="VQV23" s="14"/>
      <c r="VQW23" s="14"/>
      <c r="VQX23" s="14"/>
      <c r="VQY23" s="14"/>
      <c r="VQZ23" s="14"/>
      <c r="VRA23" s="14"/>
      <c r="VRB23" s="14"/>
      <c r="VRC23" s="14"/>
      <c r="VRD23" s="14"/>
      <c r="VRE23" s="14"/>
      <c r="VRF23" s="14"/>
      <c r="VRG23" s="14"/>
      <c r="VRH23" s="14"/>
      <c r="VRI23" s="14"/>
      <c r="VRJ23" s="14"/>
      <c r="VRK23" s="14"/>
      <c r="VRL23" s="14"/>
      <c r="VRM23" s="14"/>
      <c r="VRN23" s="14"/>
      <c r="VRO23" s="14"/>
      <c r="VRP23" s="14"/>
      <c r="VRQ23" s="14"/>
      <c r="VRR23" s="14"/>
      <c r="VRS23" s="14"/>
      <c r="VRT23" s="14"/>
      <c r="VRU23" s="14"/>
      <c r="VRV23" s="14"/>
      <c r="VRW23" s="14"/>
      <c r="VRX23" s="14"/>
      <c r="VRY23" s="14"/>
      <c r="VRZ23" s="14"/>
      <c r="VSA23" s="14"/>
      <c r="VSB23" s="14"/>
      <c r="VSC23" s="14"/>
      <c r="VSD23" s="14"/>
      <c r="VSE23" s="14"/>
      <c r="VSF23" s="14"/>
      <c r="VSG23" s="14"/>
      <c r="VSH23" s="14"/>
      <c r="VSI23" s="14"/>
      <c r="VSJ23" s="14"/>
      <c r="VSK23" s="14"/>
      <c r="VSL23" s="14"/>
      <c r="VSM23" s="14"/>
      <c r="VSN23" s="14"/>
      <c r="VSO23" s="14"/>
      <c r="VSP23" s="14"/>
      <c r="VSQ23" s="14"/>
      <c r="VSR23" s="14"/>
      <c r="VSS23" s="14"/>
      <c r="VST23" s="14"/>
      <c r="VSU23" s="14"/>
      <c r="VSV23" s="14"/>
      <c r="VSW23" s="14"/>
      <c r="VSX23" s="14"/>
      <c r="VSY23" s="14"/>
      <c r="VSZ23" s="14"/>
      <c r="VTA23" s="14"/>
      <c r="VTB23" s="14"/>
      <c r="VTC23" s="14"/>
      <c r="VTD23" s="14"/>
      <c r="VTE23" s="14"/>
      <c r="VTF23" s="14"/>
      <c r="VTG23" s="14"/>
      <c r="VTH23" s="14"/>
      <c r="VTI23" s="14"/>
      <c r="VTJ23" s="14"/>
      <c r="VTK23" s="14"/>
      <c r="VTL23" s="14"/>
      <c r="VTM23" s="14"/>
      <c r="VTN23" s="14"/>
      <c r="VTO23" s="14"/>
      <c r="VTP23" s="14"/>
      <c r="VTQ23" s="14"/>
      <c r="VTR23" s="14"/>
      <c r="VTS23" s="14"/>
      <c r="VTT23" s="14"/>
      <c r="VTU23" s="14"/>
      <c r="VTV23" s="14"/>
      <c r="VTW23" s="14"/>
      <c r="VTX23" s="14"/>
      <c r="VTY23" s="14"/>
      <c r="VTZ23" s="14"/>
      <c r="VUA23" s="14"/>
      <c r="VUB23" s="14"/>
      <c r="VUC23" s="14"/>
      <c r="VUD23" s="14"/>
      <c r="VUE23" s="14"/>
      <c r="VUF23" s="14"/>
      <c r="VUG23" s="14"/>
      <c r="VUH23" s="14"/>
      <c r="VUI23" s="14"/>
      <c r="VUJ23" s="14"/>
      <c r="VUK23" s="14"/>
      <c r="VUL23" s="14"/>
      <c r="VUM23" s="14"/>
      <c r="VUN23" s="14"/>
      <c r="VUO23" s="14"/>
      <c r="VUP23" s="14"/>
      <c r="VUQ23" s="14"/>
      <c r="VUR23" s="14"/>
      <c r="VUS23" s="14"/>
      <c r="VUT23" s="14"/>
      <c r="VUU23" s="14"/>
      <c r="VUV23" s="14"/>
      <c r="VUW23" s="14"/>
      <c r="VUX23" s="14"/>
      <c r="VUY23" s="14"/>
      <c r="VUZ23" s="14"/>
      <c r="VVA23" s="14"/>
      <c r="VVB23" s="14"/>
      <c r="VVC23" s="14"/>
      <c r="VVD23" s="14"/>
      <c r="VVE23" s="14"/>
      <c r="VVF23" s="14"/>
      <c r="VVG23" s="14"/>
      <c r="VVH23" s="14"/>
      <c r="VVI23" s="14"/>
      <c r="VVJ23" s="14"/>
      <c r="VVK23" s="14"/>
      <c r="VVL23" s="14"/>
      <c r="VVM23" s="14"/>
      <c r="VVN23" s="14"/>
      <c r="VVO23" s="14"/>
      <c r="VVP23" s="14"/>
      <c r="VVQ23" s="14"/>
      <c r="VVR23" s="14"/>
      <c r="VVS23" s="14"/>
      <c r="VVT23" s="14"/>
      <c r="VVU23" s="14"/>
      <c r="VVV23" s="14"/>
      <c r="VVW23" s="14"/>
      <c r="VVX23" s="14"/>
      <c r="VVY23" s="14"/>
      <c r="VVZ23" s="14"/>
      <c r="VWA23" s="14"/>
      <c r="VWB23" s="14"/>
      <c r="VWC23" s="14"/>
      <c r="VWD23" s="14"/>
      <c r="VWE23" s="14"/>
      <c r="VWF23" s="14"/>
      <c r="VWG23" s="14"/>
      <c r="VWH23" s="14"/>
      <c r="VWI23" s="14"/>
      <c r="VWJ23" s="14"/>
      <c r="VWK23" s="14"/>
      <c r="VWL23" s="14"/>
      <c r="VWM23" s="14"/>
      <c r="VWN23" s="14"/>
      <c r="VWO23" s="14"/>
      <c r="VWP23" s="14"/>
      <c r="VWQ23" s="14"/>
      <c r="VWR23" s="14"/>
      <c r="VWS23" s="14"/>
      <c r="VWT23" s="14"/>
      <c r="VWU23" s="14"/>
      <c r="VWV23" s="14"/>
      <c r="VWW23" s="14"/>
      <c r="VWX23" s="14"/>
      <c r="VWY23" s="14"/>
      <c r="VWZ23" s="14"/>
      <c r="VXA23" s="14"/>
      <c r="VXB23" s="14"/>
      <c r="VXC23" s="14"/>
      <c r="VXD23" s="14"/>
      <c r="VXE23" s="14"/>
      <c r="VXF23" s="14"/>
      <c r="VXG23" s="14"/>
      <c r="VXH23" s="14"/>
      <c r="VXI23" s="14"/>
      <c r="VXJ23" s="14"/>
      <c r="VXK23" s="14"/>
      <c r="VXL23" s="14"/>
      <c r="VXM23" s="14"/>
      <c r="VXN23" s="14"/>
      <c r="VXO23" s="14"/>
      <c r="VXP23" s="14"/>
      <c r="VXQ23" s="14"/>
      <c r="VXR23" s="14"/>
      <c r="VXS23" s="14"/>
      <c r="VXT23" s="14"/>
      <c r="VXU23" s="14"/>
      <c r="VXV23" s="14"/>
      <c r="VXW23" s="14"/>
      <c r="VXX23" s="14"/>
      <c r="VXY23" s="14"/>
      <c r="VXZ23" s="14"/>
      <c r="VYA23" s="14"/>
      <c r="VYB23" s="14"/>
      <c r="VYC23" s="14"/>
      <c r="VYD23" s="14"/>
      <c r="VYE23" s="14"/>
      <c r="VYF23" s="14"/>
      <c r="VYG23" s="14"/>
      <c r="VYH23" s="14"/>
      <c r="VYI23" s="14"/>
      <c r="VYJ23" s="14"/>
      <c r="VYK23" s="14"/>
      <c r="VYL23" s="14"/>
      <c r="VYM23" s="14"/>
      <c r="VYN23" s="14"/>
      <c r="VYO23" s="14"/>
      <c r="VYP23" s="14"/>
      <c r="VYQ23" s="14"/>
      <c r="VYR23" s="14"/>
      <c r="VYS23" s="14"/>
      <c r="VYT23" s="14"/>
      <c r="VYU23" s="14"/>
      <c r="VYV23" s="14"/>
      <c r="VYW23" s="14"/>
      <c r="VYX23" s="14"/>
      <c r="VYY23" s="14"/>
      <c r="VYZ23" s="14"/>
      <c r="VZA23" s="14"/>
      <c r="VZB23" s="14"/>
      <c r="VZC23" s="14"/>
      <c r="VZD23" s="14"/>
      <c r="VZE23" s="14"/>
      <c r="VZF23" s="14"/>
      <c r="VZG23" s="14"/>
      <c r="VZH23" s="14"/>
      <c r="VZI23" s="14"/>
      <c r="VZJ23" s="14"/>
      <c r="VZK23" s="14"/>
      <c r="VZL23" s="14"/>
      <c r="VZM23" s="14"/>
      <c r="VZN23" s="14"/>
      <c r="VZO23" s="14"/>
      <c r="VZP23" s="14"/>
      <c r="VZQ23" s="14"/>
      <c r="VZR23" s="14"/>
      <c r="VZS23" s="14"/>
      <c r="VZT23" s="14"/>
      <c r="VZU23" s="14"/>
      <c r="VZV23" s="14"/>
      <c r="VZW23" s="14"/>
      <c r="VZX23" s="14"/>
      <c r="VZY23" s="14"/>
      <c r="VZZ23" s="14"/>
      <c r="WAA23" s="14"/>
      <c r="WAB23" s="14"/>
      <c r="WAC23" s="14"/>
      <c r="WAD23" s="14"/>
      <c r="WAE23" s="14"/>
      <c r="WAF23" s="14"/>
      <c r="WAG23" s="14"/>
      <c r="WAH23" s="14"/>
      <c r="WAI23" s="14"/>
      <c r="WAJ23" s="14"/>
      <c r="WAK23" s="14"/>
      <c r="WAL23" s="14"/>
      <c r="WAM23" s="14"/>
      <c r="WAN23" s="14"/>
      <c r="WAO23" s="14"/>
      <c r="WAP23" s="14"/>
      <c r="WAQ23" s="14"/>
      <c r="WAR23" s="14"/>
      <c r="WAS23" s="14"/>
      <c r="WAT23" s="14"/>
      <c r="WAU23" s="14"/>
      <c r="WAV23" s="14"/>
      <c r="WAW23" s="14"/>
      <c r="WAX23" s="14"/>
      <c r="WAY23" s="14"/>
      <c r="WAZ23" s="14"/>
      <c r="WBA23" s="14"/>
      <c r="WBB23" s="14"/>
      <c r="WBC23" s="14"/>
      <c r="WBD23" s="14"/>
      <c r="WBE23" s="14"/>
      <c r="WBF23" s="14"/>
      <c r="WBG23" s="14"/>
      <c r="WBH23" s="14"/>
      <c r="WBI23" s="14"/>
      <c r="WBJ23" s="14"/>
      <c r="WBK23" s="14"/>
      <c r="WBL23" s="14"/>
      <c r="WBM23" s="14"/>
      <c r="WBN23" s="14"/>
      <c r="WBO23" s="14"/>
      <c r="WBP23" s="14"/>
      <c r="WBQ23" s="14"/>
      <c r="WBR23" s="14"/>
      <c r="WBS23" s="14"/>
      <c r="WBT23" s="14"/>
      <c r="WBU23" s="14"/>
      <c r="WBV23" s="14"/>
      <c r="WBW23" s="14"/>
      <c r="WBX23" s="14"/>
      <c r="WBY23" s="14"/>
      <c r="WBZ23" s="14"/>
      <c r="WCA23" s="14"/>
      <c r="WCB23" s="14"/>
      <c r="WCC23" s="14"/>
      <c r="WCD23" s="14"/>
      <c r="WCE23" s="14"/>
      <c r="WCF23" s="14"/>
      <c r="WCG23" s="14"/>
      <c r="WCH23" s="14"/>
      <c r="WCI23" s="14"/>
      <c r="WCJ23" s="14"/>
      <c r="WCK23" s="14"/>
      <c r="WCL23" s="14"/>
      <c r="WCM23" s="14"/>
      <c r="WCN23" s="14"/>
      <c r="WCO23" s="14"/>
      <c r="WCP23" s="14"/>
      <c r="WCQ23" s="14"/>
      <c r="WCR23" s="14"/>
      <c r="WCS23" s="14"/>
      <c r="WCT23" s="14"/>
      <c r="WCU23" s="14"/>
      <c r="WCV23" s="14"/>
      <c r="WCW23" s="14"/>
      <c r="WCX23" s="14"/>
      <c r="WCY23" s="14"/>
      <c r="WCZ23" s="14"/>
      <c r="WDA23" s="14"/>
      <c r="WDB23" s="14"/>
      <c r="WDC23" s="14"/>
      <c r="WDD23" s="14"/>
      <c r="WDE23" s="14"/>
      <c r="WDF23" s="14"/>
      <c r="WDG23" s="14"/>
      <c r="WDH23" s="14"/>
      <c r="WDI23" s="14"/>
      <c r="WDJ23" s="14"/>
      <c r="WDK23" s="14"/>
      <c r="WDL23" s="14"/>
      <c r="WDM23" s="14"/>
      <c r="WDN23" s="14"/>
      <c r="WDO23" s="14"/>
      <c r="WDP23" s="14"/>
      <c r="WDQ23" s="14"/>
      <c r="WDR23" s="14"/>
      <c r="WDS23" s="14"/>
      <c r="WDT23" s="14"/>
      <c r="WDU23" s="14"/>
      <c r="WDV23" s="14"/>
      <c r="WDW23" s="14"/>
      <c r="WDX23" s="14"/>
      <c r="WDY23" s="14"/>
      <c r="WDZ23" s="14"/>
      <c r="WEA23" s="14"/>
      <c r="WEB23" s="14"/>
      <c r="WEC23" s="14"/>
      <c r="WED23" s="14"/>
      <c r="WEE23" s="14"/>
      <c r="WEF23" s="14"/>
      <c r="WEG23" s="14"/>
      <c r="WEH23" s="14"/>
      <c r="WEI23" s="14"/>
      <c r="WEJ23" s="14"/>
      <c r="WEK23" s="14"/>
      <c r="WEL23" s="14"/>
      <c r="WEM23" s="14"/>
      <c r="WEN23" s="14"/>
      <c r="WEO23" s="14"/>
      <c r="WEP23" s="14"/>
      <c r="WEQ23" s="14"/>
      <c r="WER23" s="14"/>
      <c r="WES23" s="14"/>
      <c r="WET23" s="14"/>
      <c r="WEU23" s="14"/>
      <c r="WEV23" s="14"/>
      <c r="WEW23" s="14"/>
      <c r="WEX23" s="14"/>
      <c r="WEY23" s="14"/>
      <c r="WEZ23" s="14"/>
      <c r="WFA23" s="14"/>
      <c r="WFB23" s="14"/>
      <c r="WFC23" s="14"/>
      <c r="WFD23" s="14"/>
      <c r="WFE23" s="14"/>
      <c r="WFF23" s="14"/>
      <c r="WFG23" s="14"/>
      <c r="WFH23" s="14"/>
      <c r="WFI23" s="14"/>
      <c r="WFJ23" s="14"/>
      <c r="WFK23" s="14"/>
      <c r="WFL23" s="14"/>
      <c r="WFM23" s="14"/>
      <c r="WFN23" s="14"/>
      <c r="WFO23" s="14"/>
      <c r="WFP23" s="14"/>
      <c r="WFQ23" s="14"/>
      <c r="WFR23" s="14"/>
      <c r="WFS23" s="14"/>
      <c r="WFT23" s="14"/>
      <c r="WFU23" s="14"/>
      <c r="WFV23" s="14"/>
      <c r="WFW23" s="14"/>
      <c r="WFX23" s="14"/>
      <c r="WFY23" s="14"/>
      <c r="WFZ23" s="14"/>
      <c r="WGA23" s="14"/>
      <c r="WGB23" s="14"/>
      <c r="WGC23" s="14"/>
      <c r="WGD23" s="14"/>
      <c r="WGE23" s="14"/>
      <c r="WGF23" s="14"/>
      <c r="WGG23" s="14"/>
      <c r="WGH23" s="14"/>
      <c r="WGI23" s="14"/>
      <c r="WGJ23" s="14"/>
      <c r="WGK23" s="14"/>
      <c r="WGL23" s="14"/>
      <c r="WGM23" s="14"/>
      <c r="WGN23" s="14"/>
      <c r="WGO23" s="14"/>
      <c r="WGP23" s="14"/>
      <c r="WGQ23" s="14"/>
      <c r="WGR23" s="14"/>
      <c r="WGS23" s="14"/>
      <c r="WGT23" s="14"/>
      <c r="WGU23" s="14"/>
      <c r="WGV23" s="14"/>
      <c r="WGW23" s="14"/>
      <c r="WGX23" s="14"/>
      <c r="WGY23" s="14"/>
      <c r="WGZ23" s="14"/>
      <c r="WHA23" s="14"/>
      <c r="WHB23" s="14"/>
      <c r="WHC23" s="14"/>
      <c r="WHD23" s="14"/>
      <c r="WHE23" s="14"/>
      <c r="WHF23" s="14"/>
      <c r="WHG23" s="14"/>
      <c r="WHH23" s="14"/>
      <c r="WHI23" s="14"/>
      <c r="WHJ23" s="14"/>
      <c r="WHK23" s="14"/>
      <c r="WHL23" s="14"/>
      <c r="WHM23" s="14"/>
      <c r="WHN23" s="14"/>
      <c r="WHO23" s="14"/>
      <c r="WHP23" s="14"/>
      <c r="WHQ23" s="14"/>
      <c r="WHR23" s="14"/>
      <c r="WHS23" s="14"/>
      <c r="WHT23" s="14"/>
      <c r="WHU23" s="14"/>
      <c r="WHV23" s="14"/>
      <c r="WHW23" s="14"/>
      <c r="WHX23" s="14"/>
      <c r="WHY23" s="14"/>
      <c r="WHZ23" s="14"/>
      <c r="WIA23" s="14"/>
      <c r="WIB23" s="14"/>
      <c r="WIC23" s="14"/>
      <c r="WID23" s="14"/>
      <c r="WIE23" s="14"/>
      <c r="WIF23" s="14"/>
      <c r="WIG23" s="14"/>
      <c r="WIH23" s="14"/>
      <c r="WII23" s="14"/>
      <c r="WIJ23" s="14"/>
      <c r="WIK23" s="14"/>
      <c r="WIL23" s="14"/>
      <c r="WIM23" s="14"/>
      <c r="WIN23" s="14"/>
      <c r="WIO23" s="14"/>
      <c r="WIP23" s="14"/>
      <c r="WIQ23" s="14"/>
      <c r="WIR23" s="14"/>
      <c r="WIS23" s="14"/>
      <c r="WIT23" s="14"/>
      <c r="WIU23" s="14"/>
      <c r="WIV23" s="14"/>
      <c r="WIW23" s="14"/>
      <c r="WIX23" s="14"/>
      <c r="WIY23" s="14"/>
      <c r="WIZ23" s="14"/>
      <c r="WJA23" s="14"/>
      <c r="WJB23" s="14"/>
      <c r="WJC23" s="14"/>
      <c r="WJD23" s="14"/>
      <c r="WJE23" s="14"/>
      <c r="WJF23" s="14"/>
      <c r="WJG23" s="14"/>
      <c r="WJH23" s="14"/>
      <c r="WJI23" s="14"/>
      <c r="WJJ23" s="14"/>
      <c r="WJK23" s="14"/>
      <c r="WJL23" s="14"/>
      <c r="WJM23" s="14"/>
      <c r="WJN23" s="14"/>
      <c r="WJO23" s="14"/>
      <c r="WJP23" s="14"/>
      <c r="WJQ23" s="14"/>
      <c r="WJR23" s="14"/>
      <c r="WJS23" s="14"/>
      <c r="WJT23" s="14"/>
      <c r="WJU23" s="14"/>
      <c r="WJV23" s="14"/>
      <c r="WJW23" s="14"/>
      <c r="WJX23" s="14"/>
      <c r="WJY23" s="14"/>
      <c r="WJZ23" s="14"/>
      <c r="WKA23" s="14"/>
      <c r="WKB23" s="14"/>
      <c r="WKC23" s="14"/>
      <c r="WKD23" s="14"/>
      <c r="WKE23" s="14"/>
      <c r="WKF23" s="14"/>
      <c r="WKG23" s="14"/>
      <c r="WKH23" s="14"/>
      <c r="WKI23" s="14"/>
      <c r="WKJ23" s="14"/>
      <c r="WKK23" s="14"/>
      <c r="WKL23" s="14"/>
      <c r="WKM23" s="14"/>
      <c r="WKN23" s="14"/>
      <c r="WKO23" s="14"/>
      <c r="WKP23" s="14"/>
      <c r="WKQ23" s="14"/>
      <c r="WKR23" s="14"/>
      <c r="WKS23" s="14"/>
      <c r="WKT23" s="14"/>
      <c r="WKU23" s="14"/>
      <c r="WKV23" s="14"/>
      <c r="WKW23" s="14"/>
      <c r="WKX23" s="14"/>
      <c r="WKY23" s="14"/>
      <c r="WKZ23" s="14"/>
      <c r="WLA23" s="14"/>
      <c r="WLB23" s="14"/>
      <c r="WLC23" s="14"/>
      <c r="WLD23" s="14"/>
      <c r="WLE23" s="14"/>
      <c r="WLF23" s="14"/>
      <c r="WLG23" s="14"/>
      <c r="WLH23" s="14"/>
      <c r="WLI23" s="14"/>
      <c r="WLJ23" s="14"/>
      <c r="WLK23" s="14"/>
      <c r="WLL23" s="14"/>
      <c r="WLM23" s="14"/>
      <c r="WLN23" s="14"/>
      <c r="WLO23" s="14"/>
      <c r="WLP23" s="14"/>
      <c r="WLQ23" s="14"/>
      <c r="WLR23" s="14"/>
      <c r="WLS23" s="14"/>
      <c r="WLT23" s="14"/>
      <c r="WLU23" s="14"/>
      <c r="WLV23" s="14"/>
      <c r="WLW23" s="14"/>
      <c r="WLX23" s="14"/>
      <c r="WLY23" s="14"/>
      <c r="WLZ23" s="14"/>
      <c r="WMA23" s="14"/>
      <c r="WMB23" s="14"/>
      <c r="WMC23" s="14"/>
      <c r="WMD23" s="14"/>
      <c r="WME23" s="14"/>
      <c r="WMF23" s="14"/>
      <c r="WMG23" s="14"/>
      <c r="WMH23" s="14"/>
      <c r="WMI23" s="14"/>
      <c r="WMJ23" s="14"/>
      <c r="WMK23" s="14"/>
      <c r="WML23" s="14"/>
      <c r="WMM23" s="14"/>
      <c r="WMN23" s="14"/>
      <c r="WMO23" s="14"/>
      <c r="WMP23" s="14"/>
      <c r="WMQ23" s="14"/>
      <c r="WMR23" s="14"/>
      <c r="WMS23" s="14"/>
      <c r="WMT23" s="14"/>
      <c r="WMU23" s="14"/>
      <c r="WMV23" s="14"/>
      <c r="WMW23" s="14"/>
      <c r="WMX23" s="14"/>
      <c r="WMY23" s="14"/>
      <c r="WMZ23" s="14"/>
      <c r="WNA23" s="14"/>
      <c r="WNB23" s="14"/>
      <c r="WNC23" s="14"/>
      <c r="WND23" s="14"/>
      <c r="WNE23" s="14"/>
      <c r="WNF23" s="14"/>
      <c r="WNG23" s="14"/>
      <c r="WNH23" s="14"/>
      <c r="WNI23" s="14"/>
      <c r="WNJ23" s="14"/>
      <c r="WNK23" s="14"/>
      <c r="WNL23" s="14"/>
      <c r="WNM23" s="14"/>
      <c r="WNN23" s="14"/>
      <c r="WNO23" s="14"/>
      <c r="WNP23" s="14"/>
      <c r="WNQ23" s="14"/>
      <c r="WNR23" s="14"/>
      <c r="WNS23" s="14"/>
      <c r="WNT23" s="14"/>
      <c r="WNU23" s="14"/>
      <c r="WNV23" s="14"/>
      <c r="WNW23" s="14"/>
      <c r="WNX23" s="14"/>
      <c r="WNY23" s="14"/>
      <c r="WNZ23" s="14"/>
      <c r="WOA23" s="14"/>
      <c r="WOB23" s="14"/>
      <c r="WOC23" s="14"/>
      <c r="WOD23" s="14"/>
      <c r="WOE23" s="14"/>
      <c r="WOF23" s="14"/>
      <c r="WOG23" s="14"/>
      <c r="WOH23" s="14"/>
      <c r="WOI23" s="14"/>
      <c r="WOJ23" s="14"/>
      <c r="WOK23" s="14"/>
      <c r="WOL23" s="14"/>
      <c r="WOM23" s="14"/>
      <c r="WON23" s="14"/>
      <c r="WOO23" s="14"/>
      <c r="WOP23" s="14"/>
      <c r="WOQ23" s="14"/>
      <c r="WOR23" s="14"/>
      <c r="WOS23" s="14"/>
      <c r="WOT23" s="14"/>
      <c r="WOU23" s="14"/>
      <c r="WOV23" s="14"/>
      <c r="WOW23" s="14"/>
      <c r="WOX23" s="14"/>
      <c r="WOY23" s="14"/>
      <c r="WOZ23" s="14"/>
      <c r="WPA23" s="14"/>
      <c r="WPB23" s="14"/>
      <c r="WPC23" s="14"/>
      <c r="WPD23" s="14"/>
      <c r="WPE23" s="14"/>
      <c r="WPF23" s="14"/>
      <c r="WPG23" s="14"/>
      <c r="WPH23" s="14"/>
      <c r="WPI23" s="14"/>
      <c r="WPJ23" s="14"/>
      <c r="WPK23" s="14"/>
      <c r="WPL23" s="14"/>
      <c r="WPM23" s="14"/>
      <c r="WPN23" s="14"/>
      <c r="WPO23" s="14"/>
      <c r="WPP23" s="14"/>
      <c r="WPQ23" s="14"/>
      <c r="WPR23" s="14"/>
      <c r="WPS23" s="14"/>
      <c r="WPT23" s="14"/>
      <c r="WPU23" s="14"/>
      <c r="WPV23" s="14"/>
      <c r="WPW23" s="14"/>
      <c r="WPX23" s="14"/>
      <c r="WPY23" s="14"/>
      <c r="WPZ23" s="14"/>
      <c r="WQA23" s="14"/>
      <c r="WQB23" s="14"/>
      <c r="WQC23" s="14"/>
      <c r="WQD23" s="14"/>
      <c r="WQE23" s="14"/>
      <c r="WQF23" s="14"/>
      <c r="WQG23" s="14"/>
      <c r="WQH23" s="14"/>
      <c r="WQI23" s="14"/>
      <c r="WQJ23" s="14"/>
      <c r="WQK23" s="14"/>
      <c r="WQL23" s="14"/>
      <c r="WQM23" s="14"/>
      <c r="WQN23" s="14"/>
      <c r="WQO23" s="14"/>
      <c r="WQP23" s="14"/>
      <c r="WQQ23" s="14"/>
      <c r="WQR23" s="14"/>
      <c r="WQS23" s="14"/>
      <c r="WQT23" s="14"/>
      <c r="WQU23" s="14"/>
      <c r="WQV23" s="14"/>
      <c r="WQW23" s="14"/>
      <c r="WQX23" s="14"/>
      <c r="WQY23" s="14"/>
      <c r="WQZ23" s="14"/>
      <c r="WRA23" s="14"/>
      <c r="WRB23" s="14"/>
      <c r="WRC23" s="14"/>
      <c r="WRD23" s="14"/>
      <c r="WRE23" s="14"/>
      <c r="WRF23" s="14"/>
      <c r="WRG23" s="14"/>
      <c r="WRH23" s="14"/>
      <c r="WRI23" s="14"/>
      <c r="WRJ23" s="14"/>
      <c r="WRK23" s="14"/>
      <c r="WRL23" s="14"/>
      <c r="WRM23" s="14"/>
      <c r="WRN23" s="14"/>
      <c r="WRO23" s="14"/>
      <c r="WRP23" s="14"/>
      <c r="WRQ23" s="14"/>
      <c r="WRR23" s="14"/>
      <c r="WRS23" s="14"/>
      <c r="WRT23" s="14"/>
      <c r="WRU23" s="14"/>
      <c r="WRV23" s="14"/>
      <c r="WRW23" s="14"/>
      <c r="WRX23" s="14"/>
      <c r="WRY23" s="14"/>
      <c r="WRZ23" s="14"/>
      <c r="WSA23" s="14"/>
      <c r="WSB23" s="14"/>
      <c r="WSC23" s="14"/>
      <c r="WSD23" s="14"/>
      <c r="WSE23" s="14"/>
      <c r="WSF23" s="14"/>
      <c r="WSG23" s="14"/>
      <c r="WSH23" s="14"/>
      <c r="WSI23" s="14"/>
      <c r="WSJ23" s="14"/>
      <c r="WSK23" s="14"/>
      <c r="WSL23" s="14"/>
      <c r="WSM23" s="14"/>
      <c r="WSN23" s="14"/>
      <c r="WSO23" s="14"/>
      <c r="WSP23" s="14"/>
      <c r="WSQ23" s="14"/>
      <c r="WSR23" s="14"/>
      <c r="WSS23" s="14"/>
      <c r="WST23" s="14"/>
      <c r="WSU23" s="14"/>
      <c r="WSV23" s="14"/>
      <c r="WSW23" s="14"/>
      <c r="WSX23" s="14"/>
      <c r="WSY23" s="14"/>
      <c r="WSZ23" s="14"/>
      <c r="WTA23" s="14"/>
      <c r="WTB23" s="14"/>
      <c r="WTC23" s="14"/>
      <c r="WTD23" s="14"/>
      <c r="WTE23" s="14"/>
      <c r="WTF23" s="14"/>
      <c r="WTG23" s="14"/>
      <c r="WTH23" s="14"/>
      <c r="WTI23" s="14"/>
      <c r="WTJ23" s="14"/>
      <c r="WTK23" s="14"/>
      <c r="WTL23" s="14"/>
      <c r="WTM23" s="14"/>
      <c r="WTN23" s="14"/>
      <c r="WTO23" s="14"/>
      <c r="WTP23" s="14"/>
      <c r="WTQ23" s="14"/>
      <c r="WTR23" s="14"/>
      <c r="WTS23" s="14"/>
      <c r="WTT23" s="14"/>
      <c r="WTU23" s="14"/>
      <c r="WTV23" s="14"/>
      <c r="WTW23" s="14"/>
      <c r="WTX23" s="14"/>
      <c r="WTY23" s="14"/>
      <c r="WTZ23" s="14"/>
      <c r="WUA23" s="14"/>
      <c r="WUB23" s="14"/>
      <c r="WUC23" s="14"/>
      <c r="WUD23" s="14"/>
      <c r="WUE23" s="14"/>
      <c r="WUF23" s="14"/>
      <c r="WUG23" s="14"/>
      <c r="WUH23" s="14"/>
      <c r="WUI23" s="14"/>
      <c r="WUJ23" s="14"/>
      <c r="WUK23" s="14"/>
      <c r="WUL23" s="14"/>
      <c r="WUM23" s="14"/>
      <c r="WUN23" s="14"/>
      <c r="WUO23" s="14"/>
      <c r="WUP23" s="14"/>
      <c r="WUQ23" s="14"/>
      <c r="WUR23" s="14"/>
      <c r="WUS23" s="14"/>
      <c r="WUT23" s="14"/>
      <c r="WUU23" s="14"/>
      <c r="WUV23" s="14"/>
      <c r="WUW23" s="14"/>
      <c r="WUX23" s="14"/>
      <c r="WUY23" s="14"/>
      <c r="WUZ23" s="14"/>
      <c r="WVA23" s="14"/>
      <c r="WVB23" s="14"/>
      <c r="WVC23" s="14"/>
      <c r="WVD23" s="14"/>
      <c r="WVE23" s="14"/>
      <c r="WVF23" s="14"/>
      <c r="WVG23" s="14"/>
      <c r="WVH23" s="14"/>
      <c r="WVI23" s="14"/>
      <c r="WVJ23" s="14"/>
      <c r="WVK23" s="14"/>
      <c r="WVL23" s="14"/>
      <c r="WVM23" s="14"/>
      <c r="WVN23" s="14"/>
      <c r="WVO23" s="14"/>
      <c r="WVP23" s="14"/>
      <c r="WVQ23" s="14"/>
      <c r="WVR23" s="14"/>
      <c r="WVS23" s="14"/>
      <c r="WVT23" s="14"/>
      <c r="WVU23" s="14"/>
      <c r="WVV23" s="14"/>
      <c r="WVW23" s="14"/>
      <c r="WVX23" s="14"/>
      <c r="WVY23" s="14"/>
      <c r="WVZ23" s="14"/>
      <c r="WWA23" s="14"/>
      <c r="WWB23" s="14"/>
      <c r="WWC23" s="14"/>
      <c r="WWD23" s="14"/>
      <c r="WWE23" s="14"/>
      <c r="WWF23" s="14"/>
      <c r="WWG23" s="14"/>
      <c r="WWH23" s="14"/>
      <c r="WWI23" s="14"/>
      <c r="WWJ23" s="14"/>
      <c r="WWK23" s="14"/>
      <c r="WWL23" s="14"/>
      <c r="WWM23" s="14"/>
      <c r="WWN23" s="14"/>
      <c r="WWO23" s="14"/>
      <c r="WWP23" s="14"/>
      <c r="WWQ23" s="14"/>
      <c r="WWR23" s="14"/>
      <c r="WWS23" s="14"/>
      <c r="WWT23" s="14"/>
      <c r="WWU23" s="14"/>
      <c r="WWV23" s="14"/>
      <c r="WWW23" s="14"/>
      <c r="WWX23" s="14"/>
      <c r="WWY23" s="14"/>
      <c r="WWZ23" s="14"/>
      <c r="WXA23" s="14"/>
      <c r="WXB23" s="14"/>
      <c r="WXC23" s="14"/>
      <c r="WXD23" s="14"/>
      <c r="WXE23" s="14"/>
      <c r="WXF23" s="14"/>
      <c r="WXG23" s="14"/>
      <c r="WXH23" s="14"/>
      <c r="WXI23" s="14"/>
      <c r="WXJ23" s="14"/>
      <c r="WXK23" s="14"/>
      <c r="WXL23" s="14"/>
      <c r="WXM23" s="14"/>
      <c r="WXN23" s="14"/>
      <c r="WXO23" s="14"/>
      <c r="WXP23" s="14"/>
      <c r="WXQ23" s="14"/>
      <c r="WXR23" s="14"/>
      <c r="WXS23" s="14"/>
      <c r="WXT23" s="14"/>
      <c r="WXU23" s="14"/>
      <c r="WXV23" s="14"/>
      <c r="WXW23" s="14"/>
      <c r="WXX23" s="14"/>
      <c r="WXY23" s="14"/>
      <c r="WXZ23" s="14"/>
      <c r="WYA23" s="14"/>
      <c r="WYB23" s="14"/>
      <c r="WYC23" s="14"/>
      <c r="WYD23" s="14"/>
      <c r="WYE23" s="14"/>
      <c r="WYF23" s="14"/>
      <c r="WYG23" s="14"/>
      <c r="WYH23" s="14"/>
      <c r="WYI23" s="14"/>
      <c r="WYJ23" s="14"/>
      <c r="WYK23" s="14"/>
      <c r="WYL23" s="14"/>
      <c r="WYM23" s="14"/>
      <c r="WYN23" s="14"/>
      <c r="WYO23" s="14"/>
      <c r="WYP23" s="14"/>
      <c r="WYQ23" s="14"/>
      <c r="WYR23" s="14"/>
      <c r="WYS23" s="14"/>
      <c r="WYT23" s="14"/>
      <c r="WYU23" s="14"/>
      <c r="WYV23" s="14"/>
      <c r="WYW23" s="14"/>
      <c r="WYX23" s="14"/>
      <c r="WYY23" s="14"/>
      <c r="WYZ23" s="14"/>
      <c r="WZA23" s="14"/>
      <c r="WZB23" s="14"/>
      <c r="WZC23" s="14"/>
      <c r="WZD23" s="14"/>
      <c r="WZE23" s="14"/>
      <c r="WZF23" s="14"/>
      <c r="WZG23" s="14"/>
      <c r="WZH23" s="14"/>
      <c r="WZI23" s="14"/>
      <c r="WZJ23" s="14"/>
      <c r="WZK23" s="14"/>
      <c r="WZL23" s="14"/>
      <c r="WZM23" s="14"/>
      <c r="WZN23" s="14"/>
      <c r="WZO23" s="14"/>
      <c r="WZP23" s="14"/>
      <c r="WZQ23" s="14"/>
      <c r="WZR23" s="14"/>
      <c r="WZS23" s="14"/>
      <c r="WZT23" s="14"/>
      <c r="WZU23" s="14"/>
      <c r="WZV23" s="14"/>
      <c r="WZW23" s="14"/>
      <c r="WZX23" s="14"/>
      <c r="WZY23" s="14"/>
      <c r="WZZ23" s="14"/>
      <c r="XAA23" s="14"/>
      <c r="XAB23" s="14"/>
      <c r="XAC23" s="14"/>
      <c r="XAD23" s="14"/>
      <c r="XAE23" s="14"/>
      <c r="XAF23" s="14"/>
      <c r="XAG23" s="14"/>
      <c r="XAH23" s="14"/>
      <c r="XAI23" s="14"/>
      <c r="XAJ23" s="14"/>
      <c r="XAK23" s="14"/>
      <c r="XAL23" s="14"/>
      <c r="XAM23" s="14"/>
      <c r="XAN23" s="14"/>
      <c r="XAO23" s="14"/>
      <c r="XAP23" s="14"/>
      <c r="XAQ23" s="14"/>
      <c r="XAR23" s="14"/>
      <c r="XAS23" s="14"/>
      <c r="XAT23" s="14"/>
      <c r="XAU23" s="14"/>
      <c r="XAV23" s="14"/>
      <c r="XAW23" s="14"/>
      <c r="XAX23" s="14"/>
      <c r="XAY23" s="14"/>
      <c r="XAZ23" s="14"/>
      <c r="XBA23" s="14"/>
      <c r="XBB23" s="14"/>
      <c r="XBC23" s="14"/>
      <c r="XBD23" s="14"/>
      <c r="XBE23" s="14"/>
      <c r="XBF23" s="14"/>
      <c r="XBG23" s="14"/>
      <c r="XBH23" s="14"/>
      <c r="XBI23" s="14"/>
      <c r="XBJ23" s="14"/>
      <c r="XBK23" s="14"/>
      <c r="XBL23" s="14"/>
      <c r="XBM23" s="14"/>
      <c r="XBN23" s="14"/>
      <c r="XBO23" s="14"/>
      <c r="XBP23" s="14"/>
      <c r="XBQ23" s="14"/>
      <c r="XBR23" s="14"/>
      <c r="XBS23" s="14"/>
      <c r="XBT23" s="14"/>
      <c r="XBU23" s="14"/>
      <c r="XBV23" s="14"/>
      <c r="XBW23" s="14"/>
      <c r="XBX23" s="14"/>
      <c r="XBY23" s="14"/>
      <c r="XBZ23" s="14"/>
      <c r="XCA23" s="14"/>
      <c r="XCB23" s="14"/>
      <c r="XCC23" s="14"/>
      <c r="XCD23" s="14"/>
      <c r="XCE23" s="14"/>
      <c r="XCF23" s="14"/>
      <c r="XCG23" s="14"/>
      <c r="XCH23" s="14"/>
      <c r="XCI23" s="14"/>
      <c r="XCJ23" s="14"/>
      <c r="XCK23" s="14"/>
      <c r="XCL23" s="14"/>
      <c r="XCM23" s="14"/>
      <c r="XCN23" s="14"/>
      <c r="XCO23" s="14"/>
      <c r="XCP23" s="14"/>
      <c r="XCQ23" s="14"/>
      <c r="XCR23" s="14"/>
      <c r="XCS23" s="14"/>
      <c r="XCT23" s="14"/>
      <c r="XCU23" s="14"/>
      <c r="XCV23" s="14"/>
      <c r="XCW23" s="14"/>
      <c r="XCX23" s="14"/>
      <c r="XCY23" s="14"/>
      <c r="XCZ23" s="14"/>
      <c r="XDA23" s="14"/>
      <c r="XDB23" s="14"/>
      <c r="XDC23" s="14"/>
      <c r="XDD23" s="14"/>
      <c r="XDE23" s="14"/>
      <c r="XDF23" s="14"/>
      <c r="XDG23" s="14"/>
      <c r="XDH23" s="14"/>
      <c r="XDI23" s="14"/>
      <c r="XDJ23" s="14"/>
      <c r="XDK23" s="14"/>
      <c r="XDL23" s="14"/>
      <c r="XDM23" s="14"/>
      <c r="XDN23" s="14"/>
      <c r="XDO23" s="14"/>
      <c r="XDP23" s="14"/>
      <c r="XDQ23" s="14"/>
      <c r="XDR23" s="14"/>
      <c r="XDS23" s="14"/>
      <c r="XDT23" s="14"/>
      <c r="XDU23" s="14"/>
      <c r="XDV23" s="14"/>
      <c r="XDW23" s="14"/>
      <c r="XDX23" s="14"/>
      <c r="XDY23" s="14"/>
      <c r="XDZ23" s="14"/>
      <c r="XEA23" s="14"/>
      <c r="XEB23" s="14"/>
      <c r="XEC23" s="14"/>
      <c r="XED23" s="14"/>
      <c r="XEE23" s="14"/>
      <c r="XEF23" s="14"/>
      <c r="XEG23" s="14"/>
      <c r="XEH23" s="14"/>
      <c r="XEI23" s="14"/>
      <c r="XEJ23" s="14"/>
      <c r="XEK23" s="14"/>
      <c r="XEL23" s="14"/>
      <c r="XEM23" s="14"/>
      <c r="XEN23" s="14"/>
      <c r="XEO23" s="14"/>
      <c r="XEP23" s="14"/>
      <c r="XEQ23" s="14"/>
      <c r="XER23" s="14"/>
      <c r="XES23" s="14"/>
      <c r="XET23" s="14"/>
      <c r="XEU23" s="14"/>
      <c r="XEV23" s="14"/>
      <c r="XEW23" s="14"/>
      <c r="XEX23" s="14"/>
      <c r="XEY23" s="14"/>
      <c r="XEZ23" s="14"/>
      <c r="XFA23" s="14"/>
      <c r="XFB23" s="14"/>
      <c r="XFC23" s="14"/>
      <c r="XFD23" s="14"/>
    </row>
    <row r="24" spans="1:16384" ht="15.75">
      <c r="A24" s="13" t="s">
        <v>63</v>
      </c>
      <c r="B24" s="13" t="s">
        <v>64</v>
      </c>
      <c r="C24" s="13" t="s">
        <v>65</v>
      </c>
    </row>
    <row r="25" spans="1:16384" ht="15.75">
      <c r="A25" s="13">
        <v>1</v>
      </c>
      <c r="B25" s="13">
        <v>2</v>
      </c>
      <c r="C25" s="13">
        <v>3</v>
      </c>
    </row>
    <row r="26" spans="1:16384" ht="118.5" customHeight="1">
      <c r="A26" s="304" t="s">
        <v>85</v>
      </c>
      <c r="B26" s="36" t="s">
        <v>87</v>
      </c>
      <c r="C26" s="36" t="s">
        <v>873</v>
      </c>
    </row>
    <row r="27" spans="1:16384" ht="134.25" customHeight="1">
      <c r="A27" s="305"/>
      <c r="B27" s="36" t="s">
        <v>88</v>
      </c>
      <c r="C27" s="123" t="s">
        <v>870</v>
      </c>
    </row>
    <row r="28" spans="1:16384" ht="84" customHeight="1">
      <c r="A28" s="305"/>
      <c r="B28" s="36" t="s">
        <v>89</v>
      </c>
      <c r="C28" s="36" t="s">
        <v>93</v>
      </c>
    </row>
    <row r="29" spans="1:16384" ht="105" customHeight="1">
      <c r="A29" s="306"/>
      <c r="B29" s="36" t="s">
        <v>90</v>
      </c>
      <c r="C29" s="36" t="s">
        <v>91</v>
      </c>
    </row>
    <row r="30" spans="1:16384" ht="218.25" customHeight="1">
      <c r="A30" s="36" t="s">
        <v>462</v>
      </c>
      <c r="B30" s="16" t="s">
        <v>463</v>
      </c>
      <c r="C30" s="16" t="s">
        <v>871</v>
      </c>
    </row>
    <row r="31" spans="1:16384" ht="0.75" hidden="1" customHeight="1">
      <c r="A31" s="304" t="s">
        <v>86</v>
      </c>
      <c r="B31" s="303" t="s">
        <v>464</v>
      </c>
      <c r="C31" s="303" t="s">
        <v>872</v>
      </c>
    </row>
    <row r="32" spans="1:16384" ht="0.75" hidden="1" customHeight="1">
      <c r="A32" s="305"/>
      <c r="B32" s="303"/>
      <c r="C32" s="303"/>
    </row>
    <row r="33" spans="1:3" ht="3" hidden="1" customHeight="1">
      <c r="A33" s="305"/>
      <c r="B33" s="303"/>
      <c r="C33" s="303"/>
    </row>
    <row r="34" spans="1:3" ht="150" hidden="1" customHeight="1">
      <c r="A34" s="305"/>
      <c r="B34" s="303"/>
      <c r="C34" s="303"/>
    </row>
    <row r="35" spans="1:3" ht="254.25" customHeight="1">
      <c r="A35" s="306"/>
      <c r="B35" s="303"/>
      <c r="C35" s="303"/>
    </row>
  </sheetData>
  <mergeCells count="13">
    <mergeCell ref="C31:C35"/>
    <mergeCell ref="B31:B35"/>
    <mergeCell ref="A31:A35"/>
    <mergeCell ref="A11:C11"/>
    <mergeCell ref="A12:C12"/>
    <mergeCell ref="A22:C22"/>
    <mergeCell ref="A26:A29"/>
    <mergeCell ref="A13:C13"/>
    <mergeCell ref="A14:C14"/>
    <mergeCell ref="A15:C15"/>
    <mergeCell ref="A17:C17"/>
    <mergeCell ref="A18:C18"/>
    <mergeCell ref="A20:C20"/>
  </mergeCells>
  <pageMargins left="0.7" right="0.7" top="0.75" bottom="0.75" header="0.3" footer="0.3"/>
  <pageSetup paperSize="9" scale="64"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24"/>
  <sheetViews>
    <sheetView topLeftCell="A25" zoomScale="60" zoomScaleNormal="60" workbookViewId="0">
      <selection activeCell="B9" sqref="B9"/>
    </sheetView>
  </sheetViews>
  <sheetFormatPr defaultRowHeight="15"/>
  <cols>
    <col min="1" max="1" width="32.140625" customWidth="1"/>
    <col min="2" max="2" width="33.42578125" customWidth="1"/>
    <col min="3" max="3" width="120" customWidth="1"/>
    <col min="4" max="4" width="54.5703125" customWidth="1"/>
  </cols>
  <sheetData>
    <row r="1" spans="1:4" ht="15.75">
      <c r="A1" s="307" t="s">
        <v>70</v>
      </c>
      <c r="B1" s="307"/>
      <c r="C1" s="307"/>
      <c r="D1" s="307"/>
    </row>
    <row r="3" spans="1:4" ht="47.25">
      <c r="A3" s="35" t="s">
        <v>66</v>
      </c>
      <c r="B3" s="35" t="s">
        <v>67</v>
      </c>
      <c r="C3" s="35" t="s">
        <v>68</v>
      </c>
      <c r="D3" s="43" t="s">
        <v>69</v>
      </c>
    </row>
    <row r="4" spans="1:4" ht="33" customHeight="1">
      <c r="A4" s="35">
        <v>1</v>
      </c>
      <c r="B4" s="35">
        <v>2</v>
      </c>
      <c r="C4" s="35">
        <v>3</v>
      </c>
      <c r="D4" s="35">
        <v>4</v>
      </c>
    </row>
    <row r="5" spans="1:4" ht="29.25" customHeight="1">
      <c r="A5" s="309" t="s">
        <v>94</v>
      </c>
      <c r="B5" s="309"/>
      <c r="C5" s="309"/>
      <c r="D5" s="309"/>
    </row>
    <row r="6" spans="1:4" ht="177.75" customHeight="1">
      <c r="A6" s="310" t="s">
        <v>85</v>
      </c>
      <c r="B6" s="36" t="s">
        <v>87</v>
      </c>
      <c r="C6" s="36" t="s">
        <v>92</v>
      </c>
      <c r="D6" s="36" t="s">
        <v>95</v>
      </c>
    </row>
    <row r="7" spans="1:4" ht="152.25" customHeight="1">
      <c r="A7" s="310"/>
      <c r="B7" s="36" t="s">
        <v>88</v>
      </c>
      <c r="C7" s="123" t="s">
        <v>870</v>
      </c>
      <c r="D7" s="20"/>
    </row>
    <row r="8" spans="1:4" ht="216.75" customHeight="1">
      <c r="A8" s="310"/>
      <c r="B8" s="36" t="s">
        <v>89</v>
      </c>
      <c r="C8" s="45" t="s">
        <v>93</v>
      </c>
      <c r="D8" s="36" t="s">
        <v>96</v>
      </c>
    </row>
    <row r="9" spans="1:4" ht="241.5" customHeight="1">
      <c r="A9" s="310"/>
      <c r="B9" s="36" t="s">
        <v>90</v>
      </c>
      <c r="C9" s="45" t="s">
        <v>91</v>
      </c>
      <c r="D9" s="36" t="s">
        <v>97</v>
      </c>
    </row>
    <row r="10" spans="1:4" s="42" customFormat="1" ht="24.75" customHeight="1">
      <c r="A10" s="314" t="s">
        <v>160</v>
      </c>
      <c r="B10" s="315"/>
      <c r="C10" s="315"/>
      <c r="D10" s="316"/>
    </row>
    <row r="11" spans="1:4" ht="189.75" customHeight="1">
      <c r="A11" s="36" t="s">
        <v>465</v>
      </c>
      <c r="B11" s="36" t="s">
        <v>466</v>
      </c>
      <c r="C11" s="36" t="s">
        <v>496</v>
      </c>
      <c r="D11" s="36" t="s">
        <v>467</v>
      </c>
    </row>
    <row r="12" spans="1:4" ht="346.5">
      <c r="A12" s="304" t="s">
        <v>468</v>
      </c>
      <c r="B12" s="36" t="s">
        <v>469</v>
      </c>
      <c r="C12" s="36" t="s">
        <v>497</v>
      </c>
      <c r="D12" s="36"/>
    </row>
    <row r="13" spans="1:4" ht="378">
      <c r="A13" s="305"/>
      <c r="B13" s="36" t="s">
        <v>470</v>
      </c>
      <c r="C13" s="36" t="s">
        <v>471</v>
      </c>
      <c r="D13" s="36"/>
    </row>
    <row r="14" spans="1:4" ht="144.75" customHeight="1">
      <c r="A14" s="305"/>
      <c r="B14" s="36" t="s">
        <v>472</v>
      </c>
      <c r="C14" s="36" t="s">
        <v>473</v>
      </c>
      <c r="D14" s="36" t="s">
        <v>474</v>
      </c>
    </row>
    <row r="15" spans="1:4" ht="352.5" customHeight="1">
      <c r="A15" s="305"/>
      <c r="B15" s="304" t="s">
        <v>475</v>
      </c>
      <c r="C15" s="36" t="s">
        <v>498</v>
      </c>
      <c r="D15" s="36"/>
    </row>
    <row r="16" spans="1:4" ht="294.75" customHeight="1">
      <c r="A16" s="305"/>
      <c r="B16" s="306"/>
      <c r="C16" s="36" t="s">
        <v>495</v>
      </c>
      <c r="D16" s="36"/>
    </row>
    <row r="17" spans="1:4" ht="206.25" customHeight="1">
      <c r="A17" s="306"/>
      <c r="B17" s="36" t="s">
        <v>476</v>
      </c>
      <c r="C17" s="36" t="s">
        <v>477</v>
      </c>
      <c r="D17" s="36"/>
    </row>
    <row r="18" spans="1:4" ht="110.25">
      <c r="A18" s="304" t="s">
        <v>478</v>
      </c>
      <c r="B18" s="36" t="s">
        <v>479</v>
      </c>
      <c r="C18" s="36" t="s">
        <v>480</v>
      </c>
      <c r="D18" s="36" t="s">
        <v>481</v>
      </c>
    </row>
    <row r="19" spans="1:4" ht="47.25">
      <c r="A19" s="306"/>
      <c r="B19" s="36" t="s">
        <v>304</v>
      </c>
      <c r="C19" s="36" t="s">
        <v>482</v>
      </c>
      <c r="D19" s="36" t="s">
        <v>483</v>
      </c>
    </row>
    <row r="20" spans="1:4" ht="15.75">
      <c r="A20" s="311" t="s">
        <v>484</v>
      </c>
      <c r="B20" s="312"/>
      <c r="C20" s="312"/>
      <c r="D20" s="313"/>
    </row>
    <row r="21" spans="1:4" ht="83.25" customHeight="1">
      <c r="A21" s="304" t="s">
        <v>485</v>
      </c>
      <c r="B21" s="36" t="s">
        <v>486</v>
      </c>
      <c r="C21" s="36" t="s">
        <v>487</v>
      </c>
      <c r="D21" s="36" t="s">
        <v>488</v>
      </c>
    </row>
    <row r="22" spans="1:4" ht="189">
      <c r="A22" s="305"/>
      <c r="B22" s="36" t="s">
        <v>489</v>
      </c>
      <c r="C22" s="36" t="s">
        <v>490</v>
      </c>
      <c r="D22" s="46"/>
    </row>
    <row r="23" spans="1:4" ht="148.5" customHeight="1">
      <c r="A23" s="305"/>
      <c r="B23" s="36" t="s">
        <v>491</v>
      </c>
      <c r="C23" s="36" t="s">
        <v>499</v>
      </c>
      <c r="D23" s="46"/>
    </row>
    <row r="24" spans="1:4" ht="255" customHeight="1">
      <c r="A24" s="306"/>
      <c r="B24" s="36" t="s">
        <v>492</v>
      </c>
      <c r="C24" s="36" t="s">
        <v>493</v>
      </c>
      <c r="D24" s="36" t="s">
        <v>494</v>
      </c>
    </row>
  </sheetData>
  <mergeCells count="9">
    <mergeCell ref="A21:A24"/>
    <mergeCell ref="B15:B16"/>
    <mergeCell ref="A5:D5"/>
    <mergeCell ref="A1:D1"/>
    <mergeCell ref="A6:A9"/>
    <mergeCell ref="A20:D20"/>
    <mergeCell ref="A18:A19"/>
    <mergeCell ref="A10:D10"/>
    <mergeCell ref="A12:A17"/>
  </mergeCells>
  <pageMargins left="0.7" right="0.7" top="0.75" bottom="0.75" header="0.3" footer="0.3"/>
  <pageSetup paperSize="9" scale="54"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44"/>
  <sheetViews>
    <sheetView zoomScale="80" zoomScaleNormal="80" workbookViewId="0">
      <selection activeCell="F20" sqref="F20"/>
    </sheetView>
  </sheetViews>
  <sheetFormatPr defaultColWidth="9.140625" defaultRowHeight="15.75"/>
  <cols>
    <col min="1" max="1" width="9.5703125" style="1" customWidth="1"/>
    <col min="2" max="2" width="36.28515625" style="1" customWidth="1"/>
    <col min="3" max="3" width="14.85546875" style="1" customWidth="1"/>
    <col min="4" max="4" width="15" style="1" customWidth="1"/>
    <col min="5" max="5" width="16.42578125" style="1" customWidth="1"/>
    <col min="6" max="6" width="18.7109375" style="1" customWidth="1"/>
    <col min="7" max="7" width="37.85546875" style="1" customWidth="1"/>
    <col min="8" max="8" width="83.42578125" style="1" customWidth="1"/>
    <col min="9" max="16384" width="9.140625" style="1"/>
  </cols>
  <sheetData>
    <row r="1" spans="1:8">
      <c r="A1" s="327" t="s">
        <v>0</v>
      </c>
      <c r="B1" s="327"/>
      <c r="C1" s="327"/>
      <c r="D1" s="327"/>
      <c r="E1" s="327"/>
      <c r="F1" s="327"/>
      <c r="G1" s="327"/>
      <c r="H1" s="327"/>
    </row>
    <row r="2" spans="1:8">
      <c r="A2" s="4"/>
    </row>
    <row r="3" spans="1:8" ht="33" customHeight="1">
      <c r="A3" s="326" t="s">
        <v>1</v>
      </c>
      <c r="B3" s="326" t="s">
        <v>58</v>
      </c>
      <c r="C3" s="326" t="s">
        <v>2</v>
      </c>
      <c r="D3" s="326" t="s">
        <v>3</v>
      </c>
      <c r="E3" s="326"/>
      <c r="F3" s="326" t="s">
        <v>59</v>
      </c>
      <c r="G3" s="326" t="s">
        <v>158</v>
      </c>
      <c r="H3" s="326" t="s">
        <v>60</v>
      </c>
    </row>
    <row r="4" spans="1:8" ht="69" customHeight="1">
      <c r="A4" s="326"/>
      <c r="B4" s="326"/>
      <c r="C4" s="326"/>
      <c r="D4" s="2" t="s">
        <v>4</v>
      </c>
      <c r="E4" s="2" t="s">
        <v>5</v>
      </c>
      <c r="F4" s="326"/>
      <c r="G4" s="326"/>
      <c r="H4" s="326"/>
    </row>
    <row r="5" spans="1:8">
      <c r="A5" s="3">
        <v>1</v>
      </c>
      <c r="B5" s="3">
        <v>2</v>
      </c>
      <c r="C5" s="3">
        <v>3</v>
      </c>
      <c r="D5" s="3">
        <v>4</v>
      </c>
      <c r="E5" s="3">
        <v>5</v>
      </c>
      <c r="F5" s="3">
        <v>6</v>
      </c>
      <c r="G5" s="2">
        <v>7</v>
      </c>
      <c r="H5" s="2">
        <v>8</v>
      </c>
    </row>
    <row r="6" spans="1:8">
      <c r="A6" s="309" t="s">
        <v>6</v>
      </c>
      <c r="B6" s="309"/>
      <c r="C6" s="309"/>
      <c r="D6" s="309"/>
      <c r="E6" s="309"/>
      <c r="F6" s="309"/>
      <c r="G6" s="309"/>
      <c r="H6" s="309"/>
    </row>
    <row r="7" spans="1:8" ht="98.25" customHeight="1">
      <c r="A7" s="17">
        <v>1</v>
      </c>
      <c r="B7" s="36" t="s">
        <v>98</v>
      </c>
      <c r="C7" s="18" t="s">
        <v>102</v>
      </c>
      <c r="D7" s="18" t="s">
        <v>149</v>
      </c>
      <c r="E7" s="17">
        <v>41.02</v>
      </c>
      <c r="F7" s="19">
        <f>E7/D7*100</f>
        <v>116.79954441913441</v>
      </c>
      <c r="G7" s="36" t="s">
        <v>104</v>
      </c>
      <c r="H7" s="123"/>
    </row>
    <row r="8" spans="1:8" ht="177" customHeight="1">
      <c r="A8" s="17">
        <v>2</v>
      </c>
      <c r="B8" s="36" t="s">
        <v>99</v>
      </c>
      <c r="C8" s="36" t="s">
        <v>103</v>
      </c>
      <c r="D8" s="18" t="s">
        <v>150</v>
      </c>
      <c r="E8" s="20">
        <v>6.8</v>
      </c>
      <c r="F8" s="49">
        <f>D8/E8*100</f>
        <v>205.88235294117649</v>
      </c>
      <c r="G8" s="36" t="s">
        <v>104</v>
      </c>
      <c r="H8" s="86"/>
    </row>
    <row r="9" spans="1:8" s="41" customFormat="1" ht="177" customHeight="1">
      <c r="A9" s="17">
        <v>4</v>
      </c>
      <c r="B9" s="297" t="s">
        <v>877</v>
      </c>
      <c r="C9" s="297" t="s">
        <v>146</v>
      </c>
      <c r="D9" s="18" t="s">
        <v>151</v>
      </c>
      <c r="E9" s="20">
        <v>36.299999999999997</v>
      </c>
      <c r="F9" s="49">
        <f>D9/E9*100</f>
        <v>100</v>
      </c>
      <c r="G9" s="297" t="s">
        <v>878</v>
      </c>
      <c r="H9" s="86"/>
    </row>
    <row r="10" spans="1:8" ht="102" customHeight="1">
      <c r="A10" s="47" t="s">
        <v>500</v>
      </c>
      <c r="B10" s="16" t="s">
        <v>100</v>
      </c>
      <c r="C10" s="48" t="s">
        <v>102</v>
      </c>
      <c r="D10" s="48">
        <v>14</v>
      </c>
      <c r="E10" s="48">
        <f>6.97+7.68</f>
        <v>14.649999999999999</v>
      </c>
      <c r="F10" s="49">
        <f>E10/D10*100</f>
        <v>104.64285714285712</v>
      </c>
      <c r="G10" s="16"/>
      <c r="H10" s="16"/>
    </row>
    <row r="11" spans="1:8" ht="117" customHeight="1">
      <c r="A11" s="48">
        <v>6</v>
      </c>
      <c r="B11" s="16" t="s">
        <v>101</v>
      </c>
      <c r="C11" s="48" t="s">
        <v>102</v>
      </c>
      <c r="D11" s="48">
        <v>93.01</v>
      </c>
      <c r="E11" s="48">
        <v>93.38</v>
      </c>
      <c r="F11" s="49">
        <f>E11/D11*100</f>
        <v>100.39780668745296</v>
      </c>
      <c r="G11" s="16"/>
      <c r="H11" s="16" t="s">
        <v>501</v>
      </c>
    </row>
    <row r="12" spans="1:8" ht="37.5" customHeight="1">
      <c r="A12" s="323" t="s">
        <v>105</v>
      </c>
      <c r="B12" s="324"/>
      <c r="C12" s="324"/>
      <c r="D12" s="324"/>
      <c r="E12" s="324"/>
      <c r="F12" s="324"/>
      <c r="G12" s="324"/>
      <c r="H12" s="325"/>
    </row>
    <row r="13" spans="1:8" ht="245.25" customHeight="1">
      <c r="A13" s="36" t="s">
        <v>28</v>
      </c>
      <c r="B13" s="16" t="s">
        <v>106</v>
      </c>
      <c r="C13" s="36" t="s">
        <v>107</v>
      </c>
      <c r="D13" s="17">
        <v>9243</v>
      </c>
      <c r="E13" s="17">
        <f>E14+E15+E19+E18</f>
        <v>8448</v>
      </c>
      <c r="F13" s="22">
        <f>E13/D13*100</f>
        <v>91.398896462187608</v>
      </c>
      <c r="G13" s="36" t="s">
        <v>152</v>
      </c>
      <c r="H13" s="123"/>
    </row>
    <row r="14" spans="1:8" ht="110.25">
      <c r="A14" s="36" t="s">
        <v>108</v>
      </c>
      <c r="B14" s="16" t="s">
        <v>109</v>
      </c>
      <c r="C14" s="36" t="s">
        <v>110</v>
      </c>
      <c r="D14" s="17">
        <v>1400</v>
      </c>
      <c r="E14" s="17">
        <v>1406</v>
      </c>
      <c r="F14" s="22">
        <f t="shared" ref="F14:F32" si="0">E14/D14*100</f>
        <v>100.42857142857142</v>
      </c>
      <c r="G14" s="36" t="s">
        <v>104</v>
      </c>
      <c r="H14" s="123"/>
    </row>
    <row r="15" spans="1:8" ht="78.75">
      <c r="A15" s="36" t="s">
        <v>111</v>
      </c>
      <c r="B15" s="16" t="s">
        <v>112</v>
      </c>
      <c r="C15" s="36" t="s">
        <v>110</v>
      </c>
      <c r="D15" s="17">
        <v>2205</v>
      </c>
      <c r="E15" s="17">
        <v>2257</v>
      </c>
      <c r="F15" s="22">
        <f t="shared" si="0"/>
        <v>102.35827664399093</v>
      </c>
      <c r="G15" s="36" t="s">
        <v>104</v>
      </c>
      <c r="H15" s="123"/>
    </row>
    <row r="16" spans="1:8" ht="47.25">
      <c r="A16" s="36" t="s">
        <v>113</v>
      </c>
      <c r="B16" s="16" t="s">
        <v>114</v>
      </c>
      <c r="C16" s="36" t="s">
        <v>110</v>
      </c>
      <c r="D16" s="17">
        <v>180</v>
      </c>
      <c r="E16" s="17">
        <v>271</v>
      </c>
      <c r="F16" s="22">
        <f t="shared" si="0"/>
        <v>150.55555555555554</v>
      </c>
      <c r="G16" s="36" t="s">
        <v>104</v>
      </c>
      <c r="H16" s="123"/>
    </row>
    <row r="17" spans="1:8" ht="194.25" customHeight="1">
      <c r="A17" s="36" t="s">
        <v>115</v>
      </c>
      <c r="B17" s="16" t="s">
        <v>148</v>
      </c>
      <c r="C17" s="36" t="s">
        <v>110</v>
      </c>
      <c r="D17" s="17">
        <v>421</v>
      </c>
      <c r="E17" s="17">
        <v>409</v>
      </c>
      <c r="F17" s="22">
        <f t="shared" si="0"/>
        <v>97.149643705463191</v>
      </c>
      <c r="G17" s="36" t="s">
        <v>153</v>
      </c>
      <c r="H17" s="123"/>
    </row>
    <row r="18" spans="1:8" ht="151.5" customHeight="1">
      <c r="A18" s="23" t="s">
        <v>116</v>
      </c>
      <c r="B18" s="16" t="s">
        <v>117</v>
      </c>
      <c r="C18" s="36" t="s">
        <v>110</v>
      </c>
      <c r="D18" s="17">
        <v>4645</v>
      </c>
      <c r="E18" s="17">
        <v>3837</v>
      </c>
      <c r="F18" s="22">
        <f t="shared" si="0"/>
        <v>82.60495156081808</v>
      </c>
      <c r="G18" s="36" t="s">
        <v>154</v>
      </c>
      <c r="H18" s="123"/>
    </row>
    <row r="19" spans="1:8" ht="205.5" customHeight="1">
      <c r="A19" s="36" t="s">
        <v>118</v>
      </c>
      <c r="B19" s="16" t="s">
        <v>119</v>
      </c>
      <c r="C19" s="36" t="s">
        <v>110</v>
      </c>
      <c r="D19" s="17">
        <v>943</v>
      </c>
      <c r="E19" s="17">
        <v>948</v>
      </c>
      <c r="F19" s="22">
        <f t="shared" si="0"/>
        <v>100.53022269353129</v>
      </c>
      <c r="G19" s="36" t="s">
        <v>104</v>
      </c>
      <c r="H19" s="123"/>
    </row>
    <row r="20" spans="1:8" ht="90.75" customHeight="1">
      <c r="A20" s="36" t="s">
        <v>29</v>
      </c>
      <c r="B20" s="16" t="s">
        <v>120</v>
      </c>
      <c r="C20" s="36" t="s">
        <v>110</v>
      </c>
      <c r="D20" s="17">
        <v>50</v>
      </c>
      <c r="E20" s="17">
        <v>176</v>
      </c>
      <c r="F20" s="22">
        <f t="shared" si="0"/>
        <v>352</v>
      </c>
      <c r="G20" s="36" t="s">
        <v>104</v>
      </c>
      <c r="H20" s="123"/>
    </row>
    <row r="21" spans="1:8" ht="162.75" customHeight="1">
      <c r="A21" s="36" t="s">
        <v>121</v>
      </c>
      <c r="B21" s="16" t="s">
        <v>122</v>
      </c>
      <c r="C21" s="36" t="s">
        <v>110</v>
      </c>
      <c r="D21" s="17">
        <v>443</v>
      </c>
      <c r="E21" s="17">
        <v>949</v>
      </c>
      <c r="F21" s="22">
        <f t="shared" si="0"/>
        <v>214.22121896162528</v>
      </c>
      <c r="G21" s="36" t="s">
        <v>104</v>
      </c>
      <c r="H21" s="123"/>
    </row>
    <row r="22" spans="1:8" ht="365.25" customHeight="1">
      <c r="A22" s="36" t="s">
        <v>123</v>
      </c>
      <c r="B22" s="16" t="s">
        <v>124</v>
      </c>
      <c r="C22" s="36" t="s">
        <v>125</v>
      </c>
      <c r="D22" s="17">
        <v>6.2</v>
      </c>
      <c r="E22" s="19">
        <v>0</v>
      </c>
      <c r="F22" s="22">
        <f t="shared" si="0"/>
        <v>0</v>
      </c>
      <c r="G22" s="37" t="s">
        <v>155</v>
      </c>
      <c r="H22" s="123"/>
    </row>
    <row r="23" spans="1:8" ht="63">
      <c r="A23" s="36" t="s">
        <v>126</v>
      </c>
      <c r="B23" s="16" t="s">
        <v>127</v>
      </c>
      <c r="C23" s="36" t="s">
        <v>125</v>
      </c>
      <c r="D23" s="17">
        <v>122.9</v>
      </c>
      <c r="E23" s="17">
        <f>E24+E25+E27</f>
        <v>179.9</v>
      </c>
      <c r="F23" s="22">
        <f t="shared" si="0"/>
        <v>146.37917005695687</v>
      </c>
      <c r="G23" s="36" t="s">
        <v>104</v>
      </c>
      <c r="H23" s="123"/>
    </row>
    <row r="24" spans="1:8" ht="160.5" customHeight="1">
      <c r="A24" s="36" t="s">
        <v>128</v>
      </c>
      <c r="B24" s="16" t="s">
        <v>129</v>
      </c>
      <c r="C24" s="36" t="s">
        <v>125</v>
      </c>
      <c r="D24" s="17">
        <v>76.5</v>
      </c>
      <c r="E24" s="17">
        <v>67.7</v>
      </c>
      <c r="F24" s="22">
        <f t="shared" si="0"/>
        <v>88.496732026143803</v>
      </c>
      <c r="G24" s="36" t="s">
        <v>156</v>
      </c>
      <c r="H24" s="123"/>
    </row>
    <row r="25" spans="1:8" ht="65.25" customHeight="1">
      <c r="A25" s="36" t="s">
        <v>130</v>
      </c>
      <c r="B25" s="16" t="s">
        <v>131</v>
      </c>
      <c r="C25" s="36" t="s">
        <v>125</v>
      </c>
      <c r="D25" s="17">
        <v>42</v>
      </c>
      <c r="E25" s="17">
        <v>108.6</v>
      </c>
      <c r="F25" s="22">
        <f t="shared" si="0"/>
        <v>258.57142857142856</v>
      </c>
      <c r="G25" s="36" t="s">
        <v>104</v>
      </c>
      <c r="H25" s="123"/>
    </row>
    <row r="26" spans="1:8" ht="126.75" customHeight="1">
      <c r="A26" s="36" t="s">
        <v>132</v>
      </c>
      <c r="B26" s="16" t="s">
        <v>133</v>
      </c>
      <c r="C26" s="36" t="s">
        <v>125</v>
      </c>
      <c r="D26" s="17">
        <v>3.9</v>
      </c>
      <c r="E26" s="17">
        <v>3.7</v>
      </c>
      <c r="F26" s="22">
        <f t="shared" si="0"/>
        <v>94.871794871794876</v>
      </c>
      <c r="G26" s="123" t="s">
        <v>867</v>
      </c>
      <c r="H26" s="123"/>
    </row>
    <row r="27" spans="1:8" ht="189">
      <c r="A27" s="36" t="s">
        <v>134</v>
      </c>
      <c r="B27" s="16" t="s">
        <v>135</v>
      </c>
      <c r="C27" s="36" t="s">
        <v>125</v>
      </c>
      <c r="D27" s="17">
        <v>4.4000000000000004</v>
      </c>
      <c r="E27" s="17">
        <v>3.6</v>
      </c>
      <c r="F27" s="22">
        <f t="shared" si="0"/>
        <v>81.818181818181813</v>
      </c>
      <c r="G27" s="123" t="s">
        <v>866</v>
      </c>
      <c r="H27" s="123"/>
    </row>
    <row r="28" spans="1:8" ht="63">
      <c r="A28" s="17" t="s">
        <v>136</v>
      </c>
      <c r="B28" s="16" t="s">
        <v>137</v>
      </c>
      <c r="C28" s="17" t="s">
        <v>110</v>
      </c>
      <c r="D28" s="17">
        <v>2052</v>
      </c>
      <c r="E28" s="17">
        <v>2764</v>
      </c>
      <c r="F28" s="22">
        <f t="shared" si="0"/>
        <v>134.69785575048735</v>
      </c>
      <c r="G28" s="36" t="s">
        <v>104</v>
      </c>
      <c r="H28" s="123"/>
    </row>
    <row r="29" spans="1:8" ht="110.25">
      <c r="A29" s="17" t="s">
        <v>138</v>
      </c>
      <c r="B29" s="16" t="s">
        <v>139</v>
      </c>
      <c r="C29" s="36" t="s">
        <v>146</v>
      </c>
      <c r="D29" s="17">
        <v>118</v>
      </c>
      <c r="E29" s="17">
        <v>436</v>
      </c>
      <c r="F29" s="22">
        <f t="shared" si="0"/>
        <v>369.49152542372883</v>
      </c>
      <c r="G29" s="36" t="s">
        <v>104</v>
      </c>
      <c r="H29" s="123"/>
    </row>
    <row r="30" spans="1:8" ht="150.75" customHeight="1">
      <c r="A30" s="36" t="s">
        <v>145</v>
      </c>
      <c r="B30" s="16" t="s">
        <v>144</v>
      </c>
      <c r="C30" s="17" t="s">
        <v>102</v>
      </c>
      <c r="D30" s="17">
        <v>50</v>
      </c>
      <c r="E30" s="17">
        <v>50</v>
      </c>
      <c r="F30" s="22">
        <f t="shared" si="0"/>
        <v>100</v>
      </c>
      <c r="G30" s="267" t="s">
        <v>874</v>
      </c>
      <c r="H30" s="20"/>
    </row>
    <row r="31" spans="1:8" ht="139.5" customHeight="1">
      <c r="A31" s="17" t="s">
        <v>140</v>
      </c>
      <c r="B31" s="16" t="s">
        <v>141</v>
      </c>
      <c r="C31" s="36" t="s">
        <v>146</v>
      </c>
      <c r="D31" s="17">
        <v>333</v>
      </c>
      <c r="E31" s="17">
        <v>524</v>
      </c>
      <c r="F31" s="22">
        <f t="shared" si="0"/>
        <v>157.35735735735736</v>
      </c>
      <c r="G31" s="36" t="s">
        <v>104</v>
      </c>
      <c r="H31" s="123"/>
    </row>
    <row r="32" spans="1:8" ht="212.25" customHeight="1">
      <c r="A32" s="17" t="s">
        <v>142</v>
      </c>
      <c r="B32" s="36" t="s">
        <v>143</v>
      </c>
      <c r="C32" s="36" t="s">
        <v>147</v>
      </c>
      <c r="D32" s="17">
        <v>48</v>
      </c>
      <c r="E32" s="17">
        <v>34</v>
      </c>
      <c r="F32" s="22">
        <f t="shared" si="0"/>
        <v>70.833333333333343</v>
      </c>
      <c r="G32" s="36" t="s">
        <v>157</v>
      </c>
      <c r="H32" s="123"/>
    </row>
    <row r="33" spans="1:8" ht="26.25" customHeight="1">
      <c r="A33" s="317" t="s">
        <v>502</v>
      </c>
      <c r="B33" s="318"/>
      <c r="C33" s="318"/>
      <c r="D33" s="318"/>
      <c r="E33" s="318"/>
      <c r="F33" s="318"/>
      <c r="G33" s="318"/>
      <c r="H33" s="319"/>
    </row>
    <row r="34" spans="1:8" ht="166.5" customHeight="1">
      <c r="A34" s="47" t="s">
        <v>503</v>
      </c>
      <c r="B34" s="16" t="s">
        <v>504</v>
      </c>
      <c r="C34" s="48" t="s">
        <v>438</v>
      </c>
      <c r="D34" s="50">
        <v>1560</v>
      </c>
      <c r="E34" s="50">
        <v>1703</v>
      </c>
      <c r="F34" s="49">
        <f>E34/D34*100</f>
        <v>109.16666666666666</v>
      </c>
      <c r="G34" s="16"/>
      <c r="H34" s="16" t="s">
        <v>505</v>
      </c>
    </row>
    <row r="35" spans="1:8" ht="151.5" customHeight="1">
      <c r="A35" s="47" t="s">
        <v>254</v>
      </c>
      <c r="B35" s="16" t="s">
        <v>506</v>
      </c>
      <c r="C35" s="48" t="s">
        <v>102</v>
      </c>
      <c r="D35" s="50">
        <v>28</v>
      </c>
      <c r="E35" s="51">
        <f>(675+497)*100/3393</f>
        <v>34.541703507220745</v>
      </c>
      <c r="F35" s="49">
        <f>125</f>
        <v>125</v>
      </c>
      <c r="G35" s="16"/>
      <c r="H35" s="16" t="s">
        <v>505</v>
      </c>
    </row>
    <row r="36" spans="1:8" ht="409.5">
      <c r="A36" s="47" t="s">
        <v>507</v>
      </c>
      <c r="B36" s="16" t="s">
        <v>508</v>
      </c>
      <c r="C36" s="48" t="s">
        <v>125</v>
      </c>
      <c r="D36" s="50">
        <v>54922</v>
      </c>
      <c r="E36" s="50">
        <v>54694.6</v>
      </c>
      <c r="F36" s="49">
        <f>E36/D36*100</f>
        <v>99.585958268089286</v>
      </c>
      <c r="G36" s="16" t="s">
        <v>509</v>
      </c>
      <c r="H36" s="16" t="s">
        <v>505</v>
      </c>
    </row>
    <row r="37" spans="1:8" ht="408.75" customHeight="1">
      <c r="A37" s="47" t="s">
        <v>510</v>
      </c>
      <c r="B37" s="16" t="s">
        <v>511</v>
      </c>
      <c r="C37" s="48" t="s">
        <v>306</v>
      </c>
      <c r="D37" s="50">
        <v>7953</v>
      </c>
      <c r="E37" s="50">
        <v>7640.6</v>
      </c>
      <c r="F37" s="49">
        <f>E37/D37*100</f>
        <v>96.07192254495159</v>
      </c>
      <c r="G37" s="16" t="s">
        <v>512</v>
      </c>
      <c r="H37" s="16" t="s">
        <v>505</v>
      </c>
    </row>
    <row r="38" spans="1:8" ht="27" customHeight="1">
      <c r="A38" s="320" t="s">
        <v>513</v>
      </c>
      <c r="B38" s="321"/>
      <c r="C38" s="321"/>
      <c r="D38" s="321"/>
      <c r="E38" s="321"/>
      <c r="F38" s="321"/>
      <c r="G38" s="321"/>
      <c r="H38" s="322"/>
    </row>
    <row r="39" spans="1:8" ht="94.5">
      <c r="A39" s="47" t="s">
        <v>514</v>
      </c>
      <c r="B39" s="16" t="s">
        <v>515</v>
      </c>
      <c r="C39" s="48" t="s">
        <v>516</v>
      </c>
      <c r="D39" s="52">
        <f>SUM(D40:D43)</f>
        <v>23142.7</v>
      </c>
      <c r="E39" s="52">
        <f>SUM(E40:E43)</f>
        <v>22008.2</v>
      </c>
      <c r="F39" s="52">
        <f>D39/E39*100</f>
        <v>105.15489681118855</v>
      </c>
      <c r="G39" s="16"/>
      <c r="H39" s="16" t="s">
        <v>505</v>
      </c>
    </row>
    <row r="40" spans="1:8">
      <c r="A40" s="47" t="s">
        <v>292</v>
      </c>
      <c r="B40" s="16" t="s">
        <v>517</v>
      </c>
      <c r="C40" s="48" t="s">
        <v>516</v>
      </c>
      <c r="D40" s="52">
        <v>10898.2</v>
      </c>
      <c r="E40" s="52">
        <v>10898.2</v>
      </c>
      <c r="F40" s="52">
        <f>D40/E40*100</f>
        <v>100</v>
      </c>
      <c r="G40" s="16"/>
      <c r="H40" s="16"/>
    </row>
    <row r="41" spans="1:8">
      <c r="A41" s="47" t="s">
        <v>294</v>
      </c>
      <c r="B41" s="16" t="s">
        <v>518</v>
      </c>
      <c r="C41" s="48" t="s">
        <v>516</v>
      </c>
      <c r="D41" s="52">
        <v>10331.799999999999</v>
      </c>
      <c r="E41" s="52">
        <v>9264</v>
      </c>
      <c r="F41" s="52">
        <f>D41/E41*100</f>
        <v>111.52633851468048</v>
      </c>
      <c r="G41" s="16"/>
      <c r="H41" s="16"/>
    </row>
    <row r="42" spans="1:8">
      <c r="A42" s="47" t="s">
        <v>295</v>
      </c>
      <c r="B42" s="48" t="s">
        <v>519</v>
      </c>
      <c r="C42" s="48" t="s">
        <v>516</v>
      </c>
      <c r="D42" s="52">
        <v>1734.2</v>
      </c>
      <c r="E42" s="52">
        <v>1667.5</v>
      </c>
      <c r="F42" s="52">
        <f>D42/E42*100</f>
        <v>104</v>
      </c>
      <c r="G42" s="16"/>
      <c r="H42" s="16"/>
    </row>
    <row r="43" spans="1:8">
      <c r="A43" s="47" t="s">
        <v>296</v>
      </c>
      <c r="B43" s="48" t="s">
        <v>520</v>
      </c>
      <c r="C43" s="48" t="s">
        <v>516</v>
      </c>
      <c r="D43" s="48">
        <v>178.5</v>
      </c>
      <c r="E43" s="48">
        <v>178.5</v>
      </c>
      <c r="F43" s="52">
        <f>D43/E43*100</f>
        <v>100</v>
      </c>
      <c r="G43" s="16"/>
      <c r="H43" s="16"/>
    </row>
    <row r="44" spans="1:8" ht="231" customHeight="1">
      <c r="A44" s="47" t="s">
        <v>521</v>
      </c>
      <c r="B44" s="16" t="s">
        <v>522</v>
      </c>
      <c r="C44" s="48" t="s">
        <v>102</v>
      </c>
      <c r="D44" s="48">
        <v>12.6</v>
      </c>
      <c r="E44" s="48">
        <f>ROUND((3548+3986)/60024*100,1)</f>
        <v>12.6</v>
      </c>
      <c r="F44" s="49">
        <f>E44/D44*100</f>
        <v>100</v>
      </c>
      <c r="G44" s="16"/>
      <c r="H44" s="16" t="s">
        <v>505</v>
      </c>
    </row>
  </sheetData>
  <mergeCells count="12">
    <mergeCell ref="A1:H1"/>
    <mergeCell ref="A3:A4"/>
    <mergeCell ref="C3:C4"/>
    <mergeCell ref="D3:E3"/>
    <mergeCell ref="F3:F4"/>
    <mergeCell ref="G3:G4"/>
    <mergeCell ref="H3:H4"/>
    <mergeCell ref="A33:H33"/>
    <mergeCell ref="A38:H38"/>
    <mergeCell ref="A6:H6"/>
    <mergeCell ref="A12:H12"/>
    <mergeCell ref="B3:B4"/>
  </mergeCells>
  <pageMargins left="0.7" right="0.7" top="0.75" bottom="0.75" header="0.3" footer="0.3"/>
  <pageSetup paperSize="9" scale="56" fitToHeight="0" orientation="landscape"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80"/>
  <sheetViews>
    <sheetView topLeftCell="A43" zoomScale="40" zoomScaleNormal="40" workbookViewId="0">
      <selection activeCell="G64" sqref="G64"/>
    </sheetView>
  </sheetViews>
  <sheetFormatPr defaultRowHeight="15"/>
  <cols>
    <col min="1" max="1" width="4.140625" style="24" bestFit="1" customWidth="1"/>
    <col min="2" max="2" width="44.140625" style="24" customWidth="1"/>
    <col min="3" max="3" width="29.28515625" style="24" customWidth="1"/>
    <col min="4" max="4" width="26.140625" style="24" customWidth="1"/>
    <col min="5" max="5" width="19.140625" style="24" customWidth="1"/>
    <col min="6" max="6" width="18.7109375" style="24" customWidth="1"/>
    <col min="7" max="7" width="27.140625" style="27" customWidth="1"/>
    <col min="8" max="8" width="15.42578125" style="24" bestFit="1" customWidth="1"/>
    <col min="9" max="9" width="14.42578125" style="24" bestFit="1" customWidth="1"/>
    <col min="10" max="11" width="12.7109375" style="24" bestFit="1" customWidth="1"/>
    <col min="12" max="253" width="9.140625" style="24"/>
    <col min="254" max="254" width="4.140625" style="24" bestFit="1" customWidth="1"/>
    <col min="255" max="255" width="44.140625" style="24" customWidth="1"/>
    <col min="256" max="256" width="25.85546875" style="24" customWidth="1"/>
    <col min="257" max="257" width="26.140625" style="24" customWidth="1"/>
    <col min="258" max="258" width="19.140625" style="24" customWidth="1"/>
    <col min="259" max="259" width="18.7109375" style="24" customWidth="1"/>
    <col min="260" max="260" width="27.140625" style="24" customWidth="1"/>
    <col min="261" max="261" width="15.42578125" style="24" bestFit="1" customWidth="1"/>
    <col min="262" max="265" width="14.42578125" style="24" bestFit="1" customWidth="1"/>
    <col min="266" max="267" width="12.7109375" style="24" bestFit="1" customWidth="1"/>
    <col min="268" max="509" width="9.140625" style="24"/>
    <col min="510" max="510" width="4.140625" style="24" bestFit="1" customWidth="1"/>
    <col min="511" max="511" width="44.140625" style="24" customWidth="1"/>
    <col min="512" max="512" width="25.85546875" style="24" customWidth="1"/>
    <col min="513" max="513" width="26.140625" style="24" customWidth="1"/>
    <col min="514" max="514" width="19.140625" style="24" customWidth="1"/>
    <col min="515" max="515" width="18.7109375" style="24" customWidth="1"/>
    <col min="516" max="516" width="27.140625" style="24" customWidth="1"/>
    <col min="517" max="517" width="15.42578125" style="24" bestFit="1" customWidth="1"/>
    <col min="518" max="521" width="14.42578125" style="24" bestFit="1" customWidth="1"/>
    <col min="522" max="523" width="12.7109375" style="24" bestFit="1" customWidth="1"/>
    <col min="524" max="765" width="9.140625" style="24"/>
    <col min="766" max="766" width="4.140625" style="24" bestFit="1" customWidth="1"/>
    <col min="767" max="767" width="44.140625" style="24" customWidth="1"/>
    <col min="768" max="768" width="25.85546875" style="24" customWidth="1"/>
    <col min="769" max="769" width="26.140625" style="24" customWidth="1"/>
    <col min="770" max="770" width="19.140625" style="24" customWidth="1"/>
    <col min="771" max="771" width="18.7109375" style="24" customWidth="1"/>
    <col min="772" max="772" width="27.140625" style="24" customWidth="1"/>
    <col min="773" max="773" width="15.42578125" style="24" bestFit="1" customWidth="1"/>
    <col min="774" max="777" width="14.42578125" style="24" bestFit="1" customWidth="1"/>
    <col min="778" max="779" width="12.7109375" style="24" bestFit="1" customWidth="1"/>
    <col min="780" max="1021" width="9.140625" style="24"/>
    <col min="1022" max="1022" width="4.140625" style="24" bestFit="1" customWidth="1"/>
    <col min="1023" max="1023" width="44.140625" style="24" customWidth="1"/>
    <col min="1024" max="1024" width="25.85546875" style="24" customWidth="1"/>
    <col min="1025" max="1025" width="26.140625" style="24" customWidth="1"/>
    <col min="1026" max="1026" width="19.140625" style="24" customWidth="1"/>
    <col min="1027" max="1027" width="18.7109375" style="24" customWidth="1"/>
    <col min="1028" max="1028" width="27.140625" style="24" customWidth="1"/>
    <col min="1029" max="1029" width="15.42578125" style="24" bestFit="1" customWidth="1"/>
    <col min="1030" max="1033" width="14.42578125" style="24" bestFit="1" customWidth="1"/>
    <col min="1034" max="1035" width="12.7109375" style="24" bestFit="1" customWidth="1"/>
    <col min="1036" max="1277" width="9.140625" style="24"/>
    <col min="1278" max="1278" width="4.140625" style="24" bestFit="1" customWidth="1"/>
    <col min="1279" max="1279" width="44.140625" style="24" customWidth="1"/>
    <col min="1280" max="1280" width="25.85546875" style="24" customWidth="1"/>
    <col min="1281" max="1281" width="26.140625" style="24" customWidth="1"/>
    <col min="1282" max="1282" width="19.140625" style="24" customWidth="1"/>
    <col min="1283" max="1283" width="18.7109375" style="24" customWidth="1"/>
    <col min="1284" max="1284" width="27.140625" style="24" customWidth="1"/>
    <col min="1285" max="1285" width="15.42578125" style="24" bestFit="1" customWidth="1"/>
    <col min="1286" max="1289" width="14.42578125" style="24" bestFit="1" customWidth="1"/>
    <col min="1290" max="1291" width="12.7109375" style="24" bestFit="1" customWidth="1"/>
    <col min="1292" max="1533" width="9.140625" style="24"/>
    <col min="1534" max="1534" width="4.140625" style="24" bestFit="1" customWidth="1"/>
    <col min="1535" max="1535" width="44.140625" style="24" customWidth="1"/>
    <col min="1536" max="1536" width="25.85546875" style="24" customWidth="1"/>
    <col min="1537" max="1537" width="26.140625" style="24" customWidth="1"/>
    <col min="1538" max="1538" width="19.140625" style="24" customWidth="1"/>
    <col min="1539" max="1539" width="18.7109375" style="24" customWidth="1"/>
    <col min="1540" max="1540" width="27.140625" style="24" customWidth="1"/>
    <col min="1541" max="1541" width="15.42578125" style="24" bestFit="1" customWidth="1"/>
    <col min="1542" max="1545" width="14.42578125" style="24" bestFit="1" customWidth="1"/>
    <col min="1546" max="1547" width="12.7109375" style="24" bestFit="1" customWidth="1"/>
    <col min="1548" max="1789" width="9.140625" style="24"/>
    <col min="1790" max="1790" width="4.140625" style="24" bestFit="1" customWidth="1"/>
    <col min="1791" max="1791" width="44.140625" style="24" customWidth="1"/>
    <col min="1792" max="1792" width="25.85546875" style="24" customWidth="1"/>
    <col min="1793" max="1793" width="26.140625" style="24" customWidth="1"/>
    <col min="1794" max="1794" width="19.140625" style="24" customWidth="1"/>
    <col min="1795" max="1795" width="18.7109375" style="24" customWidth="1"/>
    <col min="1796" max="1796" width="27.140625" style="24" customWidth="1"/>
    <col min="1797" max="1797" width="15.42578125" style="24" bestFit="1" customWidth="1"/>
    <col min="1798" max="1801" width="14.42578125" style="24" bestFit="1" customWidth="1"/>
    <col min="1802" max="1803" width="12.7109375" style="24" bestFit="1" customWidth="1"/>
    <col min="1804" max="2045" width="9.140625" style="24"/>
    <col min="2046" max="2046" width="4.140625" style="24" bestFit="1" customWidth="1"/>
    <col min="2047" max="2047" width="44.140625" style="24" customWidth="1"/>
    <col min="2048" max="2048" width="25.85546875" style="24" customWidth="1"/>
    <col min="2049" max="2049" width="26.140625" style="24" customWidth="1"/>
    <col min="2050" max="2050" width="19.140625" style="24" customWidth="1"/>
    <col min="2051" max="2051" width="18.7109375" style="24" customWidth="1"/>
    <col min="2052" max="2052" width="27.140625" style="24" customWidth="1"/>
    <col min="2053" max="2053" width="15.42578125" style="24" bestFit="1" customWidth="1"/>
    <col min="2054" max="2057" width="14.42578125" style="24" bestFit="1" customWidth="1"/>
    <col min="2058" max="2059" width="12.7109375" style="24" bestFit="1" customWidth="1"/>
    <col min="2060" max="2301" width="9.140625" style="24"/>
    <col min="2302" max="2302" width="4.140625" style="24" bestFit="1" customWidth="1"/>
    <col min="2303" max="2303" width="44.140625" style="24" customWidth="1"/>
    <col min="2304" max="2304" width="25.85546875" style="24" customWidth="1"/>
    <col min="2305" max="2305" width="26.140625" style="24" customWidth="1"/>
    <col min="2306" max="2306" width="19.140625" style="24" customWidth="1"/>
    <col min="2307" max="2307" width="18.7109375" style="24" customWidth="1"/>
    <col min="2308" max="2308" width="27.140625" style="24" customWidth="1"/>
    <col min="2309" max="2309" width="15.42578125" style="24" bestFit="1" customWidth="1"/>
    <col min="2310" max="2313" width="14.42578125" style="24" bestFit="1" customWidth="1"/>
    <col min="2314" max="2315" width="12.7109375" style="24" bestFit="1" customWidth="1"/>
    <col min="2316" max="2557" width="9.140625" style="24"/>
    <col min="2558" max="2558" width="4.140625" style="24" bestFit="1" customWidth="1"/>
    <col min="2559" max="2559" width="44.140625" style="24" customWidth="1"/>
    <col min="2560" max="2560" width="25.85546875" style="24" customWidth="1"/>
    <col min="2561" max="2561" width="26.140625" style="24" customWidth="1"/>
    <col min="2562" max="2562" width="19.140625" style="24" customWidth="1"/>
    <col min="2563" max="2563" width="18.7109375" style="24" customWidth="1"/>
    <col min="2564" max="2564" width="27.140625" style="24" customWidth="1"/>
    <col min="2565" max="2565" width="15.42578125" style="24" bestFit="1" customWidth="1"/>
    <col min="2566" max="2569" width="14.42578125" style="24" bestFit="1" customWidth="1"/>
    <col min="2570" max="2571" width="12.7109375" style="24" bestFit="1" customWidth="1"/>
    <col min="2572" max="2813" width="9.140625" style="24"/>
    <col min="2814" max="2814" width="4.140625" style="24" bestFit="1" customWidth="1"/>
    <col min="2815" max="2815" width="44.140625" style="24" customWidth="1"/>
    <col min="2816" max="2816" width="25.85546875" style="24" customWidth="1"/>
    <col min="2817" max="2817" width="26.140625" style="24" customWidth="1"/>
    <col min="2818" max="2818" width="19.140625" style="24" customWidth="1"/>
    <col min="2819" max="2819" width="18.7109375" style="24" customWidth="1"/>
    <col min="2820" max="2820" width="27.140625" style="24" customWidth="1"/>
    <col min="2821" max="2821" width="15.42578125" style="24" bestFit="1" customWidth="1"/>
    <col min="2822" max="2825" width="14.42578125" style="24" bestFit="1" customWidth="1"/>
    <col min="2826" max="2827" width="12.7109375" style="24" bestFit="1" customWidth="1"/>
    <col min="2828" max="3069" width="9.140625" style="24"/>
    <col min="3070" max="3070" width="4.140625" style="24" bestFit="1" customWidth="1"/>
    <col min="3071" max="3071" width="44.140625" style="24" customWidth="1"/>
    <col min="3072" max="3072" width="25.85546875" style="24" customWidth="1"/>
    <col min="3073" max="3073" width="26.140625" style="24" customWidth="1"/>
    <col min="3074" max="3074" width="19.140625" style="24" customWidth="1"/>
    <col min="3075" max="3075" width="18.7109375" style="24" customWidth="1"/>
    <col min="3076" max="3076" width="27.140625" style="24" customWidth="1"/>
    <col min="3077" max="3077" width="15.42578125" style="24" bestFit="1" customWidth="1"/>
    <col min="3078" max="3081" width="14.42578125" style="24" bestFit="1" customWidth="1"/>
    <col min="3082" max="3083" width="12.7109375" style="24" bestFit="1" customWidth="1"/>
    <col min="3084" max="3325" width="9.140625" style="24"/>
    <col min="3326" max="3326" width="4.140625" style="24" bestFit="1" customWidth="1"/>
    <col min="3327" max="3327" width="44.140625" style="24" customWidth="1"/>
    <col min="3328" max="3328" width="25.85546875" style="24" customWidth="1"/>
    <col min="3329" max="3329" width="26.140625" style="24" customWidth="1"/>
    <col min="3330" max="3330" width="19.140625" style="24" customWidth="1"/>
    <col min="3331" max="3331" width="18.7109375" style="24" customWidth="1"/>
    <col min="3332" max="3332" width="27.140625" style="24" customWidth="1"/>
    <col min="3333" max="3333" width="15.42578125" style="24" bestFit="1" customWidth="1"/>
    <col min="3334" max="3337" width="14.42578125" style="24" bestFit="1" customWidth="1"/>
    <col min="3338" max="3339" width="12.7109375" style="24" bestFit="1" customWidth="1"/>
    <col min="3340" max="3581" width="9.140625" style="24"/>
    <col min="3582" max="3582" width="4.140625" style="24" bestFit="1" customWidth="1"/>
    <col min="3583" max="3583" width="44.140625" style="24" customWidth="1"/>
    <col min="3584" max="3584" width="25.85546875" style="24" customWidth="1"/>
    <col min="3585" max="3585" width="26.140625" style="24" customWidth="1"/>
    <col min="3586" max="3586" width="19.140625" style="24" customWidth="1"/>
    <col min="3587" max="3587" width="18.7109375" style="24" customWidth="1"/>
    <col min="3588" max="3588" width="27.140625" style="24" customWidth="1"/>
    <col min="3589" max="3589" width="15.42578125" style="24" bestFit="1" customWidth="1"/>
    <col min="3590" max="3593" width="14.42578125" style="24" bestFit="1" customWidth="1"/>
    <col min="3594" max="3595" width="12.7109375" style="24" bestFit="1" customWidth="1"/>
    <col min="3596" max="3837" width="9.140625" style="24"/>
    <col min="3838" max="3838" width="4.140625" style="24" bestFit="1" customWidth="1"/>
    <col min="3839" max="3839" width="44.140625" style="24" customWidth="1"/>
    <col min="3840" max="3840" width="25.85546875" style="24" customWidth="1"/>
    <col min="3841" max="3841" width="26.140625" style="24" customWidth="1"/>
    <col min="3842" max="3842" width="19.140625" style="24" customWidth="1"/>
    <col min="3843" max="3843" width="18.7109375" style="24" customWidth="1"/>
    <col min="3844" max="3844" width="27.140625" style="24" customWidth="1"/>
    <col min="3845" max="3845" width="15.42578125" style="24" bestFit="1" customWidth="1"/>
    <col min="3846" max="3849" width="14.42578125" style="24" bestFit="1" customWidth="1"/>
    <col min="3850" max="3851" width="12.7109375" style="24" bestFit="1" customWidth="1"/>
    <col min="3852" max="4093" width="9.140625" style="24"/>
    <col min="4094" max="4094" width="4.140625" style="24" bestFit="1" customWidth="1"/>
    <col min="4095" max="4095" width="44.140625" style="24" customWidth="1"/>
    <col min="4096" max="4096" width="25.85546875" style="24" customWidth="1"/>
    <col min="4097" max="4097" width="26.140625" style="24" customWidth="1"/>
    <col min="4098" max="4098" width="19.140625" style="24" customWidth="1"/>
    <col min="4099" max="4099" width="18.7109375" style="24" customWidth="1"/>
    <col min="4100" max="4100" width="27.140625" style="24" customWidth="1"/>
    <col min="4101" max="4101" width="15.42578125" style="24" bestFit="1" customWidth="1"/>
    <col min="4102" max="4105" width="14.42578125" style="24" bestFit="1" customWidth="1"/>
    <col min="4106" max="4107" width="12.7109375" style="24" bestFit="1" customWidth="1"/>
    <col min="4108" max="4349" width="9.140625" style="24"/>
    <col min="4350" max="4350" width="4.140625" style="24" bestFit="1" customWidth="1"/>
    <col min="4351" max="4351" width="44.140625" style="24" customWidth="1"/>
    <col min="4352" max="4352" width="25.85546875" style="24" customWidth="1"/>
    <col min="4353" max="4353" width="26.140625" style="24" customWidth="1"/>
    <col min="4354" max="4354" width="19.140625" style="24" customWidth="1"/>
    <col min="4355" max="4355" width="18.7109375" style="24" customWidth="1"/>
    <col min="4356" max="4356" width="27.140625" style="24" customWidth="1"/>
    <col min="4357" max="4357" width="15.42578125" style="24" bestFit="1" customWidth="1"/>
    <col min="4358" max="4361" width="14.42578125" style="24" bestFit="1" customWidth="1"/>
    <col min="4362" max="4363" width="12.7109375" style="24" bestFit="1" customWidth="1"/>
    <col min="4364" max="4605" width="9.140625" style="24"/>
    <col min="4606" max="4606" width="4.140625" style="24" bestFit="1" customWidth="1"/>
    <col min="4607" max="4607" width="44.140625" style="24" customWidth="1"/>
    <col min="4608" max="4608" width="25.85546875" style="24" customWidth="1"/>
    <col min="4609" max="4609" width="26.140625" style="24" customWidth="1"/>
    <col min="4610" max="4610" width="19.140625" style="24" customWidth="1"/>
    <col min="4611" max="4611" width="18.7109375" style="24" customWidth="1"/>
    <col min="4612" max="4612" width="27.140625" style="24" customWidth="1"/>
    <col min="4613" max="4613" width="15.42578125" style="24" bestFit="1" customWidth="1"/>
    <col min="4614" max="4617" width="14.42578125" style="24" bestFit="1" customWidth="1"/>
    <col min="4618" max="4619" width="12.7109375" style="24" bestFit="1" customWidth="1"/>
    <col min="4620" max="4861" width="9.140625" style="24"/>
    <col min="4862" max="4862" width="4.140625" style="24" bestFit="1" customWidth="1"/>
    <col min="4863" max="4863" width="44.140625" style="24" customWidth="1"/>
    <col min="4864" max="4864" width="25.85546875" style="24" customWidth="1"/>
    <col min="4865" max="4865" width="26.140625" style="24" customWidth="1"/>
    <col min="4866" max="4866" width="19.140625" style="24" customWidth="1"/>
    <col min="4867" max="4867" width="18.7109375" style="24" customWidth="1"/>
    <col min="4868" max="4868" width="27.140625" style="24" customWidth="1"/>
    <col min="4869" max="4869" width="15.42578125" style="24" bestFit="1" customWidth="1"/>
    <col min="4870" max="4873" width="14.42578125" style="24" bestFit="1" customWidth="1"/>
    <col min="4874" max="4875" width="12.7109375" style="24" bestFit="1" customWidth="1"/>
    <col min="4876" max="5117" width="9.140625" style="24"/>
    <col min="5118" max="5118" width="4.140625" style="24" bestFit="1" customWidth="1"/>
    <col min="5119" max="5119" width="44.140625" style="24" customWidth="1"/>
    <col min="5120" max="5120" width="25.85546875" style="24" customWidth="1"/>
    <col min="5121" max="5121" width="26.140625" style="24" customWidth="1"/>
    <col min="5122" max="5122" width="19.140625" style="24" customWidth="1"/>
    <col min="5123" max="5123" width="18.7109375" style="24" customWidth="1"/>
    <col min="5124" max="5124" width="27.140625" style="24" customWidth="1"/>
    <col min="5125" max="5125" width="15.42578125" style="24" bestFit="1" customWidth="1"/>
    <col min="5126" max="5129" width="14.42578125" style="24" bestFit="1" customWidth="1"/>
    <col min="5130" max="5131" width="12.7109375" style="24" bestFit="1" customWidth="1"/>
    <col min="5132" max="5373" width="9.140625" style="24"/>
    <col min="5374" max="5374" width="4.140625" style="24" bestFit="1" customWidth="1"/>
    <col min="5375" max="5375" width="44.140625" style="24" customWidth="1"/>
    <col min="5376" max="5376" width="25.85546875" style="24" customWidth="1"/>
    <col min="5377" max="5377" width="26.140625" style="24" customWidth="1"/>
    <col min="5378" max="5378" width="19.140625" style="24" customWidth="1"/>
    <col min="5379" max="5379" width="18.7109375" style="24" customWidth="1"/>
    <col min="5380" max="5380" width="27.140625" style="24" customWidth="1"/>
    <col min="5381" max="5381" width="15.42578125" style="24" bestFit="1" customWidth="1"/>
    <col min="5382" max="5385" width="14.42578125" style="24" bestFit="1" customWidth="1"/>
    <col min="5386" max="5387" width="12.7109375" style="24" bestFit="1" customWidth="1"/>
    <col min="5388" max="5629" width="9.140625" style="24"/>
    <col min="5630" max="5630" width="4.140625" style="24" bestFit="1" customWidth="1"/>
    <col min="5631" max="5631" width="44.140625" style="24" customWidth="1"/>
    <col min="5632" max="5632" width="25.85546875" style="24" customWidth="1"/>
    <col min="5633" max="5633" width="26.140625" style="24" customWidth="1"/>
    <col min="5634" max="5634" width="19.140625" style="24" customWidth="1"/>
    <col min="5635" max="5635" width="18.7109375" style="24" customWidth="1"/>
    <col min="5636" max="5636" width="27.140625" style="24" customWidth="1"/>
    <col min="5637" max="5637" width="15.42578125" style="24" bestFit="1" customWidth="1"/>
    <col min="5638" max="5641" width="14.42578125" style="24" bestFit="1" customWidth="1"/>
    <col min="5642" max="5643" width="12.7109375" style="24" bestFit="1" customWidth="1"/>
    <col min="5644" max="5885" width="9.140625" style="24"/>
    <col min="5886" max="5886" width="4.140625" style="24" bestFit="1" customWidth="1"/>
    <col min="5887" max="5887" width="44.140625" style="24" customWidth="1"/>
    <col min="5888" max="5888" width="25.85546875" style="24" customWidth="1"/>
    <col min="5889" max="5889" width="26.140625" style="24" customWidth="1"/>
    <col min="5890" max="5890" width="19.140625" style="24" customWidth="1"/>
    <col min="5891" max="5891" width="18.7109375" style="24" customWidth="1"/>
    <col min="5892" max="5892" width="27.140625" style="24" customWidth="1"/>
    <col min="5893" max="5893" width="15.42578125" style="24" bestFit="1" customWidth="1"/>
    <col min="5894" max="5897" width="14.42578125" style="24" bestFit="1" customWidth="1"/>
    <col min="5898" max="5899" width="12.7109375" style="24" bestFit="1" customWidth="1"/>
    <col min="5900" max="6141" width="9.140625" style="24"/>
    <col min="6142" max="6142" width="4.140625" style="24" bestFit="1" customWidth="1"/>
    <col min="6143" max="6143" width="44.140625" style="24" customWidth="1"/>
    <col min="6144" max="6144" width="25.85546875" style="24" customWidth="1"/>
    <col min="6145" max="6145" width="26.140625" style="24" customWidth="1"/>
    <col min="6146" max="6146" width="19.140625" style="24" customWidth="1"/>
    <col min="6147" max="6147" width="18.7109375" style="24" customWidth="1"/>
    <col min="6148" max="6148" width="27.140625" style="24" customWidth="1"/>
    <col min="6149" max="6149" width="15.42578125" style="24" bestFit="1" customWidth="1"/>
    <col min="6150" max="6153" width="14.42578125" style="24" bestFit="1" customWidth="1"/>
    <col min="6154" max="6155" width="12.7109375" style="24" bestFit="1" customWidth="1"/>
    <col min="6156" max="6397" width="9.140625" style="24"/>
    <col min="6398" max="6398" width="4.140625" style="24" bestFit="1" customWidth="1"/>
    <col min="6399" max="6399" width="44.140625" style="24" customWidth="1"/>
    <col min="6400" max="6400" width="25.85546875" style="24" customWidth="1"/>
    <col min="6401" max="6401" width="26.140625" style="24" customWidth="1"/>
    <col min="6402" max="6402" width="19.140625" style="24" customWidth="1"/>
    <col min="6403" max="6403" width="18.7109375" style="24" customWidth="1"/>
    <col min="6404" max="6404" width="27.140625" style="24" customWidth="1"/>
    <col min="6405" max="6405" width="15.42578125" style="24" bestFit="1" customWidth="1"/>
    <col min="6406" max="6409" width="14.42578125" style="24" bestFit="1" customWidth="1"/>
    <col min="6410" max="6411" width="12.7109375" style="24" bestFit="1" customWidth="1"/>
    <col min="6412" max="6653" width="9.140625" style="24"/>
    <col min="6654" max="6654" width="4.140625" style="24" bestFit="1" customWidth="1"/>
    <col min="6655" max="6655" width="44.140625" style="24" customWidth="1"/>
    <col min="6656" max="6656" width="25.85546875" style="24" customWidth="1"/>
    <col min="6657" max="6657" width="26.140625" style="24" customWidth="1"/>
    <col min="6658" max="6658" width="19.140625" style="24" customWidth="1"/>
    <col min="6659" max="6659" width="18.7109375" style="24" customWidth="1"/>
    <col min="6660" max="6660" width="27.140625" style="24" customWidth="1"/>
    <col min="6661" max="6661" width="15.42578125" style="24" bestFit="1" customWidth="1"/>
    <col min="6662" max="6665" width="14.42578125" style="24" bestFit="1" customWidth="1"/>
    <col min="6666" max="6667" width="12.7109375" style="24" bestFit="1" customWidth="1"/>
    <col min="6668" max="6909" width="9.140625" style="24"/>
    <col min="6910" max="6910" width="4.140625" style="24" bestFit="1" customWidth="1"/>
    <col min="6911" max="6911" width="44.140625" style="24" customWidth="1"/>
    <col min="6912" max="6912" width="25.85546875" style="24" customWidth="1"/>
    <col min="6913" max="6913" width="26.140625" style="24" customWidth="1"/>
    <col min="6914" max="6914" width="19.140625" style="24" customWidth="1"/>
    <col min="6915" max="6915" width="18.7109375" style="24" customWidth="1"/>
    <col min="6916" max="6916" width="27.140625" style="24" customWidth="1"/>
    <col min="6917" max="6917" width="15.42578125" style="24" bestFit="1" customWidth="1"/>
    <col min="6918" max="6921" width="14.42578125" style="24" bestFit="1" customWidth="1"/>
    <col min="6922" max="6923" width="12.7109375" style="24" bestFit="1" customWidth="1"/>
    <col min="6924" max="7165" width="9.140625" style="24"/>
    <col min="7166" max="7166" width="4.140625" style="24" bestFit="1" customWidth="1"/>
    <col min="7167" max="7167" width="44.140625" style="24" customWidth="1"/>
    <col min="7168" max="7168" width="25.85546875" style="24" customWidth="1"/>
    <col min="7169" max="7169" width="26.140625" style="24" customWidth="1"/>
    <col min="7170" max="7170" width="19.140625" style="24" customWidth="1"/>
    <col min="7171" max="7171" width="18.7109375" style="24" customWidth="1"/>
    <col min="7172" max="7172" width="27.140625" style="24" customWidth="1"/>
    <col min="7173" max="7173" width="15.42578125" style="24" bestFit="1" customWidth="1"/>
    <col min="7174" max="7177" width="14.42578125" style="24" bestFit="1" customWidth="1"/>
    <col min="7178" max="7179" width="12.7109375" style="24" bestFit="1" customWidth="1"/>
    <col min="7180" max="7421" width="9.140625" style="24"/>
    <col min="7422" max="7422" width="4.140625" style="24" bestFit="1" customWidth="1"/>
    <col min="7423" max="7423" width="44.140625" style="24" customWidth="1"/>
    <col min="7424" max="7424" width="25.85546875" style="24" customWidth="1"/>
    <col min="7425" max="7425" width="26.140625" style="24" customWidth="1"/>
    <col min="7426" max="7426" width="19.140625" style="24" customWidth="1"/>
    <col min="7427" max="7427" width="18.7109375" style="24" customWidth="1"/>
    <col min="7428" max="7428" width="27.140625" style="24" customWidth="1"/>
    <col min="7429" max="7429" width="15.42578125" style="24" bestFit="1" customWidth="1"/>
    <col min="7430" max="7433" width="14.42578125" style="24" bestFit="1" customWidth="1"/>
    <col min="7434" max="7435" width="12.7109375" style="24" bestFit="1" customWidth="1"/>
    <col min="7436" max="7677" width="9.140625" style="24"/>
    <col min="7678" max="7678" width="4.140625" style="24" bestFit="1" customWidth="1"/>
    <col min="7679" max="7679" width="44.140625" style="24" customWidth="1"/>
    <col min="7680" max="7680" width="25.85546875" style="24" customWidth="1"/>
    <col min="7681" max="7681" width="26.140625" style="24" customWidth="1"/>
    <col min="7682" max="7682" width="19.140625" style="24" customWidth="1"/>
    <col min="7683" max="7683" width="18.7109375" style="24" customWidth="1"/>
    <col min="7684" max="7684" width="27.140625" style="24" customWidth="1"/>
    <col min="7685" max="7685" width="15.42578125" style="24" bestFit="1" customWidth="1"/>
    <col min="7686" max="7689" width="14.42578125" style="24" bestFit="1" customWidth="1"/>
    <col min="7690" max="7691" width="12.7109375" style="24" bestFit="1" customWidth="1"/>
    <col min="7692" max="7933" width="9.140625" style="24"/>
    <col min="7934" max="7934" width="4.140625" style="24" bestFit="1" customWidth="1"/>
    <col min="7935" max="7935" width="44.140625" style="24" customWidth="1"/>
    <col min="7936" max="7936" width="25.85546875" style="24" customWidth="1"/>
    <col min="7937" max="7937" width="26.140625" style="24" customWidth="1"/>
    <col min="7938" max="7938" width="19.140625" style="24" customWidth="1"/>
    <col min="7939" max="7939" width="18.7109375" style="24" customWidth="1"/>
    <col min="7940" max="7940" width="27.140625" style="24" customWidth="1"/>
    <col min="7941" max="7941" width="15.42578125" style="24" bestFit="1" customWidth="1"/>
    <col min="7942" max="7945" width="14.42578125" style="24" bestFit="1" customWidth="1"/>
    <col min="7946" max="7947" width="12.7109375" style="24" bestFit="1" customWidth="1"/>
    <col min="7948" max="8189" width="9.140625" style="24"/>
    <col min="8190" max="8190" width="4.140625" style="24" bestFit="1" customWidth="1"/>
    <col min="8191" max="8191" width="44.140625" style="24" customWidth="1"/>
    <col min="8192" max="8192" width="25.85546875" style="24" customWidth="1"/>
    <col min="8193" max="8193" width="26.140625" style="24" customWidth="1"/>
    <col min="8194" max="8194" width="19.140625" style="24" customWidth="1"/>
    <col min="8195" max="8195" width="18.7109375" style="24" customWidth="1"/>
    <col min="8196" max="8196" width="27.140625" style="24" customWidth="1"/>
    <col min="8197" max="8197" width="15.42578125" style="24" bestFit="1" customWidth="1"/>
    <col min="8198" max="8201" width="14.42578125" style="24" bestFit="1" customWidth="1"/>
    <col min="8202" max="8203" width="12.7109375" style="24" bestFit="1" customWidth="1"/>
    <col min="8204" max="8445" width="9.140625" style="24"/>
    <col min="8446" max="8446" width="4.140625" style="24" bestFit="1" customWidth="1"/>
    <col min="8447" max="8447" width="44.140625" style="24" customWidth="1"/>
    <col min="8448" max="8448" width="25.85546875" style="24" customWidth="1"/>
    <col min="8449" max="8449" width="26.140625" style="24" customWidth="1"/>
    <col min="8450" max="8450" width="19.140625" style="24" customWidth="1"/>
    <col min="8451" max="8451" width="18.7109375" style="24" customWidth="1"/>
    <col min="8452" max="8452" width="27.140625" style="24" customWidth="1"/>
    <col min="8453" max="8453" width="15.42578125" style="24" bestFit="1" customWidth="1"/>
    <col min="8454" max="8457" width="14.42578125" style="24" bestFit="1" customWidth="1"/>
    <col min="8458" max="8459" width="12.7109375" style="24" bestFit="1" customWidth="1"/>
    <col min="8460" max="8701" width="9.140625" style="24"/>
    <col min="8702" max="8702" width="4.140625" style="24" bestFit="1" customWidth="1"/>
    <col min="8703" max="8703" width="44.140625" style="24" customWidth="1"/>
    <col min="8704" max="8704" width="25.85546875" style="24" customWidth="1"/>
    <col min="8705" max="8705" width="26.140625" style="24" customWidth="1"/>
    <col min="8706" max="8706" width="19.140625" style="24" customWidth="1"/>
    <col min="8707" max="8707" width="18.7109375" style="24" customWidth="1"/>
    <col min="8708" max="8708" width="27.140625" style="24" customWidth="1"/>
    <col min="8709" max="8709" width="15.42578125" style="24" bestFit="1" customWidth="1"/>
    <col min="8710" max="8713" width="14.42578125" style="24" bestFit="1" customWidth="1"/>
    <col min="8714" max="8715" width="12.7109375" style="24" bestFit="1" customWidth="1"/>
    <col min="8716" max="8957" width="9.140625" style="24"/>
    <col min="8958" max="8958" width="4.140625" style="24" bestFit="1" customWidth="1"/>
    <col min="8959" max="8959" width="44.140625" style="24" customWidth="1"/>
    <col min="8960" max="8960" width="25.85546875" style="24" customWidth="1"/>
    <col min="8961" max="8961" width="26.140625" style="24" customWidth="1"/>
    <col min="8962" max="8962" width="19.140625" style="24" customWidth="1"/>
    <col min="8963" max="8963" width="18.7109375" style="24" customWidth="1"/>
    <col min="8964" max="8964" width="27.140625" style="24" customWidth="1"/>
    <col min="8965" max="8965" width="15.42578125" style="24" bestFit="1" customWidth="1"/>
    <col min="8966" max="8969" width="14.42578125" style="24" bestFit="1" customWidth="1"/>
    <col min="8970" max="8971" width="12.7109375" style="24" bestFit="1" customWidth="1"/>
    <col min="8972" max="9213" width="9.140625" style="24"/>
    <col min="9214" max="9214" width="4.140625" style="24" bestFit="1" customWidth="1"/>
    <col min="9215" max="9215" width="44.140625" style="24" customWidth="1"/>
    <col min="9216" max="9216" width="25.85546875" style="24" customWidth="1"/>
    <col min="9217" max="9217" width="26.140625" style="24" customWidth="1"/>
    <col min="9218" max="9218" width="19.140625" style="24" customWidth="1"/>
    <col min="9219" max="9219" width="18.7109375" style="24" customWidth="1"/>
    <col min="9220" max="9220" width="27.140625" style="24" customWidth="1"/>
    <col min="9221" max="9221" width="15.42578125" style="24" bestFit="1" customWidth="1"/>
    <col min="9222" max="9225" width="14.42578125" style="24" bestFit="1" customWidth="1"/>
    <col min="9226" max="9227" width="12.7109375" style="24" bestFit="1" customWidth="1"/>
    <col min="9228" max="9469" width="9.140625" style="24"/>
    <col min="9470" max="9470" width="4.140625" style="24" bestFit="1" customWidth="1"/>
    <col min="9471" max="9471" width="44.140625" style="24" customWidth="1"/>
    <col min="9472" max="9472" width="25.85546875" style="24" customWidth="1"/>
    <col min="9473" max="9473" width="26.140625" style="24" customWidth="1"/>
    <col min="9474" max="9474" width="19.140625" style="24" customWidth="1"/>
    <col min="9475" max="9475" width="18.7109375" style="24" customWidth="1"/>
    <col min="9476" max="9476" width="27.140625" style="24" customWidth="1"/>
    <col min="9477" max="9477" width="15.42578125" style="24" bestFit="1" customWidth="1"/>
    <col min="9478" max="9481" width="14.42578125" style="24" bestFit="1" customWidth="1"/>
    <col min="9482" max="9483" width="12.7109375" style="24" bestFit="1" customWidth="1"/>
    <col min="9484" max="9725" width="9.140625" style="24"/>
    <col min="9726" max="9726" width="4.140625" style="24" bestFit="1" customWidth="1"/>
    <col min="9727" max="9727" width="44.140625" style="24" customWidth="1"/>
    <col min="9728" max="9728" width="25.85546875" style="24" customWidth="1"/>
    <col min="9729" max="9729" width="26.140625" style="24" customWidth="1"/>
    <col min="9730" max="9730" width="19.140625" style="24" customWidth="1"/>
    <col min="9731" max="9731" width="18.7109375" style="24" customWidth="1"/>
    <col min="9732" max="9732" width="27.140625" style="24" customWidth="1"/>
    <col min="9733" max="9733" width="15.42578125" style="24" bestFit="1" customWidth="1"/>
    <col min="9734" max="9737" width="14.42578125" style="24" bestFit="1" customWidth="1"/>
    <col min="9738" max="9739" width="12.7109375" style="24" bestFit="1" customWidth="1"/>
    <col min="9740" max="9981" width="9.140625" style="24"/>
    <col min="9982" max="9982" width="4.140625" style="24" bestFit="1" customWidth="1"/>
    <col min="9983" max="9983" width="44.140625" style="24" customWidth="1"/>
    <col min="9984" max="9984" width="25.85546875" style="24" customWidth="1"/>
    <col min="9985" max="9985" width="26.140625" style="24" customWidth="1"/>
    <col min="9986" max="9986" width="19.140625" style="24" customWidth="1"/>
    <col min="9987" max="9987" width="18.7109375" style="24" customWidth="1"/>
    <col min="9988" max="9988" width="27.140625" style="24" customWidth="1"/>
    <col min="9989" max="9989" width="15.42578125" style="24" bestFit="1" customWidth="1"/>
    <col min="9990" max="9993" width="14.42578125" style="24" bestFit="1" customWidth="1"/>
    <col min="9994" max="9995" width="12.7109375" style="24" bestFit="1" customWidth="1"/>
    <col min="9996" max="10237" width="9.140625" style="24"/>
    <col min="10238" max="10238" width="4.140625" style="24" bestFit="1" customWidth="1"/>
    <col min="10239" max="10239" width="44.140625" style="24" customWidth="1"/>
    <col min="10240" max="10240" width="25.85546875" style="24" customWidth="1"/>
    <col min="10241" max="10241" width="26.140625" style="24" customWidth="1"/>
    <col min="10242" max="10242" width="19.140625" style="24" customWidth="1"/>
    <col min="10243" max="10243" width="18.7109375" style="24" customWidth="1"/>
    <col min="10244" max="10244" width="27.140625" style="24" customWidth="1"/>
    <col min="10245" max="10245" width="15.42578125" style="24" bestFit="1" customWidth="1"/>
    <col min="10246" max="10249" width="14.42578125" style="24" bestFit="1" customWidth="1"/>
    <col min="10250" max="10251" width="12.7109375" style="24" bestFit="1" customWidth="1"/>
    <col min="10252" max="10493" width="9.140625" style="24"/>
    <col min="10494" max="10494" width="4.140625" style="24" bestFit="1" customWidth="1"/>
    <col min="10495" max="10495" width="44.140625" style="24" customWidth="1"/>
    <col min="10496" max="10496" width="25.85546875" style="24" customWidth="1"/>
    <col min="10497" max="10497" width="26.140625" style="24" customWidth="1"/>
    <col min="10498" max="10498" width="19.140625" style="24" customWidth="1"/>
    <col min="10499" max="10499" width="18.7109375" style="24" customWidth="1"/>
    <col min="10500" max="10500" width="27.140625" style="24" customWidth="1"/>
    <col min="10501" max="10501" width="15.42578125" style="24" bestFit="1" customWidth="1"/>
    <col min="10502" max="10505" width="14.42578125" style="24" bestFit="1" customWidth="1"/>
    <col min="10506" max="10507" width="12.7109375" style="24" bestFit="1" customWidth="1"/>
    <col min="10508" max="10749" width="9.140625" style="24"/>
    <col min="10750" max="10750" width="4.140625" style="24" bestFit="1" customWidth="1"/>
    <col min="10751" max="10751" width="44.140625" style="24" customWidth="1"/>
    <col min="10752" max="10752" width="25.85546875" style="24" customWidth="1"/>
    <col min="10753" max="10753" width="26.140625" style="24" customWidth="1"/>
    <col min="10754" max="10754" width="19.140625" style="24" customWidth="1"/>
    <col min="10755" max="10755" width="18.7109375" style="24" customWidth="1"/>
    <col min="10756" max="10756" width="27.140625" style="24" customWidth="1"/>
    <col min="10757" max="10757" width="15.42578125" style="24" bestFit="1" customWidth="1"/>
    <col min="10758" max="10761" width="14.42578125" style="24" bestFit="1" customWidth="1"/>
    <col min="10762" max="10763" width="12.7109375" style="24" bestFit="1" customWidth="1"/>
    <col min="10764" max="11005" width="9.140625" style="24"/>
    <col min="11006" max="11006" width="4.140625" style="24" bestFit="1" customWidth="1"/>
    <col min="11007" max="11007" width="44.140625" style="24" customWidth="1"/>
    <col min="11008" max="11008" width="25.85546875" style="24" customWidth="1"/>
    <col min="11009" max="11009" width="26.140625" style="24" customWidth="1"/>
    <col min="11010" max="11010" width="19.140625" style="24" customWidth="1"/>
    <col min="11011" max="11011" width="18.7109375" style="24" customWidth="1"/>
    <col min="11012" max="11012" width="27.140625" style="24" customWidth="1"/>
    <col min="11013" max="11013" width="15.42578125" style="24" bestFit="1" customWidth="1"/>
    <col min="11014" max="11017" width="14.42578125" style="24" bestFit="1" customWidth="1"/>
    <col min="11018" max="11019" width="12.7109375" style="24" bestFit="1" customWidth="1"/>
    <col min="11020" max="11261" width="9.140625" style="24"/>
    <col min="11262" max="11262" width="4.140625" style="24" bestFit="1" customWidth="1"/>
    <col min="11263" max="11263" width="44.140625" style="24" customWidth="1"/>
    <col min="11264" max="11264" width="25.85546875" style="24" customWidth="1"/>
    <col min="11265" max="11265" width="26.140625" style="24" customWidth="1"/>
    <col min="11266" max="11266" width="19.140625" style="24" customWidth="1"/>
    <col min="11267" max="11267" width="18.7109375" style="24" customWidth="1"/>
    <col min="11268" max="11268" width="27.140625" style="24" customWidth="1"/>
    <col min="11269" max="11269" width="15.42578125" style="24" bestFit="1" customWidth="1"/>
    <col min="11270" max="11273" width="14.42578125" style="24" bestFit="1" customWidth="1"/>
    <col min="11274" max="11275" width="12.7109375" style="24" bestFit="1" customWidth="1"/>
    <col min="11276" max="11517" width="9.140625" style="24"/>
    <col min="11518" max="11518" width="4.140625" style="24" bestFit="1" customWidth="1"/>
    <col min="11519" max="11519" width="44.140625" style="24" customWidth="1"/>
    <col min="11520" max="11520" width="25.85546875" style="24" customWidth="1"/>
    <col min="11521" max="11521" width="26.140625" style="24" customWidth="1"/>
    <col min="11522" max="11522" width="19.140625" style="24" customWidth="1"/>
    <col min="11523" max="11523" width="18.7109375" style="24" customWidth="1"/>
    <col min="11524" max="11524" width="27.140625" style="24" customWidth="1"/>
    <col min="11525" max="11525" width="15.42578125" style="24" bestFit="1" customWidth="1"/>
    <col min="11526" max="11529" width="14.42578125" style="24" bestFit="1" customWidth="1"/>
    <col min="11530" max="11531" width="12.7109375" style="24" bestFit="1" customWidth="1"/>
    <col min="11532" max="11773" width="9.140625" style="24"/>
    <col min="11774" max="11774" width="4.140625" style="24" bestFit="1" customWidth="1"/>
    <col min="11775" max="11775" width="44.140625" style="24" customWidth="1"/>
    <col min="11776" max="11776" width="25.85546875" style="24" customWidth="1"/>
    <col min="11777" max="11777" width="26.140625" style="24" customWidth="1"/>
    <col min="11778" max="11778" width="19.140625" style="24" customWidth="1"/>
    <col min="11779" max="11779" width="18.7109375" style="24" customWidth="1"/>
    <col min="11780" max="11780" width="27.140625" style="24" customWidth="1"/>
    <col min="11781" max="11781" width="15.42578125" style="24" bestFit="1" customWidth="1"/>
    <col min="11782" max="11785" width="14.42578125" style="24" bestFit="1" customWidth="1"/>
    <col min="11786" max="11787" width="12.7109375" style="24" bestFit="1" customWidth="1"/>
    <col min="11788" max="12029" width="9.140625" style="24"/>
    <col min="12030" max="12030" width="4.140625" style="24" bestFit="1" customWidth="1"/>
    <col min="12031" max="12031" width="44.140625" style="24" customWidth="1"/>
    <col min="12032" max="12032" width="25.85546875" style="24" customWidth="1"/>
    <col min="12033" max="12033" width="26.140625" style="24" customWidth="1"/>
    <col min="12034" max="12034" width="19.140625" style="24" customWidth="1"/>
    <col min="12035" max="12035" width="18.7109375" style="24" customWidth="1"/>
    <col min="12036" max="12036" width="27.140625" style="24" customWidth="1"/>
    <col min="12037" max="12037" width="15.42578125" style="24" bestFit="1" customWidth="1"/>
    <col min="12038" max="12041" width="14.42578125" style="24" bestFit="1" customWidth="1"/>
    <col min="12042" max="12043" width="12.7109375" style="24" bestFit="1" customWidth="1"/>
    <col min="12044" max="12285" width="9.140625" style="24"/>
    <col min="12286" max="12286" width="4.140625" style="24" bestFit="1" customWidth="1"/>
    <col min="12287" max="12287" width="44.140625" style="24" customWidth="1"/>
    <col min="12288" max="12288" width="25.85546875" style="24" customWidth="1"/>
    <col min="12289" max="12289" width="26.140625" style="24" customWidth="1"/>
    <col min="12290" max="12290" width="19.140625" style="24" customWidth="1"/>
    <col min="12291" max="12291" width="18.7109375" style="24" customWidth="1"/>
    <col min="12292" max="12292" width="27.140625" style="24" customWidth="1"/>
    <col min="12293" max="12293" width="15.42578125" style="24" bestFit="1" customWidth="1"/>
    <col min="12294" max="12297" width="14.42578125" style="24" bestFit="1" customWidth="1"/>
    <col min="12298" max="12299" width="12.7109375" style="24" bestFit="1" customWidth="1"/>
    <col min="12300" max="12541" width="9.140625" style="24"/>
    <col min="12542" max="12542" width="4.140625" style="24" bestFit="1" customWidth="1"/>
    <col min="12543" max="12543" width="44.140625" style="24" customWidth="1"/>
    <col min="12544" max="12544" width="25.85546875" style="24" customWidth="1"/>
    <col min="12545" max="12545" width="26.140625" style="24" customWidth="1"/>
    <col min="12546" max="12546" width="19.140625" style="24" customWidth="1"/>
    <col min="12547" max="12547" width="18.7109375" style="24" customWidth="1"/>
    <col min="12548" max="12548" width="27.140625" style="24" customWidth="1"/>
    <col min="12549" max="12549" width="15.42578125" style="24" bestFit="1" customWidth="1"/>
    <col min="12550" max="12553" width="14.42578125" style="24" bestFit="1" customWidth="1"/>
    <col min="12554" max="12555" width="12.7109375" style="24" bestFit="1" customWidth="1"/>
    <col min="12556" max="12797" width="9.140625" style="24"/>
    <col min="12798" max="12798" width="4.140625" style="24" bestFit="1" customWidth="1"/>
    <col min="12799" max="12799" width="44.140625" style="24" customWidth="1"/>
    <col min="12800" max="12800" width="25.85546875" style="24" customWidth="1"/>
    <col min="12801" max="12801" width="26.140625" style="24" customWidth="1"/>
    <col min="12802" max="12802" width="19.140625" style="24" customWidth="1"/>
    <col min="12803" max="12803" width="18.7109375" style="24" customWidth="1"/>
    <col min="12804" max="12804" width="27.140625" style="24" customWidth="1"/>
    <col min="12805" max="12805" width="15.42578125" style="24" bestFit="1" customWidth="1"/>
    <col min="12806" max="12809" width="14.42578125" style="24" bestFit="1" customWidth="1"/>
    <col min="12810" max="12811" width="12.7109375" style="24" bestFit="1" customWidth="1"/>
    <col min="12812" max="13053" width="9.140625" style="24"/>
    <col min="13054" max="13054" width="4.140625" style="24" bestFit="1" customWidth="1"/>
    <col min="13055" max="13055" width="44.140625" style="24" customWidth="1"/>
    <col min="13056" max="13056" width="25.85546875" style="24" customWidth="1"/>
    <col min="13057" max="13057" width="26.140625" style="24" customWidth="1"/>
    <col min="13058" max="13058" width="19.140625" style="24" customWidth="1"/>
    <col min="13059" max="13059" width="18.7109375" style="24" customWidth="1"/>
    <col min="13060" max="13060" width="27.140625" style="24" customWidth="1"/>
    <col min="13061" max="13061" width="15.42578125" style="24" bestFit="1" customWidth="1"/>
    <col min="13062" max="13065" width="14.42578125" style="24" bestFit="1" customWidth="1"/>
    <col min="13066" max="13067" width="12.7109375" style="24" bestFit="1" customWidth="1"/>
    <col min="13068" max="13309" width="9.140625" style="24"/>
    <col min="13310" max="13310" width="4.140625" style="24" bestFit="1" customWidth="1"/>
    <col min="13311" max="13311" width="44.140625" style="24" customWidth="1"/>
    <col min="13312" max="13312" width="25.85546875" style="24" customWidth="1"/>
    <col min="13313" max="13313" width="26.140625" style="24" customWidth="1"/>
    <col min="13314" max="13314" width="19.140625" style="24" customWidth="1"/>
    <col min="13315" max="13315" width="18.7109375" style="24" customWidth="1"/>
    <col min="13316" max="13316" width="27.140625" style="24" customWidth="1"/>
    <col min="13317" max="13317" width="15.42578125" style="24" bestFit="1" customWidth="1"/>
    <col min="13318" max="13321" width="14.42578125" style="24" bestFit="1" customWidth="1"/>
    <col min="13322" max="13323" width="12.7109375" style="24" bestFit="1" customWidth="1"/>
    <col min="13324" max="13565" width="9.140625" style="24"/>
    <col min="13566" max="13566" width="4.140625" style="24" bestFit="1" customWidth="1"/>
    <col min="13567" max="13567" width="44.140625" style="24" customWidth="1"/>
    <col min="13568" max="13568" width="25.85546875" style="24" customWidth="1"/>
    <col min="13569" max="13569" width="26.140625" style="24" customWidth="1"/>
    <col min="13570" max="13570" width="19.140625" style="24" customWidth="1"/>
    <col min="13571" max="13571" width="18.7109375" style="24" customWidth="1"/>
    <col min="13572" max="13572" width="27.140625" style="24" customWidth="1"/>
    <col min="13573" max="13573" width="15.42578125" style="24" bestFit="1" customWidth="1"/>
    <col min="13574" max="13577" width="14.42578125" style="24" bestFit="1" customWidth="1"/>
    <col min="13578" max="13579" width="12.7109375" style="24" bestFit="1" customWidth="1"/>
    <col min="13580" max="13821" width="9.140625" style="24"/>
    <col min="13822" max="13822" width="4.140625" style="24" bestFit="1" customWidth="1"/>
    <col min="13823" max="13823" width="44.140625" style="24" customWidth="1"/>
    <col min="13824" max="13824" width="25.85546875" style="24" customWidth="1"/>
    <col min="13825" max="13825" width="26.140625" style="24" customWidth="1"/>
    <col min="13826" max="13826" width="19.140625" style="24" customWidth="1"/>
    <col min="13827" max="13827" width="18.7109375" style="24" customWidth="1"/>
    <col min="13828" max="13828" width="27.140625" style="24" customWidth="1"/>
    <col min="13829" max="13829" width="15.42578125" style="24" bestFit="1" customWidth="1"/>
    <col min="13830" max="13833" width="14.42578125" style="24" bestFit="1" customWidth="1"/>
    <col min="13834" max="13835" width="12.7109375" style="24" bestFit="1" customWidth="1"/>
    <col min="13836" max="14077" width="9.140625" style="24"/>
    <col min="14078" max="14078" width="4.140625" style="24" bestFit="1" customWidth="1"/>
    <col min="14079" max="14079" width="44.140625" style="24" customWidth="1"/>
    <col min="14080" max="14080" width="25.85546875" style="24" customWidth="1"/>
    <col min="14081" max="14081" width="26.140625" style="24" customWidth="1"/>
    <col min="14082" max="14082" width="19.140625" style="24" customWidth="1"/>
    <col min="14083" max="14083" width="18.7109375" style="24" customWidth="1"/>
    <col min="14084" max="14084" width="27.140625" style="24" customWidth="1"/>
    <col min="14085" max="14085" width="15.42578125" style="24" bestFit="1" customWidth="1"/>
    <col min="14086" max="14089" width="14.42578125" style="24" bestFit="1" customWidth="1"/>
    <col min="14090" max="14091" width="12.7109375" style="24" bestFit="1" customWidth="1"/>
    <col min="14092" max="14333" width="9.140625" style="24"/>
    <col min="14334" max="14334" width="4.140625" style="24" bestFit="1" customWidth="1"/>
    <col min="14335" max="14335" width="44.140625" style="24" customWidth="1"/>
    <col min="14336" max="14336" width="25.85546875" style="24" customWidth="1"/>
    <col min="14337" max="14337" width="26.140625" style="24" customWidth="1"/>
    <col min="14338" max="14338" width="19.140625" style="24" customWidth="1"/>
    <col min="14339" max="14339" width="18.7109375" style="24" customWidth="1"/>
    <col min="14340" max="14340" width="27.140625" style="24" customWidth="1"/>
    <col min="14341" max="14341" width="15.42578125" style="24" bestFit="1" customWidth="1"/>
    <col min="14342" max="14345" width="14.42578125" style="24" bestFit="1" customWidth="1"/>
    <col min="14346" max="14347" width="12.7109375" style="24" bestFit="1" customWidth="1"/>
    <col min="14348" max="14589" width="9.140625" style="24"/>
    <col min="14590" max="14590" width="4.140625" style="24" bestFit="1" customWidth="1"/>
    <col min="14591" max="14591" width="44.140625" style="24" customWidth="1"/>
    <col min="14592" max="14592" width="25.85546875" style="24" customWidth="1"/>
    <col min="14593" max="14593" width="26.140625" style="24" customWidth="1"/>
    <col min="14594" max="14594" width="19.140625" style="24" customWidth="1"/>
    <col min="14595" max="14595" width="18.7109375" style="24" customWidth="1"/>
    <col min="14596" max="14596" width="27.140625" style="24" customWidth="1"/>
    <col min="14597" max="14597" width="15.42578125" style="24" bestFit="1" customWidth="1"/>
    <col min="14598" max="14601" width="14.42578125" style="24" bestFit="1" customWidth="1"/>
    <col min="14602" max="14603" width="12.7109375" style="24" bestFit="1" customWidth="1"/>
    <col min="14604" max="14845" width="9.140625" style="24"/>
    <col min="14846" max="14846" width="4.140625" style="24" bestFit="1" customWidth="1"/>
    <col min="14847" max="14847" width="44.140625" style="24" customWidth="1"/>
    <col min="14848" max="14848" width="25.85546875" style="24" customWidth="1"/>
    <col min="14849" max="14849" width="26.140625" style="24" customWidth="1"/>
    <col min="14850" max="14850" width="19.140625" style="24" customWidth="1"/>
    <col min="14851" max="14851" width="18.7109375" style="24" customWidth="1"/>
    <col min="14852" max="14852" width="27.140625" style="24" customWidth="1"/>
    <col min="14853" max="14853" width="15.42578125" style="24" bestFit="1" customWidth="1"/>
    <col min="14854" max="14857" width="14.42578125" style="24" bestFit="1" customWidth="1"/>
    <col min="14858" max="14859" width="12.7109375" style="24" bestFit="1" customWidth="1"/>
    <col min="14860" max="15101" width="9.140625" style="24"/>
    <col min="15102" max="15102" width="4.140625" style="24" bestFit="1" customWidth="1"/>
    <col min="15103" max="15103" width="44.140625" style="24" customWidth="1"/>
    <col min="15104" max="15104" width="25.85546875" style="24" customWidth="1"/>
    <col min="15105" max="15105" width="26.140625" style="24" customWidth="1"/>
    <col min="15106" max="15106" width="19.140625" style="24" customWidth="1"/>
    <col min="15107" max="15107" width="18.7109375" style="24" customWidth="1"/>
    <col min="15108" max="15108" width="27.140625" style="24" customWidth="1"/>
    <col min="15109" max="15109" width="15.42578125" style="24" bestFit="1" customWidth="1"/>
    <col min="15110" max="15113" width="14.42578125" style="24" bestFit="1" customWidth="1"/>
    <col min="15114" max="15115" width="12.7109375" style="24" bestFit="1" customWidth="1"/>
    <col min="15116" max="15357" width="9.140625" style="24"/>
    <col min="15358" max="15358" width="4.140625" style="24" bestFit="1" customWidth="1"/>
    <col min="15359" max="15359" width="44.140625" style="24" customWidth="1"/>
    <col min="15360" max="15360" width="25.85546875" style="24" customWidth="1"/>
    <col min="15361" max="15361" width="26.140625" style="24" customWidth="1"/>
    <col min="15362" max="15362" width="19.140625" style="24" customWidth="1"/>
    <col min="15363" max="15363" width="18.7109375" style="24" customWidth="1"/>
    <col min="15364" max="15364" width="27.140625" style="24" customWidth="1"/>
    <col min="15365" max="15365" width="15.42578125" style="24" bestFit="1" customWidth="1"/>
    <col min="15366" max="15369" width="14.42578125" style="24" bestFit="1" customWidth="1"/>
    <col min="15370" max="15371" width="12.7109375" style="24" bestFit="1" customWidth="1"/>
    <col min="15372" max="15613" width="9.140625" style="24"/>
    <col min="15614" max="15614" width="4.140625" style="24" bestFit="1" customWidth="1"/>
    <col min="15615" max="15615" width="44.140625" style="24" customWidth="1"/>
    <col min="15616" max="15616" width="25.85546875" style="24" customWidth="1"/>
    <col min="15617" max="15617" width="26.140625" style="24" customWidth="1"/>
    <col min="15618" max="15618" width="19.140625" style="24" customWidth="1"/>
    <col min="15619" max="15619" width="18.7109375" style="24" customWidth="1"/>
    <col min="15620" max="15620" width="27.140625" style="24" customWidth="1"/>
    <col min="15621" max="15621" width="15.42578125" style="24" bestFit="1" customWidth="1"/>
    <col min="15622" max="15625" width="14.42578125" style="24" bestFit="1" customWidth="1"/>
    <col min="15626" max="15627" width="12.7109375" style="24" bestFit="1" customWidth="1"/>
    <col min="15628" max="15869" width="9.140625" style="24"/>
    <col min="15870" max="15870" width="4.140625" style="24" bestFit="1" customWidth="1"/>
    <col min="15871" max="15871" width="44.140625" style="24" customWidth="1"/>
    <col min="15872" max="15872" width="25.85546875" style="24" customWidth="1"/>
    <col min="15873" max="15873" width="26.140625" style="24" customWidth="1"/>
    <col min="15874" max="15874" width="19.140625" style="24" customWidth="1"/>
    <col min="15875" max="15875" width="18.7109375" style="24" customWidth="1"/>
    <col min="15876" max="15876" width="27.140625" style="24" customWidth="1"/>
    <col min="15877" max="15877" width="15.42578125" style="24" bestFit="1" customWidth="1"/>
    <col min="15878" max="15881" width="14.42578125" style="24" bestFit="1" customWidth="1"/>
    <col min="15882" max="15883" width="12.7109375" style="24" bestFit="1" customWidth="1"/>
    <col min="15884" max="16125" width="9.140625" style="24"/>
    <col min="16126" max="16126" width="4.140625" style="24" bestFit="1" customWidth="1"/>
    <col min="16127" max="16127" width="44.140625" style="24" customWidth="1"/>
    <col min="16128" max="16128" width="25.85546875" style="24" customWidth="1"/>
    <col min="16129" max="16129" width="26.140625" style="24" customWidth="1"/>
    <col min="16130" max="16130" width="19.140625" style="24" customWidth="1"/>
    <col min="16131" max="16131" width="18.7109375" style="24" customWidth="1"/>
    <col min="16132" max="16132" width="27.140625" style="24" customWidth="1"/>
    <col min="16133" max="16133" width="15.42578125" style="24" bestFit="1" customWidth="1"/>
    <col min="16134" max="16137" width="14.42578125" style="24" bestFit="1" customWidth="1"/>
    <col min="16138" max="16139" width="12.7109375" style="24" bestFit="1" customWidth="1"/>
    <col min="16140" max="16384" width="9.140625" style="24"/>
  </cols>
  <sheetData>
    <row r="1" spans="1:8" ht="3.75" customHeight="1">
      <c r="G1" s="25"/>
    </row>
    <row r="2" spans="1:8" s="26" customFormat="1" ht="51.75" customHeight="1">
      <c r="A2" s="348" t="s">
        <v>159</v>
      </c>
      <c r="B2" s="348"/>
      <c r="C2" s="348"/>
      <c r="D2" s="348"/>
      <c r="E2" s="348"/>
      <c r="F2" s="348"/>
      <c r="G2" s="348"/>
    </row>
    <row r="3" spans="1:8" ht="9" customHeight="1"/>
    <row r="4" spans="1:8" s="26" customFormat="1" ht="21.75" customHeight="1">
      <c r="A4" s="326" t="s">
        <v>1</v>
      </c>
      <c r="B4" s="326" t="s">
        <v>523</v>
      </c>
      <c r="C4" s="326" t="s">
        <v>524</v>
      </c>
      <c r="D4" s="326" t="s">
        <v>7</v>
      </c>
      <c r="E4" s="349" t="s">
        <v>525</v>
      </c>
      <c r="F4" s="349"/>
      <c r="G4" s="349" t="s">
        <v>526</v>
      </c>
    </row>
    <row r="5" spans="1:8" s="26" customFormat="1" ht="58.5" customHeight="1">
      <c r="A5" s="326"/>
      <c r="B5" s="326"/>
      <c r="C5" s="326"/>
      <c r="D5" s="326"/>
      <c r="E5" s="43" t="s">
        <v>527</v>
      </c>
      <c r="F5" s="43" t="s">
        <v>528</v>
      </c>
      <c r="G5" s="349"/>
    </row>
    <row r="6" spans="1:8" s="26" customFormat="1" ht="21.75" customHeight="1">
      <c r="A6" s="43">
        <v>1</v>
      </c>
      <c r="B6" s="43">
        <v>2</v>
      </c>
      <c r="C6" s="43">
        <v>3</v>
      </c>
      <c r="D6" s="43">
        <v>4</v>
      </c>
      <c r="E6" s="43">
        <v>5</v>
      </c>
      <c r="F6" s="43">
        <v>6</v>
      </c>
      <c r="G6" s="43">
        <v>7</v>
      </c>
    </row>
    <row r="7" spans="1:8" s="26" customFormat="1" ht="21.75" customHeight="1">
      <c r="A7" s="345">
        <v>1</v>
      </c>
      <c r="B7" s="346" t="s">
        <v>529</v>
      </c>
      <c r="C7" s="346" t="s">
        <v>8</v>
      </c>
      <c r="D7" s="53" t="s">
        <v>9</v>
      </c>
      <c r="E7" s="60">
        <f>E18+E28+E38</f>
        <v>26320917.200000003</v>
      </c>
      <c r="F7" s="60">
        <f>F18+F28+F38</f>
        <v>26072325.199999999</v>
      </c>
      <c r="G7" s="268">
        <f>F7/E7*100</f>
        <v>99.055534432515884</v>
      </c>
      <c r="H7" s="298"/>
    </row>
    <row r="8" spans="1:8" s="26" customFormat="1" ht="21.75" customHeight="1">
      <c r="A8" s="345"/>
      <c r="B8" s="346"/>
      <c r="C8" s="346"/>
      <c r="D8" s="53" t="s">
        <v>10</v>
      </c>
      <c r="E8" s="60">
        <f>E19+E29+E39-E9</f>
        <v>5926206</v>
      </c>
      <c r="F8" s="60">
        <f>F19+F29+F39</f>
        <v>5686727</v>
      </c>
      <c r="G8" s="268">
        <f>F8/E8*100</f>
        <v>95.958982863572402</v>
      </c>
      <c r="H8" s="298"/>
    </row>
    <row r="9" spans="1:8" s="26" customFormat="1" ht="32.25" customHeight="1">
      <c r="A9" s="345"/>
      <c r="B9" s="346"/>
      <c r="C9" s="346"/>
      <c r="D9" s="53" t="s">
        <v>11</v>
      </c>
      <c r="E9" s="60">
        <v>6367.5</v>
      </c>
      <c r="F9" s="268">
        <v>0</v>
      </c>
      <c r="G9" s="268">
        <f t="shared" ref="G9:G11" si="0">F9/E9*100</f>
        <v>0</v>
      </c>
    </row>
    <row r="10" spans="1:8" ht="18.75" customHeight="1">
      <c r="A10" s="345"/>
      <c r="B10" s="346"/>
      <c r="C10" s="346"/>
      <c r="D10" s="54" t="s">
        <v>12</v>
      </c>
      <c r="E10" s="55">
        <f>SUM(E7:E9)</f>
        <v>32253490.700000003</v>
      </c>
      <c r="F10" s="55">
        <f>SUM(F7:F9)</f>
        <v>31759052.199999999</v>
      </c>
      <c r="G10" s="280">
        <f t="shared" si="0"/>
        <v>98.467023291838601</v>
      </c>
    </row>
    <row r="11" spans="1:8" ht="18.75" customHeight="1">
      <c r="A11" s="345"/>
      <c r="B11" s="346"/>
      <c r="C11" s="346" t="s">
        <v>13</v>
      </c>
      <c r="D11" s="53" t="s">
        <v>9</v>
      </c>
      <c r="E11" s="60">
        <f>E21+E31+E41</f>
        <v>319648.59999999998</v>
      </c>
      <c r="F11" s="60">
        <f>F21+F31+F41</f>
        <v>316713.39999999997</v>
      </c>
      <c r="G11" s="268">
        <f t="shared" si="0"/>
        <v>99.081741637535714</v>
      </c>
    </row>
    <row r="12" spans="1:8" ht="18.75" customHeight="1">
      <c r="A12" s="345"/>
      <c r="B12" s="346"/>
      <c r="C12" s="346"/>
      <c r="D12" s="53" t="s">
        <v>10</v>
      </c>
      <c r="E12" s="60">
        <f>E22+E32+E42</f>
        <v>0</v>
      </c>
      <c r="F12" s="60">
        <f>F22+F32+F42</f>
        <v>0</v>
      </c>
      <c r="G12" s="268">
        <v>0</v>
      </c>
    </row>
    <row r="13" spans="1:8" ht="18.75" customHeight="1">
      <c r="A13" s="345"/>
      <c r="B13" s="346"/>
      <c r="C13" s="346"/>
      <c r="D13" s="54" t="s">
        <v>12</v>
      </c>
      <c r="E13" s="55">
        <f>SUM(E11:E12)</f>
        <v>319648.59999999998</v>
      </c>
      <c r="F13" s="55">
        <f>SUM(F11:F12)</f>
        <v>316713.39999999997</v>
      </c>
      <c r="G13" s="280">
        <f t="shared" ref="G13:G14" si="1">F13/E13*100</f>
        <v>99.081741637535714</v>
      </c>
    </row>
    <row r="14" spans="1:8" ht="18.75" customHeight="1">
      <c r="A14" s="345"/>
      <c r="B14" s="346"/>
      <c r="C14" s="346" t="s">
        <v>14</v>
      </c>
      <c r="D14" s="53" t="s">
        <v>9</v>
      </c>
      <c r="E14" s="60">
        <f>E24+E34+E44</f>
        <v>116949163.10000001</v>
      </c>
      <c r="F14" s="60">
        <f>F24+F34+F44</f>
        <v>116433900.68000001</v>
      </c>
      <c r="G14" s="268">
        <f t="shared" si="1"/>
        <v>99.559413332817599</v>
      </c>
    </row>
    <row r="15" spans="1:8" ht="15.75">
      <c r="A15" s="345"/>
      <c r="B15" s="346"/>
      <c r="C15" s="346"/>
      <c r="D15" s="53" t="s">
        <v>10</v>
      </c>
      <c r="E15" s="60">
        <f>E25+E35+E45</f>
        <v>0</v>
      </c>
      <c r="F15" s="60">
        <f>F25+F35+F45</f>
        <v>0</v>
      </c>
      <c r="G15" s="268">
        <v>0</v>
      </c>
    </row>
    <row r="16" spans="1:8" s="26" customFormat="1" ht="21.75" customHeight="1">
      <c r="A16" s="345"/>
      <c r="B16" s="346"/>
      <c r="C16" s="346"/>
      <c r="D16" s="54" t="s">
        <v>12</v>
      </c>
      <c r="E16" s="55">
        <f>SUM(E14:E15)</f>
        <v>116949163.10000001</v>
      </c>
      <c r="F16" s="55">
        <f>SUM(F14:F15)</f>
        <v>116433900.68000001</v>
      </c>
      <c r="G16" s="280">
        <f t="shared" ref="G16" si="2">F16/E16*100</f>
        <v>99.559413332817599</v>
      </c>
    </row>
    <row r="17" spans="1:8" s="26" customFormat="1" ht="21.75" customHeight="1">
      <c r="A17" s="345"/>
      <c r="B17" s="347" t="s">
        <v>12</v>
      </c>
      <c r="C17" s="347"/>
      <c r="D17" s="347"/>
      <c r="E17" s="55">
        <f>E10+E13+E16</f>
        <v>149522302.40000001</v>
      </c>
      <c r="F17" s="55">
        <f>F10+F13+F16</f>
        <v>148509666.28</v>
      </c>
      <c r="G17" s="280">
        <f>F17/E17*100</f>
        <v>99.322752456492395</v>
      </c>
    </row>
    <row r="18" spans="1:8" s="26" customFormat="1" ht="21.75" customHeight="1">
      <c r="A18" s="345">
        <v>2</v>
      </c>
      <c r="B18" s="346" t="s">
        <v>530</v>
      </c>
      <c r="C18" s="346" t="s">
        <v>8</v>
      </c>
      <c r="D18" s="53" t="s">
        <v>9</v>
      </c>
      <c r="E18" s="60">
        <v>8703294.6000000015</v>
      </c>
      <c r="F18" s="60">
        <v>8702352.3000000007</v>
      </c>
      <c r="G18" s="268">
        <v>99.989173065565296</v>
      </c>
      <c r="H18" s="298"/>
    </row>
    <row r="19" spans="1:8" s="26" customFormat="1" ht="21.75" customHeight="1">
      <c r="A19" s="345"/>
      <c r="B19" s="346"/>
      <c r="C19" s="346"/>
      <c r="D19" s="53" t="s">
        <v>10</v>
      </c>
      <c r="E19" s="60">
        <v>5932573.5</v>
      </c>
      <c r="F19" s="60">
        <v>5686727</v>
      </c>
      <c r="G19" s="268">
        <v>95.855988973419386</v>
      </c>
      <c r="H19" s="298"/>
    </row>
    <row r="20" spans="1:8" s="26" customFormat="1" ht="21.75" customHeight="1">
      <c r="A20" s="345"/>
      <c r="B20" s="346"/>
      <c r="C20" s="346"/>
      <c r="D20" s="54" t="s">
        <v>12</v>
      </c>
      <c r="E20" s="55">
        <f>E18+E19</f>
        <v>14635868.100000001</v>
      </c>
      <c r="F20" s="55">
        <f>F18+F19</f>
        <v>14389079.300000001</v>
      </c>
      <c r="G20" s="280">
        <f>F20/E20*100</f>
        <v>98.313808253027375</v>
      </c>
    </row>
    <row r="21" spans="1:8" ht="15.75">
      <c r="A21" s="345"/>
      <c r="B21" s="346"/>
      <c r="C21" s="346" t="s">
        <v>13</v>
      </c>
      <c r="D21" s="53" t="s">
        <v>9</v>
      </c>
      <c r="E21" s="60">
        <v>319648.59999999998</v>
      </c>
      <c r="F21" s="60">
        <v>316713.39999999997</v>
      </c>
      <c r="G21" s="268">
        <v>99.081741637535714</v>
      </c>
    </row>
    <row r="22" spans="1:8" ht="15.75">
      <c r="A22" s="345"/>
      <c r="B22" s="346"/>
      <c r="C22" s="346"/>
      <c r="D22" s="53" t="s">
        <v>10</v>
      </c>
      <c r="E22" s="60">
        <v>0</v>
      </c>
      <c r="F22" s="60">
        <v>0</v>
      </c>
      <c r="G22" s="268">
        <v>0</v>
      </c>
    </row>
    <row r="23" spans="1:8" s="26" customFormat="1" ht="18" customHeight="1">
      <c r="A23" s="345"/>
      <c r="B23" s="346"/>
      <c r="C23" s="346"/>
      <c r="D23" s="54" t="s">
        <v>12</v>
      </c>
      <c r="E23" s="55">
        <f>E21+E22</f>
        <v>319648.59999999998</v>
      </c>
      <c r="F23" s="55">
        <f>F21+F22</f>
        <v>316713.39999999997</v>
      </c>
      <c r="G23" s="280">
        <f>F23/E23*100</f>
        <v>99.081741637535714</v>
      </c>
    </row>
    <row r="24" spans="1:8" s="26" customFormat="1" ht="18" customHeight="1">
      <c r="A24" s="345"/>
      <c r="B24" s="346"/>
      <c r="C24" s="346" t="s">
        <v>14</v>
      </c>
      <c r="D24" s="53" t="s">
        <v>9</v>
      </c>
      <c r="E24" s="60">
        <v>400000</v>
      </c>
      <c r="F24" s="60">
        <v>400000</v>
      </c>
      <c r="G24" s="268">
        <v>0</v>
      </c>
    </row>
    <row r="25" spans="1:8" s="26" customFormat="1" ht="18" customHeight="1">
      <c r="A25" s="345"/>
      <c r="B25" s="346"/>
      <c r="C25" s="346"/>
      <c r="D25" s="53" t="s">
        <v>10</v>
      </c>
      <c r="E25" s="60">
        <v>0</v>
      </c>
      <c r="F25" s="60">
        <v>0</v>
      </c>
      <c r="G25" s="268">
        <v>0</v>
      </c>
    </row>
    <row r="26" spans="1:8" s="26" customFormat="1" ht="18" customHeight="1">
      <c r="A26" s="345"/>
      <c r="B26" s="346"/>
      <c r="C26" s="346"/>
      <c r="D26" s="54" t="s">
        <v>12</v>
      </c>
      <c r="E26" s="55">
        <f>E24+E25</f>
        <v>400000</v>
      </c>
      <c r="F26" s="55">
        <f>F24+F25</f>
        <v>400000</v>
      </c>
      <c r="G26" s="280">
        <f>F26/E26*100</f>
        <v>100</v>
      </c>
    </row>
    <row r="27" spans="1:8" ht="15.75">
      <c r="A27" s="345"/>
      <c r="B27" s="347" t="s">
        <v>15</v>
      </c>
      <c r="C27" s="347"/>
      <c r="D27" s="347"/>
      <c r="E27" s="55">
        <f>E20+E23+E26</f>
        <v>15355516.700000001</v>
      </c>
      <c r="F27" s="55">
        <f>F20+F23+F26</f>
        <v>15105792.700000001</v>
      </c>
      <c r="G27" s="280">
        <f>F27/E27*100</f>
        <v>98.373718026694604</v>
      </c>
    </row>
    <row r="28" spans="1:8" ht="15.75">
      <c r="A28" s="345">
        <v>3</v>
      </c>
      <c r="B28" s="346" t="s">
        <v>531</v>
      </c>
      <c r="C28" s="346" t="s">
        <v>8</v>
      </c>
      <c r="D28" s="53" t="s">
        <v>9</v>
      </c>
      <c r="E28" s="60">
        <f>D78</f>
        <v>9636342.5</v>
      </c>
      <c r="F28" s="60">
        <f>E78</f>
        <v>9397516.7000000011</v>
      </c>
      <c r="G28" s="268">
        <f>F28/E28*100</f>
        <v>97.521613620520455</v>
      </c>
    </row>
    <row r="29" spans="1:8" ht="15.75">
      <c r="A29" s="345"/>
      <c r="B29" s="346"/>
      <c r="C29" s="346"/>
      <c r="D29" s="53" t="s">
        <v>10</v>
      </c>
      <c r="E29" s="60">
        <v>0</v>
      </c>
      <c r="F29" s="60">
        <v>0</v>
      </c>
      <c r="G29" s="268">
        <v>0</v>
      </c>
    </row>
    <row r="30" spans="1:8" ht="15.75">
      <c r="A30" s="345"/>
      <c r="B30" s="346"/>
      <c r="C30" s="346"/>
      <c r="D30" s="54" t="s">
        <v>12</v>
      </c>
      <c r="E30" s="55">
        <f>SUM(E28:E29)</f>
        <v>9636342.5</v>
      </c>
      <c r="F30" s="55">
        <f>SUM(F28:F29)</f>
        <v>9397516.7000000011</v>
      </c>
      <c r="G30" s="280">
        <f>F30/E30*100</f>
        <v>97.521613620520455</v>
      </c>
    </row>
    <row r="31" spans="1:8" ht="15.75">
      <c r="A31" s="345"/>
      <c r="B31" s="346"/>
      <c r="C31" s="346" t="s">
        <v>13</v>
      </c>
      <c r="D31" s="53" t="s">
        <v>9</v>
      </c>
      <c r="E31" s="60">
        <v>0</v>
      </c>
      <c r="F31" s="60">
        <v>0</v>
      </c>
      <c r="G31" s="268">
        <v>0</v>
      </c>
    </row>
    <row r="32" spans="1:8" ht="15.75">
      <c r="A32" s="345"/>
      <c r="B32" s="346"/>
      <c r="C32" s="346"/>
      <c r="D32" s="53" t="s">
        <v>10</v>
      </c>
      <c r="E32" s="60">
        <v>0</v>
      </c>
      <c r="F32" s="60">
        <v>0</v>
      </c>
      <c r="G32" s="268">
        <v>0</v>
      </c>
    </row>
    <row r="33" spans="1:7" ht="15.75">
      <c r="A33" s="345"/>
      <c r="B33" s="346"/>
      <c r="C33" s="346"/>
      <c r="D33" s="54" t="s">
        <v>12</v>
      </c>
      <c r="E33" s="55">
        <v>0</v>
      </c>
      <c r="F33" s="55">
        <v>0</v>
      </c>
      <c r="G33" s="280">
        <v>0</v>
      </c>
    </row>
    <row r="34" spans="1:7" ht="15.75">
      <c r="A34" s="345"/>
      <c r="B34" s="346"/>
      <c r="C34" s="346" t="s">
        <v>14</v>
      </c>
      <c r="D34" s="53" t="s">
        <v>9</v>
      </c>
      <c r="E34" s="60">
        <v>4013456.9</v>
      </c>
      <c r="F34" s="61">
        <v>3498194.48</v>
      </c>
      <c r="G34" s="268">
        <f>F34/E34*100</f>
        <v>87.161630663082491</v>
      </c>
    </row>
    <row r="35" spans="1:7" ht="15.75">
      <c r="A35" s="345"/>
      <c r="B35" s="346"/>
      <c r="C35" s="346"/>
      <c r="D35" s="53" t="s">
        <v>10</v>
      </c>
      <c r="E35" s="60">
        <v>0</v>
      </c>
      <c r="F35" s="60">
        <v>0</v>
      </c>
      <c r="G35" s="268">
        <v>0</v>
      </c>
    </row>
    <row r="36" spans="1:7" ht="15.75">
      <c r="A36" s="345"/>
      <c r="B36" s="346"/>
      <c r="C36" s="346"/>
      <c r="D36" s="54" t="s">
        <v>12</v>
      </c>
      <c r="E36" s="55">
        <f>SUM(E34:E35)</f>
        <v>4013456.9</v>
      </c>
      <c r="F36" s="62">
        <f>SUM(F34:F35)</f>
        <v>3498194.48</v>
      </c>
      <c r="G36" s="280">
        <f t="shared" ref="G36" si="3">F36/E36*100</f>
        <v>87.161630663082491</v>
      </c>
    </row>
    <row r="37" spans="1:7" ht="15.75">
      <c r="A37" s="345"/>
      <c r="B37" s="347" t="s">
        <v>15</v>
      </c>
      <c r="C37" s="347"/>
      <c r="D37" s="347"/>
      <c r="E37" s="55">
        <f>SUM(E30+E36)</f>
        <v>13649799.4</v>
      </c>
      <c r="F37" s="55">
        <f>SUM(F30+F36)</f>
        <v>12895711.180000002</v>
      </c>
      <c r="G37" s="280">
        <f>F37/E37*100</f>
        <v>94.475462987390131</v>
      </c>
    </row>
    <row r="38" spans="1:7" ht="15.75">
      <c r="A38" s="345">
        <v>3</v>
      </c>
      <c r="B38" s="346" t="s">
        <v>532</v>
      </c>
      <c r="C38" s="346" t="s">
        <v>8</v>
      </c>
      <c r="D38" s="53" t="s">
        <v>9</v>
      </c>
      <c r="E38" s="60">
        <f>D80</f>
        <v>7981280.1000000006</v>
      </c>
      <c r="F38" s="60">
        <f>E80</f>
        <v>7972456.2000000002</v>
      </c>
      <c r="G38" s="268">
        <v>0</v>
      </c>
    </row>
    <row r="39" spans="1:7" ht="15.75">
      <c r="A39" s="345"/>
      <c r="B39" s="346"/>
      <c r="C39" s="346"/>
      <c r="D39" s="53" t="s">
        <v>10</v>
      </c>
      <c r="E39" s="60">
        <v>0</v>
      </c>
      <c r="F39" s="60">
        <v>0</v>
      </c>
      <c r="G39" s="268">
        <v>0</v>
      </c>
    </row>
    <row r="40" spans="1:7" ht="15.75">
      <c r="A40" s="345"/>
      <c r="B40" s="346"/>
      <c r="C40" s="346"/>
      <c r="D40" s="54" t="s">
        <v>12</v>
      </c>
      <c r="E40" s="55">
        <f>SUM(E38:E39)</f>
        <v>7981280.1000000006</v>
      </c>
      <c r="F40" s="55">
        <f>SUM(F38:F39)</f>
        <v>7972456.2000000002</v>
      </c>
      <c r="G40" s="280">
        <v>0</v>
      </c>
    </row>
    <row r="41" spans="1:7" ht="15.75">
      <c r="A41" s="345"/>
      <c r="B41" s="346"/>
      <c r="C41" s="346" t="s">
        <v>13</v>
      </c>
      <c r="D41" s="53" t="s">
        <v>9</v>
      </c>
      <c r="E41" s="60">
        <v>0</v>
      </c>
      <c r="F41" s="60">
        <v>0</v>
      </c>
      <c r="G41" s="268">
        <v>0</v>
      </c>
    </row>
    <row r="42" spans="1:7" ht="15.75">
      <c r="A42" s="345"/>
      <c r="B42" s="346"/>
      <c r="C42" s="346"/>
      <c r="D42" s="53" t="s">
        <v>10</v>
      </c>
      <c r="E42" s="60">
        <v>0</v>
      </c>
      <c r="F42" s="60">
        <v>0</v>
      </c>
      <c r="G42" s="268">
        <v>0</v>
      </c>
    </row>
    <row r="43" spans="1:7" ht="15.75">
      <c r="A43" s="345"/>
      <c r="B43" s="346"/>
      <c r="C43" s="346"/>
      <c r="D43" s="54" t="s">
        <v>12</v>
      </c>
      <c r="E43" s="55">
        <v>0</v>
      </c>
      <c r="F43" s="55">
        <v>0</v>
      </c>
      <c r="G43" s="280">
        <v>0</v>
      </c>
    </row>
    <row r="44" spans="1:7" ht="15.75">
      <c r="A44" s="345"/>
      <c r="B44" s="346"/>
      <c r="C44" s="346" t="s">
        <v>14</v>
      </c>
      <c r="D44" s="53" t="s">
        <v>9</v>
      </c>
      <c r="E44" s="60">
        <v>112535706.2</v>
      </c>
      <c r="F44" s="60">
        <v>112535706.2</v>
      </c>
      <c r="G44" s="268">
        <f>F44/E44*100</f>
        <v>100</v>
      </c>
    </row>
    <row r="45" spans="1:7" ht="15.75">
      <c r="A45" s="345"/>
      <c r="B45" s="346"/>
      <c r="C45" s="346"/>
      <c r="D45" s="53" t="s">
        <v>10</v>
      </c>
      <c r="E45" s="60">
        <v>0</v>
      </c>
      <c r="F45" s="60">
        <v>0</v>
      </c>
      <c r="G45" s="268">
        <v>0</v>
      </c>
    </row>
    <row r="46" spans="1:7" ht="15.75">
      <c r="A46" s="345"/>
      <c r="B46" s="346"/>
      <c r="C46" s="346"/>
      <c r="D46" s="54" t="s">
        <v>12</v>
      </c>
      <c r="E46" s="55">
        <f>SUM(E44:E45)</f>
        <v>112535706.2</v>
      </c>
      <c r="F46" s="55">
        <f>SUM(F44:F45)</f>
        <v>112535706.2</v>
      </c>
      <c r="G46" s="280">
        <f t="shared" ref="G46:G47" si="4">F46/E46*100</f>
        <v>100</v>
      </c>
    </row>
    <row r="47" spans="1:7" ht="15.75">
      <c r="A47" s="345"/>
      <c r="B47" s="347" t="s">
        <v>15</v>
      </c>
      <c r="C47" s="347"/>
      <c r="D47" s="347"/>
      <c r="E47" s="55">
        <f>E40+E43+E46</f>
        <v>120516986.3</v>
      </c>
      <c r="F47" s="55">
        <f>F40+F43+F46</f>
        <v>120508162.40000001</v>
      </c>
      <c r="G47" s="280">
        <f t="shared" si="4"/>
        <v>99.992678293516207</v>
      </c>
    </row>
    <row r="48" spans="1:7" ht="15.75">
      <c r="A48" s="56"/>
      <c r="B48" s="57"/>
      <c r="C48" s="57"/>
      <c r="D48" s="57"/>
      <c r="E48" s="58"/>
      <c r="F48" s="58"/>
      <c r="G48" s="58"/>
    </row>
    <row r="49" spans="1:8" ht="18.75" customHeight="1">
      <c r="A49" s="344" t="s">
        <v>533</v>
      </c>
      <c r="B49" s="344"/>
      <c r="C49" s="344"/>
      <c r="D49" s="344"/>
      <c r="E49" s="344"/>
      <c r="F49" s="344"/>
      <c r="G49" s="344"/>
    </row>
    <row r="50" spans="1:8" ht="18.75" customHeight="1">
      <c r="A50" s="344"/>
      <c r="B50" s="344"/>
      <c r="C50" s="344"/>
      <c r="D50" s="344"/>
      <c r="E50" s="344"/>
      <c r="F50" s="344"/>
      <c r="G50" s="344"/>
    </row>
    <row r="51" spans="1:8" ht="18.75" customHeight="1">
      <c r="A51" s="344"/>
      <c r="B51" s="344"/>
      <c r="C51" s="344"/>
      <c r="D51" s="344"/>
      <c r="E51" s="344"/>
      <c r="F51" s="344"/>
      <c r="G51" s="344"/>
    </row>
    <row r="52" spans="1:8" ht="15.75" customHeight="1">
      <c r="A52" s="338" t="s">
        <v>1</v>
      </c>
      <c r="B52" s="338" t="s">
        <v>534</v>
      </c>
      <c r="C52" s="338" t="s">
        <v>535</v>
      </c>
      <c r="D52" s="340" t="s">
        <v>536</v>
      </c>
      <c r="E52" s="341"/>
      <c r="F52" s="342" t="s">
        <v>526</v>
      </c>
      <c r="G52" s="41"/>
    </row>
    <row r="53" spans="1:8" ht="31.5">
      <c r="A53" s="339"/>
      <c r="B53" s="339"/>
      <c r="C53" s="339"/>
      <c r="D53" s="43" t="s">
        <v>527</v>
      </c>
      <c r="E53" s="43" t="s">
        <v>528</v>
      </c>
      <c r="F53" s="343"/>
      <c r="G53" s="41"/>
    </row>
    <row r="54" spans="1:8" ht="16.5" thickBot="1">
      <c r="A54" s="43">
        <v>1</v>
      </c>
      <c r="B54" s="43">
        <v>2</v>
      </c>
      <c r="C54" s="43">
        <v>3</v>
      </c>
      <c r="D54" s="43">
        <v>4</v>
      </c>
      <c r="E54" s="43">
        <v>5</v>
      </c>
      <c r="F54" s="43">
        <v>6</v>
      </c>
      <c r="G54" s="41"/>
    </row>
    <row r="55" spans="1:8" ht="15.75">
      <c r="A55" s="328">
        <v>1</v>
      </c>
      <c r="B55" s="331" t="s">
        <v>549</v>
      </c>
      <c r="C55" s="66" t="s">
        <v>162</v>
      </c>
      <c r="D55" s="262">
        <f>'3. План-график'!E8+'3. План-график'!E9+'3. План-график'!E12+'3. План-график'!E13+'3. План-график'!E14+'3. План-график'!E18+'3. План-график'!E22+'3. План-график'!E26+'3. План-график'!E38+'3. План-график'!E44</f>
        <v>7332512.1000000006</v>
      </c>
      <c r="E55" s="262">
        <f>'3. План-график'!F8+'3. План-график'!F9+'3. План-график'!F12+'3. План-график'!F13+'3. План-график'!F14+'3. План-график'!F18+'3. План-график'!F22+'3. План-график'!F26+'3. План-график'!F38+'3. План-график'!F44</f>
        <v>7328634.4700000007</v>
      </c>
      <c r="F55" s="281">
        <v>94.776891458081252</v>
      </c>
      <c r="G55" s="41"/>
      <c r="H55" s="299"/>
    </row>
    <row r="56" spans="1:8" ht="15.75">
      <c r="A56" s="329"/>
      <c r="B56" s="332"/>
      <c r="C56" s="67" t="s">
        <v>163</v>
      </c>
      <c r="D56" s="262">
        <f>'3. План-график'!E52+'3. План-график'!E76+'3. План-график'!E80+13923.6</f>
        <v>1332573.5</v>
      </c>
      <c r="E56" s="262">
        <f>'3. План-график'!F52+'3. План-график'!F76+'3. План-график'!F80</f>
        <v>1098915.9000000001</v>
      </c>
      <c r="F56" s="281">
        <v>82.465687633740274</v>
      </c>
      <c r="G56" s="301"/>
    </row>
    <row r="57" spans="1:8" ht="31.5">
      <c r="A57" s="329"/>
      <c r="B57" s="332"/>
      <c r="C57" s="68" t="s">
        <v>164</v>
      </c>
      <c r="D57" s="262">
        <f>'3. План-график'!E45+'3. План-график'!E49+'3. План-график'!E51</f>
        <v>6290431.0999999996</v>
      </c>
      <c r="E57" s="262">
        <f>'3. План-график'!F45+'3. План-график'!F49+'3. План-график'!F51</f>
        <v>6278242.1499999994</v>
      </c>
      <c r="F57" s="281">
        <v>99.806231086451291</v>
      </c>
      <c r="G57" s="41"/>
    </row>
    <row r="58" spans="1:8" ht="32.25" thickBot="1">
      <c r="A58" s="330"/>
      <c r="B58" s="333"/>
      <c r="C58" s="69" t="s">
        <v>550</v>
      </c>
      <c r="D58" s="262">
        <f>D55+D57+D56</f>
        <v>14955516.699999999</v>
      </c>
      <c r="E58" s="262">
        <f>E55+E57+E56</f>
        <v>14705792.520000001</v>
      </c>
      <c r="F58" s="281">
        <v>95.768791030001594</v>
      </c>
      <c r="G58" s="300"/>
    </row>
    <row r="59" spans="1:8" ht="15.75" customHeight="1">
      <c r="A59" s="336">
        <v>2</v>
      </c>
      <c r="B59" s="336" t="s">
        <v>531</v>
      </c>
      <c r="C59" s="64" t="s">
        <v>162</v>
      </c>
      <c r="D59" s="261">
        <f>'3. План-график'!E86+'3. План-график'!E87++'3. План-график'!E174+'3. План-график'!E176+'3. План-график'!E184+'3. План-график'!E186+'3. План-график'!E191</f>
        <v>6377157.3000000007</v>
      </c>
      <c r="E59" s="261">
        <f>'3. План-график'!F86+'3. План-график'!F87++'3. План-график'!F174+'3. План-график'!F176+'3. План-график'!F184+'3. План-график'!F186+'3. План-график'!F191</f>
        <v>6186255.0000000009</v>
      </c>
      <c r="F59" s="281">
        <f>E59/D59*100</f>
        <v>97.006467129170545</v>
      </c>
      <c r="G59" s="41"/>
    </row>
    <row r="60" spans="1:8" ht="63" customHeight="1">
      <c r="A60" s="337"/>
      <c r="B60" s="337"/>
      <c r="C60" s="64" t="s">
        <v>537</v>
      </c>
      <c r="D60" s="261">
        <f>'3. План-график'!E193+'3. План-график'!E409</f>
        <v>115325.1</v>
      </c>
      <c r="E60" s="261">
        <f>'3. План-график'!F193+'3. План-график'!F409</f>
        <v>115324.79999999999</v>
      </c>
      <c r="F60" s="281">
        <f>E60/D60*100</f>
        <v>99.999739865822775</v>
      </c>
      <c r="G60" s="41"/>
    </row>
    <row r="61" spans="1:8" ht="47.25">
      <c r="A61" s="337"/>
      <c r="B61" s="337"/>
      <c r="C61" s="64" t="s">
        <v>538</v>
      </c>
      <c r="D61" s="261">
        <f>'3. План-график'!E206+'3. План-график'!E410</f>
        <v>132069.20000000001</v>
      </c>
      <c r="E61" s="261">
        <f>'3. План-график'!F206+'3. План-график'!F410</f>
        <v>132022.70000000001</v>
      </c>
      <c r="F61" s="281">
        <f t="shared" ref="F61:F80" si="5">E61/D61*100</f>
        <v>99.964791185227142</v>
      </c>
      <c r="G61" s="41"/>
    </row>
    <row r="62" spans="1:8" ht="47.25">
      <c r="A62" s="337"/>
      <c r="B62" s="337"/>
      <c r="C62" s="64" t="s">
        <v>539</v>
      </c>
      <c r="D62" s="261">
        <f>'3. План-график'!E107+'3. План-график'!E218+'3. План-график'!E411+'3. План-график'!E427</f>
        <v>213393.09999999998</v>
      </c>
      <c r="E62" s="261">
        <f>'3. План-график'!F107+'3. План-график'!F218+'3. План-график'!F411+'3. План-график'!F427</f>
        <v>207210.69999999998</v>
      </c>
      <c r="F62" s="281">
        <f t="shared" si="5"/>
        <v>97.102811665419367</v>
      </c>
      <c r="G62" s="41"/>
    </row>
    <row r="63" spans="1:8" ht="47.25">
      <c r="A63" s="337"/>
      <c r="B63" s="337"/>
      <c r="C63" s="64" t="s">
        <v>540</v>
      </c>
      <c r="D63" s="261">
        <f>'3. План-график'!E231+'3. План-график'!E412</f>
        <v>257473</v>
      </c>
      <c r="E63" s="261">
        <f>'3. План-график'!F231+'3. План-график'!F412</f>
        <v>257472.30000000002</v>
      </c>
      <c r="F63" s="281">
        <f t="shared" si="5"/>
        <v>99.999728126832721</v>
      </c>
      <c r="G63" s="41"/>
    </row>
    <row r="64" spans="1:8" ht="31.5">
      <c r="A64" s="337"/>
      <c r="B64" s="337"/>
      <c r="C64" s="64" t="s">
        <v>541</v>
      </c>
      <c r="D64" s="261">
        <f>'3. План-график'!E244+'3. План-график'!E413</f>
        <v>194735.7</v>
      </c>
      <c r="E64" s="261">
        <f>'3. План-график'!F244+'3. План-график'!F413</f>
        <v>194655.7</v>
      </c>
      <c r="F64" s="281">
        <f t="shared" si="5"/>
        <v>99.958918677982524</v>
      </c>
      <c r="G64" s="41"/>
    </row>
    <row r="65" spans="1:8" ht="47.25">
      <c r="A65" s="337"/>
      <c r="B65" s="337"/>
      <c r="C65" s="64" t="s">
        <v>245</v>
      </c>
      <c r="D65" s="261">
        <f>'3. План-график'!E108+'3. План-график'!E256+'3. План-график'!E421</f>
        <v>194530.9</v>
      </c>
      <c r="E65" s="261">
        <f>'3. План-график'!F108+'3. План-график'!F256+'3. План-график'!F421</f>
        <v>193320.2</v>
      </c>
      <c r="F65" s="281">
        <f t="shared" si="5"/>
        <v>99.377631008749773</v>
      </c>
      <c r="G65" s="41"/>
    </row>
    <row r="66" spans="1:8" ht="47.25">
      <c r="A66" s="337"/>
      <c r="B66" s="337"/>
      <c r="C66" s="64" t="s">
        <v>542</v>
      </c>
      <c r="D66" s="261">
        <f>'3. План-график'!E267+'3. План-график'!E414+'3. План-график'!E428</f>
        <v>179751.3</v>
      </c>
      <c r="E66" s="261">
        <f>'3. План-график'!F267+'3. План-график'!F414+'3. План-график'!F428</f>
        <v>179750.7</v>
      </c>
      <c r="F66" s="281">
        <f t="shared" si="5"/>
        <v>99.999666205473915</v>
      </c>
      <c r="G66" s="41"/>
    </row>
    <row r="67" spans="1:8" ht="47.25">
      <c r="A67" s="337"/>
      <c r="B67" s="337"/>
      <c r="C67" s="64" t="s">
        <v>246</v>
      </c>
      <c r="D67" s="261">
        <f>'3. План-график'!E109+'3. План-график'!E279+'3. План-график'!E415+'3. План-график'!E429</f>
        <v>221663.5</v>
      </c>
      <c r="E67" s="261">
        <f>'3. План-график'!F109+'3. План-график'!F279+'3. План-график'!F415+'3. План-график'!F429</f>
        <v>221662.90000000002</v>
      </c>
      <c r="F67" s="281">
        <f t="shared" si="5"/>
        <v>99.999729319441414</v>
      </c>
      <c r="G67" s="41"/>
    </row>
    <row r="68" spans="1:8" ht="47.25">
      <c r="A68" s="337"/>
      <c r="B68" s="337"/>
      <c r="C68" s="64" t="s">
        <v>543</v>
      </c>
      <c r="D68" s="261">
        <f>'3. План-график'!E291+'3. План-график'!E422</f>
        <v>63170.899999999994</v>
      </c>
      <c r="E68" s="261">
        <f>'3. План-график'!F291+'3. План-график'!F422</f>
        <v>62875.899999999994</v>
      </c>
      <c r="F68" s="281">
        <f t="shared" si="5"/>
        <v>99.533012827108678</v>
      </c>
      <c r="G68" s="41"/>
    </row>
    <row r="69" spans="1:8" ht="31.5">
      <c r="A69" s="337"/>
      <c r="B69" s="337"/>
      <c r="C69" s="64" t="s">
        <v>247</v>
      </c>
      <c r="D69" s="261">
        <f>'3. План-график'!E110+'3. План-график'!E302+'3. План-график'!E423+'3. План-график'!E430</f>
        <v>147981.69999999998</v>
      </c>
      <c r="E69" s="261">
        <f>'3. План-график'!F110+'3. План-график'!F302+'3. План-график'!F423+'3. План-график'!F430</f>
        <v>145942.6</v>
      </c>
      <c r="F69" s="281">
        <f t="shared" si="5"/>
        <v>98.622059349230369</v>
      </c>
      <c r="G69" s="41"/>
    </row>
    <row r="70" spans="1:8" ht="47.25">
      <c r="A70" s="337"/>
      <c r="B70" s="337"/>
      <c r="C70" s="64" t="s">
        <v>544</v>
      </c>
      <c r="D70" s="261">
        <f>'3. План-график'!E314+'3. План-график'!E416</f>
        <v>151975.70000000001</v>
      </c>
      <c r="E70" s="261">
        <f>'3. План-график'!F314+'3. План-график'!F416</f>
        <v>151975</v>
      </c>
      <c r="F70" s="281">
        <f t="shared" si="5"/>
        <v>99.999539400048818</v>
      </c>
      <c r="G70" s="41"/>
    </row>
    <row r="71" spans="1:8" ht="31.5">
      <c r="A71" s="337"/>
      <c r="B71" s="337"/>
      <c r="C71" s="64" t="s">
        <v>545</v>
      </c>
      <c r="D71" s="261">
        <f>'3. План-график'!E326+'3. План-график'!E417</f>
        <v>251084.2</v>
      </c>
      <c r="E71" s="261">
        <f>'3. План-график'!F326+'3. План-график'!F417</f>
        <v>251048.2</v>
      </c>
      <c r="F71" s="281">
        <f t="shared" si="5"/>
        <v>99.985662180256668</v>
      </c>
      <c r="G71" s="41"/>
    </row>
    <row r="72" spans="1:8" ht="47.25">
      <c r="A72" s="337"/>
      <c r="B72" s="337"/>
      <c r="C72" s="64" t="s">
        <v>546</v>
      </c>
      <c r="D72" s="261">
        <f>'3. План-график'!E337+'3. План-график'!E424</f>
        <v>150268.20000000001</v>
      </c>
      <c r="E72" s="261">
        <f>'3. План-график'!F337+'3. План-график'!F424</f>
        <v>150264.9</v>
      </c>
      <c r="F72" s="281">
        <f t="shared" si="5"/>
        <v>99.997803926579266</v>
      </c>
      <c r="G72" s="41"/>
    </row>
    <row r="73" spans="1:8" ht="47.25">
      <c r="A73" s="337"/>
      <c r="B73" s="337"/>
      <c r="C73" s="64" t="s">
        <v>248</v>
      </c>
      <c r="D73" s="261">
        <f>'3. План-график'!E111+'3. План-график'!E349+'3. План-график'!E425</f>
        <v>160208</v>
      </c>
      <c r="E73" s="261">
        <f>'3. План-график'!F111+'3. План-график'!F349+'3. План-график'!F425</f>
        <v>147527.6</v>
      </c>
      <c r="F73" s="281">
        <f t="shared" si="5"/>
        <v>92.085039448716671</v>
      </c>
      <c r="G73" s="41"/>
    </row>
    <row r="74" spans="1:8" ht="47.25">
      <c r="A74" s="337"/>
      <c r="B74" s="337"/>
      <c r="C74" s="64" t="s">
        <v>249</v>
      </c>
      <c r="D74" s="261">
        <f>'3. План-график'!E112+'3. План-график'!E360+'3. План-график'!E418+'3. План-график'!E431</f>
        <v>249984.59999999998</v>
      </c>
      <c r="E74" s="261">
        <f>'3. План-график'!F112+'3. План-график'!F360+'3. План-график'!F418+'3. План-график'!F431</f>
        <v>249955.20000000001</v>
      </c>
      <c r="F74" s="281">
        <f t="shared" si="5"/>
        <v>99.988239275539399</v>
      </c>
      <c r="G74" s="41"/>
    </row>
    <row r="75" spans="1:8" ht="47.25">
      <c r="A75" s="337"/>
      <c r="B75" s="337"/>
      <c r="C75" s="64" t="s">
        <v>250</v>
      </c>
      <c r="D75" s="261">
        <f>'3. План-график'!E113+'3. План-график'!E372+'3. План-график'!E426+'3. План-график'!E432</f>
        <v>217872.1</v>
      </c>
      <c r="E75" s="261">
        <f>'3. План-график'!F113+'3. План-график'!F372+'3. План-график'!F426+'3. План-график'!F432</f>
        <v>192555.3</v>
      </c>
      <c r="F75" s="281">
        <f t="shared" si="5"/>
        <v>88.379971552117041</v>
      </c>
      <c r="G75" s="41"/>
    </row>
    <row r="76" spans="1:8" ht="47.25">
      <c r="A76" s="337"/>
      <c r="B76" s="337"/>
      <c r="C76" s="64" t="s">
        <v>547</v>
      </c>
      <c r="D76" s="261">
        <f>'3. План-график'!E384+'3. План-график'!E419</f>
        <v>196978.9</v>
      </c>
      <c r="E76" s="261">
        <f>'3. План-график'!F384+'3. План-график'!F419</f>
        <v>196978.2</v>
      </c>
      <c r="F76" s="281">
        <f t="shared" si="5"/>
        <v>99.999644631988517</v>
      </c>
      <c r="G76" s="41"/>
    </row>
    <row r="77" spans="1:8" ht="47.25">
      <c r="A77" s="337"/>
      <c r="B77" s="337"/>
      <c r="C77" s="64" t="s">
        <v>548</v>
      </c>
      <c r="D77" s="261">
        <f>'3. План-график'!E396+'3. План-график'!E420</f>
        <v>160719.1</v>
      </c>
      <c r="E77" s="261">
        <f>'3. План-график'!F396+'3. План-график'!F420</f>
        <v>160718.79999999999</v>
      </c>
      <c r="F77" s="281">
        <f t="shared" si="5"/>
        <v>99.999813338924852</v>
      </c>
      <c r="G77" s="41"/>
    </row>
    <row r="78" spans="1:8" ht="31.5">
      <c r="A78" s="335"/>
      <c r="B78" s="335"/>
      <c r="C78" s="65" t="s">
        <v>551</v>
      </c>
      <c r="D78" s="261">
        <f>SUM(D59:D77)</f>
        <v>9636342.5</v>
      </c>
      <c r="E78" s="261">
        <f>SUM(E59:E77)</f>
        <v>9397516.7000000011</v>
      </c>
      <c r="F78" s="281">
        <f t="shared" si="5"/>
        <v>97.521613620520455</v>
      </c>
      <c r="G78" s="59"/>
      <c r="H78" s="59"/>
    </row>
    <row r="79" spans="1:8" ht="15.75" customHeight="1">
      <c r="A79" s="334">
        <v>3</v>
      </c>
      <c r="B79" s="334" t="s">
        <v>161</v>
      </c>
      <c r="C79" s="36" t="s">
        <v>162</v>
      </c>
      <c r="D79" s="261">
        <f>'3. План-график'!E435+'3. План-график'!E436+'3. План-график'!E437+'3. План-график'!E439</f>
        <v>7981280.1000000006</v>
      </c>
      <c r="E79" s="261">
        <f>'3. План-график'!F435+'3. План-график'!F436+'3. План-график'!F437+'3. План-график'!F439</f>
        <v>7972456.2000000002</v>
      </c>
      <c r="F79" s="281">
        <f t="shared" si="5"/>
        <v>99.889442546941808</v>
      </c>
      <c r="G79" s="41"/>
    </row>
    <row r="80" spans="1:8" ht="31.5">
      <c r="A80" s="335"/>
      <c r="B80" s="335"/>
      <c r="C80" s="39" t="s">
        <v>552</v>
      </c>
      <c r="D80" s="261">
        <f>D79</f>
        <v>7981280.1000000006</v>
      </c>
      <c r="E80" s="261">
        <f>E79</f>
        <v>7972456.2000000002</v>
      </c>
      <c r="F80" s="281">
        <f t="shared" si="5"/>
        <v>99.889442546941808</v>
      </c>
      <c r="G80" s="41"/>
    </row>
  </sheetData>
  <mergeCells count="43">
    <mergeCell ref="A2:G2"/>
    <mergeCell ref="G4:G5"/>
    <mergeCell ref="A7:A17"/>
    <mergeCell ref="B7:B16"/>
    <mergeCell ref="C7:C10"/>
    <mergeCell ref="C11:C13"/>
    <mergeCell ref="C14:C16"/>
    <mergeCell ref="B17:D17"/>
    <mergeCell ref="A4:A5"/>
    <mergeCell ref="B4:B5"/>
    <mergeCell ref="C4:C5"/>
    <mergeCell ref="D4:D5"/>
    <mergeCell ref="E4:F4"/>
    <mergeCell ref="A18:A27"/>
    <mergeCell ref="B18:B26"/>
    <mergeCell ref="C18:C20"/>
    <mergeCell ref="C21:C23"/>
    <mergeCell ref="C24:C26"/>
    <mergeCell ref="B27:D27"/>
    <mergeCell ref="A28:A37"/>
    <mergeCell ref="B28:B36"/>
    <mergeCell ref="C28:C30"/>
    <mergeCell ref="C31:C33"/>
    <mergeCell ref="C34:C36"/>
    <mergeCell ref="B37:D37"/>
    <mergeCell ref="A49:G51"/>
    <mergeCell ref="A38:A47"/>
    <mergeCell ref="B38:B46"/>
    <mergeCell ref="C38:C40"/>
    <mergeCell ref="C41:C43"/>
    <mergeCell ref="C44:C46"/>
    <mergeCell ref="B47:D47"/>
    <mergeCell ref="A52:A53"/>
    <mergeCell ref="B52:B53"/>
    <mergeCell ref="C52:C53"/>
    <mergeCell ref="D52:E52"/>
    <mergeCell ref="F52:F53"/>
    <mergeCell ref="A55:A58"/>
    <mergeCell ref="B55:B58"/>
    <mergeCell ref="A79:A80"/>
    <mergeCell ref="B79:B80"/>
    <mergeCell ref="A59:A78"/>
    <mergeCell ref="B59:B78"/>
  </mergeCells>
  <pageMargins left="0.7" right="0.7" top="0.75" bottom="0.75" header="0.3" footer="0.3"/>
  <pageSetup paperSize="9" scale="77" fitToHeight="0" orientation="landscape"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T439"/>
  <sheetViews>
    <sheetView topLeftCell="A79" zoomScale="90" zoomScaleNormal="90" workbookViewId="0">
      <selection activeCell="E80" sqref="E80:F80"/>
    </sheetView>
  </sheetViews>
  <sheetFormatPr defaultRowHeight="15"/>
  <cols>
    <col min="1" max="1" width="15" style="28" bestFit="1" customWidth="1"/>
    <col min="2" max="2" width="34.42578125" style="28" customWidth="1"/>
    <col min="3" max="3" width="15.140625" style="28" customWidth="1"/>
    <col min="4" max="4" width="16.85546875" style="28" customWidth="1"/>
    <col min="5" max="5" width="21.5703125" style="28" bestFit="1" customWidth="1"/>
    <col min="6" max="6" width="16.7109375" style="28" customWidth="1"/>
    <col min="7" max="7" width="16" style="28" customWidth="1"/>
    <col min="8" max="8" width="22" style="28" customWidth="1"/>
    <col min="9" max="9" width="28.7109375" customWidth="1"/>
    <col min="10" max="10" width="31.28515625" style="28" customWidth="1"/>
    <col min="11" max="11" width="27.5703125" style="28" customWidth="1"/>
    <col min="12" max="12" width="10.42578125" style="28" customWidth="1"/>
    <col min="13" max="13" width="12" style="28" customWidth="1"/>
    <col min="14" max="14" width="12.85546875" style="28" bestFit="1" customWidth="1"/>
    <col min="15" max="15" width="14" style="28" customWidth="1"/>
    <col min="16" max="16" width="16.85546875" style="28" customWidth="1"/>
    <col min="17" max="17" width="30.28515625" style="28" customWidth="1"/>
    <col min="18" max="257" width="9.140625" style="28"/>
    <col min="258" max="258" width="15" style="28" bestFit="1" customWidth="1"/>
    <col min="259" max="259" width="30.5703125" style="28" customWidth="1"/>
    <col min="260" max="260" width="11.5703125" style="28" customWidth="1"/>
    <col min="261" max="261" width="13" style="28" customWidth="1"/>
    <col min="262" max="262" width="13.28515625" style="28" customWidth="1"/>
    <col min="263" max="263" width="15" style="28" bestFit="1" customWidth="1"/>
    <col min="264" max="264" width="14.5703125" style="28" customWidth="1"/>
    <col min="265" max="265" width="15.140625" style="28" customWidth="1"/>
    <col min="266" max="266" width="22.7109375" style="28" customWidth="1"/>
    <col min="267" max="267" width="18.28515625" style="28" bestFit="1" customWidth="1"/>
    <col min="268" max="268" width="10.42578125" style="28" customWidth="1"/>
    <col min="269" max="269" width="12" style="28" customWidth="1"/>
    <col min="270" max="270" width="12.85546875" style="28" bestFit="1" customWidth="1"/>
    <col min="271" max="271" width="14" style="28" customWidth="1"/>
    <col min="272" max="272" width="16.85546875" style="28" customWidth="1"/>
    <col min="273" max="273" width="18.140625" style="28" customWidth="1"/>
    <col min="274" max="513" width="9.140625" style="28"/>
    <col min="514" max="514" width="15" style="28" bestFit="1" customWidth="1"/>
    <col min="515" max="515" width="30.5703125" style="28" customWidth="1"/>
    <col min="516" max="516" width="11.5703125" style="28" customWidth="1"/>
    <col min="517" max="517" width="13" style="28" customWidth="1"/>
    <col min="518" max="518" width="13.28515625" style="28" customWidth="1"/>
    <col min="519" max="519" width="15" style="28" bestFit="1" customWidth="1"/>
    <col min="520" max="520" width="14.5703125" style="28" customWidth="1"/>
    <col min="521" max="521" width="15.140625" style="28" customWidth="1"/>
    <col min="522" max="522" width="22.7109375" style="28" customWidth="1"/>
    <col min="523" max="523" width="18.28515625" style="28" bestFit="1" customWidth="1"/>
    <col min="524" max="524" width="10.42578125" style="28" customWidth="1"/>
    <col min="525" max="525" width="12" style="28" customWidth="1"/>
    <col min="526" max="526" width="12.85546875" style="28" bestFit="1" customWidth="1"/>
    <col min="527" max="527" width="14" style="28" customWidth="1"/>
    <col min="528" max="528" width="16.85546875" style="28" customWidth="1"/>
    <col min="529" max="529" width="18.140625" style="28" customWidth="1"/>
    <col min="530" max="769" width="9.140625" style="28"/>
    <col min="770" max="770" width="15" style="28" bestFit="1" customWidth="1"/>
    <col min="771" max="771" width="30.5703125" style="28" customWidth="1"/>
    <col min="772" max="772" width="11.5703125" style="28" customWidth="1"/>
    <col min="773" max="773" width="13" style="28" customWidth="1"/>
    <col min="774" max="774" width="13.28515625" style="28" customWidth="1"/>
    <col min="775" max="775" width="15" style="28" bestFit="1" customWidth="1"/>
    <col min="776" max="776" width="14.5703125" style="28" customWidth="1"/>
    <col min="777" max="777" width="15.140625" style="28" customWidth="1"/>
    <col min="778" max="778" width="22.7109375" style="28" customWidth="1"/>
    <col min="779" max="779" width="18.28515625" style="28" bestFit="1" customWidth="1"/>
    <col min="780" max="780" width="10.42578125" style="28" customWidth="1"/>
    <col min="781" max="781" width="12" style="28" customWidth="1"/>
    <col min="782" max="782" width="12.85546875" style="28" bestFit="1" customWidth="1"/>
    <col min="783" max="783" width="14" style="28" customWidth="1"/>
    <col min="784" max="784" width="16.85546875" style="28" customWidth="1"/>
    <col min="785" max="785" width="18.140625" style="28" customWidth="1"/>
    <col min="786" max="1025" width="9.140625" style="28"/>
    <col min="1026" max="1026" width="15" style="28" bestFit="1" customWidth="1"/>
    <col min="1027" max="1027" width="30.5703125" style="28" customWidth="1"/>
    <col min="1028" max="1028" width="11.5703125" style="28" customWidth="1"/>
    <col min="1029" max="1029" width="13" style="28" customWidth="1"/>
    <col min="1030" max="1030" width="13.28515625" style="28" customWidth="1"/>
    <col min="1031" max="1031" width="15" style="28" bestFit="1" customWidth="1"/>
    <col min="1032" max="1032" width="14.5703125" style="28" customWidth="1"/>
    <col min="1033" max="1033" width="15.140625" style="28" customWidth="1"/>
    <col min="1034" max="1034" width="22.7109375" style="28" customWidth="1"/>
    <col min="1035" max="1035" width="18.28515625" style="28" bestFit="1" customWidth="1"/>
    <col min="1036" max="1036" width="10.42578125" style="28" customWidth="1"/>
    <col min="1037" max="1037" width="12" style="28" customWidth="1"/>
    <col min="1038" max="1038" width="12.85546875" style="28" bestFit="1" customWidth="1"/>
    <col min="1039" max="1039" width="14" style="28" customWidth="1"/>
    <col min="1040" max="1040" width="16.85546875" style="28" customWidth="1"/>
    <col min="1041" max="1041" width="18.140625" style="28" customWidth="1"/>
    <col min="1042" max="1281" width="9.140625" style="28"/>
    <col min="1282" max="1282" width="15" style="28" bestFit="1" customWidth="1"/>
    <col min="1283" max="1283" width="30.5703125" style="28" customWidth="1"/>
    <col min="1284" max="1284" width="11.5703125" style="28" customWidth="1"/>
    <col min="1285" max="1285" width="13" style="28" customWidth="1"/>
    <col min="1286" max="1286" width="13.28515625" style="28" customWidth="1"/>
    <col min="1287" max="1287" width="15" style="28" bestFit="1" customWidth="1"/>
    <col min="1288" max="1288" width="14.5703125" style="28" customWidth="1"/>
    <col min="1289" max="1289" width="15.140625" style="28" customWidth="1"/>
    <col min="1290" max="1290" width="22.7109375" style="28" customWidth="1"/>
    <col min="1291" max="1291" width="18.28515625" style="28" bestFit="1" customWidth="1"/>
    <col min="1292" max="1292" width="10.42578125" style="28" customWidth="1"/>
    <col min="1293" max="1293" width="12" style="28" customWidth="1"/>
    <col min="1294" max="1294" width="12.85546875" style="28" bestFit="1" customWidth="1"/>
    <col min="1295" max="1295" width="14" style="28" customWidth="1"/>
    <col min="1296" max="1296" width="16.85546875" style="28" customWidth="1"/>
    <col min="1297" max="1297" width="18.140625" style="28" customWidth="1"/>
    <col min="1298" max="1537" width="9.140625" style="28"/>
    <col min="1538" max="1538" width="15" style="28" bestFit="1" customWidth="1"/>
    <col min="1539" max="1539" width="30.5703125" style="28" customWidth="1"/>
    <col min="1540" max="1540" width="11.5703125" style="28" customWidth="1"/>
    <col min="1541" max="1541" width="13" style="28" customWidth="1"/>
    <col min="1542" max="1542" width="13.28515625" style="28" customWidth="1"/>
    <col min="1543" max="1543" width="15" style="28" bestFit="1" customWidth="1"/>
    <col min="1544" max="1544" width="14.5703125" style="28" customWidth="1"/>
    <col min="1545" max="1545" width="15.140625" style="28" customWidth="1"/>
    <col min="1546" max="1546" width="22.7109375" style="28" customWidth="1"/>
    <col min="1547" max="1547" width="18.28515625" style="28" bestFit="1" customWidth="1"/>
    <col min="1548" max="1548" width="10.42578125" style="28" customWidth="1"/>
    <col min="1549" max="1549" width="12" style="28" customWidth="1"/>
    <col min="1550" max="1550" width="12.85546875" style="28" bestFit="1" customWidth="1"/>
    <col min="1551" max="1551" width="14" style="28" customWidth="1"/>
    <col min="1552" max="1552" width="16.85546875" style="28" customWidth="1"/>
    <col min="1553" max="1553" width="18.140625" style="28" customWidth="1"/>
    <col min="1554" max="1793" width="9.140625" style="28"/>
    <col min="1794" max="1794" width="15" style="28" bestFit="1" customWidth="1"/>
    <col min="1795" max="1795" width="30.5703125" style="28" customWidth="1"/>
    <col min="1796" max="1796" width="11.5703125" style="28" customWidth="1"/>
    <col min="1797" max="1797" width="13" style="28" customWidth="1"/>
    <col min="1798" max="1798" width="13.28515625" style="28" customWidth="1"/>
    <col min="1799" max="1799" width="15" style="28" bestFit="1" customWidth="1"/>
    <col min="1800" max="1800" width="14.5703125" style="28" customWidth="1"/>
    <col min="1801" max="1801" width="15.140625" style="28" customWidth="1"/>
    <col min="1802" max="1802" width="22.7109375" style="28" customWidth="1"/>
    <col min="1803" max="1803" width="18.28515625" style="28" bestFit="1" customWidth="1"/>
    <col min="1804" max="1804" width="10.42578125" style="28" customWidth="1"/>
    <col min="1805" max="1805" width="12" style="28" customWidth="1"/>
    <col min="1806" max="1806" width="12.85546875" style="28" bestFit="1" customWidth="1"/>
    <col min="1807" max="1807" width="14" style="28" customWidth="1"/>
    <col min="1808" max="1808" width="16.85546875" style="28" customWidth="1"/>
    <col min="1809" max="1809" width="18.140625" style="28" customWidth="1"/>
    <col min="1810" max="2049" width="9.140625" style="28"/>
    <col min="2050" max="2050" width="15" style="28" bestFit="1" customWidth="1"/>
    <col min="2051" max="2051" width="30.5703125" style="28" customWidth="1"/>
    <col min="2052" max="2052" width="11.5703125" style="28" customWidth="1"/>
    <col min="2053" max="2053" width="13" style="28" customWidth="1"/>
    <col min="2054" max="2054" width="13.28515625" style="28" customWidth="1"/>
    <col min="2055" max="2055" width="15" style="28" bestFit="1" customWidth="1"/>
    <col min="2056" max="2056" width="14.5703125" style="28" customWidth="1"/>
    <col min="2057" max="2057" width="15.140625" style="28" customWidth="1"/>
    <col min="2058" max="2058" width="22.7109375" style="28" customWidth="1"/>
    <col min="2059" max="2059" width="18.28515625" style="28" bestFit="1" customWidth="1"/>
    <col min="2060" max="2060" width="10.42578125" style="28" customWidth="1"/>
    <col min="2061" max="2061" width="12" style="28" customWidth="1"/>
    <col min="2062" max="2062" width="12.85546875" style="28" bestFit="1" customWidth="1"/>
    <col min="2063" max="2063" width="14" style="28" customWidth="1"/>
    <col min="2064" max="2064" width="16.85546875" style="28" customWidth="1"/>
    <col min="2065" max="2065" width="18.140625" style="28" customWidth="1"/>
    <col min="2066" max="2305" width="9.140625" style="28"/>
    <col min="2306" max="2306" width="15" style="28" bestFit="1" customWidth="1"/>
    <col min="2307" max="2307" width="30.5703125" style="28" customWidth="1"/>
    <col min="2308" max="2308" width="11.5703125" style="28" customWidth="1"/>
    <col min="2309" max="2309" width="13" style="28" customWidth="1"/>
    <col min="2310" max="2310" width="13.28515625" style="28" customWidth="1"/>
    <col min="2311" max="2311" width="15" style="28" bestFit="1" customWidth="1"/>
    <col min="2312" max="2312" width="14.5703125" style="28" customWidth="1"/>
    <col min="2313" max="2313" width="15.140625" style="28" customWidth="1"/>
    <col min="2314" max="2314" width="22.7109375" style="28" customWidth="1"/>
    <col min="2315" max="2315" width="18.28515625" style="28" bestFit="1" customWidth="1"/>
    <col min="2316" max="2316" width="10.42578125" style="28" customWidth="1"/>
    <col min="2317" max="2317" width="12" style="28" customWidth="1"/>
    <col min="2318" max="2318" width="12.85546875" style="28" bestFit="1" customWidth="1"/>
    <col min="2319" max="2319" width="14" style="28" customWidth="1"/>
    <col min="2320" max="2320" width="16.85546875" style="28" customWidth="1"/>
    <col min="2321" max="2321" width="18.140625" style="28" customWidth="1"/>
    <col min="2322" max="2561" width="9.140625" style="28"/>
    <col min="2562" max="2562" width="15" style="28" bestFit="1" customWidth="1"/>
    <col min="2563" max="2563" width="30.5703125" style="28" customWidth="1"/>
    <col min="2564" max="2564" width="11.5703125" style="28" customWidth="1"/>
    <col min="2565" max="2565" width="13" style="28" customWidth="1"/>
    <col min="2566" max="2566" width="13.28515625" style="28" customWidth="1"/>
    <col min="2567" max="2567" width="15" style="28" bestFit="1" customWidth="1"/>
    <col min="2568" max="2568" width="14.5703125" style="28" customWidth="1"/>
    <col min="2569" max="2569" width="15.140625" style="28" customWidth="1"/>
    <col min="2570" max="2570" width="22.7109375" style="28" customWidth="1"/>
    <col min="2571" max="2571" width="18.28515625" style="28" bestFit="1" customWidth="1"/>
    <col min="2572" max="2572" width="10.42578125" style="28" customWidth="1"/>
    <col min="2573" max="2573" width="12" style="28" customWidth="1"/>
    <col min="2574" max="2574" width="12.85546875" style="28" bestFit="1" customWidth="1"/>
    <col min="2575" max="2575" width="14" style="28" customWidth="1"/>
    <col min="2576" max="2576" width="16.85546875" style="28" customWidth="1"/>
    <col min="2577" max="2577" width="18.140625" style="28" customWidth="1"/>
    <col min="2578" max="2817" width="9.140625" style="28"/>
    <col min="2818" max="2818" width="15" style="28" bestFit="1" customWidth="1"/>
    <col min="2819" max="2819" width="30.5703125" style="28" customWidth="1"/>
    <col min="2820" max="2820" width="11.5703125" style="28" customWidth="1"/>
    <col min="2821" max="2821" width="13" style="28" customWidth="1"/>
    <col min="2822" max="2822" width="13.28515625" style="28" customWidth="1"/>
    <col min="2823" max="2823" width="15" style="28" bestFit="1" customWidth="1"/>
    <col min="2824" max="2824" width="14.5703125" style="28" customWidth="1"/>
    <col min="2825" max="2825" width="15.140625" style="28" customWidth="1"/>
    <col min="2826" max="2826" width="22.7109375" style="28" customWidth="1"/>
    <col min="2827" max="2827" width="18.28515625" style="28" bestFit="1" customWidth="1"/>
    <col min="2828" max="2828" width="10.42578125" style="28" customWidth="1"/>
    <col min="2829" max="2829" width="12" style="28" customWidth="1"/>
    <col min="2830" max="2830" width="12.85546875" style="28" bestFit="1" customWidth="1"/>
    <col min="2831" max="2831" width="14" style="28" customWidth="1"/>
    <col min="2832" max="2832" width="16.85546875" style="28" customWidth="1"/>
    <col min="2833" max="2833" width="18.140625" style="28" customWidth="1"/>
    <col min="2834" max="3073" width="9.140625" style="28"/>
    <col min="3074" max="3074" width="15" style="28" bestFit="1" customWidth="1"/>
    <col min="3075" max="3075" width="30.5703125" style="28" customWidth="1"/>
    <col min="3076" max="3076" width="11.5703125" style="28" customWidth="1"/>
    <col min="3077" max="3077" width="13" style="28" customWidth="1"/>
    <col min="3078" max="3078" width="13.28515625" style="28" customWidth="1"/>
    <col min="3079" max="3079" width="15" style="28" bestFit="1" customWidth="1"/>
    <col min="3080" max="3080" width="14.5703125" style="28" customWidth="1"/>
    <col min="3081" max="3081" width="15.140625" style="28" customWidth="1"/>
    <col min="3082" max="3082" width="22.7109375" style="28" customWidth="1"/>
    <col min="3083" max="3083" width="18.28515625" style="28" bestFit="1" customWidth="1"/>
    <col min="3084" max="3084" width="10.42578125" style="28" customWidth="1"/>
    <col min="3085" max="3085" width="12" style="28" customWidth="1"/>
    <col min="3086" max="3086" width="12.85546875" style="28" bestFit="1" customWidth="1"/>
    <col min="3087" max="3087" width="14" style="28" customWidth="1"/>
    <col min="3088" max="3088" width="16.85546875" style="28" customWidth="1"/>
    <col min="3089" max="3089" width="18.140625" style="28" customWidth="1"/>
    <col min="3090" max="3329" width="9.140625" style="28"/>
    <col min="3330" max="3330" width="15" style="28" bestFit="1" customWidth="1"/>
    <col min="3331" max="3331" width="30.5703125" style="28" customWidth="1"/>
    <col min="3332" max="3332" width="11.5703125" style="28" customWidth="1"/>
    <col min="3333" max="3333" width="13" style="28" customWidth="1"/>
    <col min="3334" max="3334" width="13.28515625" style="28" customWidth="1"/>
    <col min="3335" max="3335" width="15" style="28" bestFit="1" customWidth="1"/>
    <col min="3336" max="3336" width="14.5703125" style="28" customWidth="1"/>
    <col min="3337" max="3337" width="15.140625" style="28" customWidth="1"/>
    <col min="3338" max="3338" width="22.7109375" style="28" customWidth="1"/>
    <col min="3339" max="3339" width="18.28515625" style="28" bestFit="1" customWidth="1"/>
    <col min="3340" max="3340" width="10.42578125" style="28" customWidth="1"/>
    <col min="3341" max="3341" width="12" style="28" customWidth="1"/>
    <col min="3342" max="3342" width="12.85546875" style="28" bestFit="1" customWidth="1"/>
    <col min="3343" max="3343" width="14" style="28" customWidth="1"/>
    <col min="3344" max="3344" width="16.85546875" style="28" customWidth="1"/>
    <col min="3345" max="3345" width="18.140625" style="28" customWidth="1"/>
    <col min="3346" max="3585" width="9.140625" style="28"/>
    <col min="3586" max="3586" width="15" style="28" bestFit="1" customWidth="1"/>
    <col min="3587" max="3587" width="30.5703125" style="28" customWidth="1"/>
    <col min="3588" max="3588" width="11.5703125" style="28" customWidth="1"/>
    <col min="3589" max="3589" width="13" style="28" customWidth="1"/>
    <col min="3590" max="3590" width="13.28515625" style="28" customWidth="1"/>
    <col min="3591" max="3591" width="15" style="28" bestFit="1" customWidth="1"/>
    <col min="3592" max="3592" width="14.5703125" style="28" customWidth="1"/>
    <col min="3593" max="3593" width="15.140625" style="28" customWidth="1"/>
    <col min="3594" max="3594" width="22.7109375" style="28" customWidth="1"/>
    <col min="3595" max="3595" width="18.28515625" style="28" bestFit="1" customWidth="1"/>
    <col min="3596" max="3596" width="10.42578125" style="28" customWidth="1"/>
    <col min="3597" max="3597" width="12" style="28" customWidth="1"/>
    <col min="3598" max="3598" width="12.85546875" style="28" bestFit="1" customWidth="1"/>
    <col min="3599" max="3599" width="14" style="28" customWidth="1"/>
    <col min="3600" max="3600" width="16.85546875" style="28" customWidth="1"/>
    <col min="3601" max="3601" width="18.140625" style="28" customWidth="1"/>
    <col min="3602" max="3841" width="9.140625" style="28"/>
    <col min="3842" max="3842" width="15" style="28" bestFit="1" customWidth="1"/>
    <col min="3843" max="3843" width="30.5703125" style="28" customWidth="1"/>
    <col min="3844" max="3844" width="11.5703125" style="28" customWidth="1"/>
    <col min="3845" max="3845" width="13" style="28" customWidth="1"/>
    <col min="3846" max="3846" width="13.28515625" style="28" customWidth="1"/>
    <col min="3847" max="3847" width="15" style="28" bestFit="1" customWidth="1"/>
    <col min="3848" max="3848" width="14.5703125" style="28" customWidth="1"/>
    <col min="3849" max="3849" width="15.140625" style="28" customWidth="1"/>
    <col min="3850" max="3850" width="22.7109375" style="28" customWidth="1"/>
    <col min="3851" max="3851" width="18.28515625" style="28" bestFit="1" customWidth="1"/>
    <col min="3852" max="3852" width="10.42578125" style="28" customWidth="1"/>
    <col min="3853" max="3853" width="12" style="28" customWidth="1"/>
    <col min="3854" max="3854" width="12.85546875" style="28" bestFit="1" customWidth="1"/>
    <col min="3855" max="3855" width="14" style="28" customWidth="1"/>
    <col min="3856" max="3856" width="16.85546875" style="28" customWidth="1"/>
    <col min="3857" max="3857" width="18.140625" style="28" customWidth="1"/>
    <col min="3858" max="4097" width="9.140625" style="28"/>
    <col min="4098" max="4098" width="15" style="28" bestFit="1" customWidth="1"/>
    <col min="4099" max="4099" width="30.5703125" style="28" customWidth="1"/>
    <col min="4100" max="4100" width="11.5703125" style="28" customWidth="1"/>
    <col min="4101" max="4101" width="13" style="28" customWidth="1"/>
    <col min="4102" max="4102" width="13.28515625" style="28" customWidth="1"/>
    <col min="4103" max="4103" width="15" style="28" bestFit="1" customWidth="1"/>
    <col min="4104" max="4104" width="14.5703125" style="28" customWidth="1"/>
    <col min="4105" max="4105" width="15.140625" style="28" customWidth="1"/>
    <col min="4106" max="4106" width="22.7109375" style="28" customWidth="1"/>
    <col min="4107" max="4107" width="18.28515625" style="28" bestFit="1" customWidth="1"/>
    <col min="4108" max="4108" width="10.42578125" style="28" customWidth="1"/>
    <col min="4109" max="4109" width="12" style="28" customWidth="1"/>
    <col min="4110" max="4110" width="12.85546875" style="28" bestFit="1" customWidth="1"/>
    <col min="4111" max="4111" width="14" style="28" customWidth="1"/>
    <col min="4112" max="4112" width="16.85546875" style="28" customWidth="1"/>
    <col min="4113" max="4113" width="18.140625" style="28" customWidth="1"/>
    <col min="4114" max="4353" width="9.140625" style="28"/>
    <col min="4354" max="4354" width="15" style="28" bestFit="1" customWidth="1"/>
    <col min="4355" max="4355" width="30.5703125" style="28" customWidth="1"/>
    <col min="4356" max="4356" width="11.5703125" style="28" customWidth="1"/>
    <col min="4357" max="4357" width="13" style="28" customWidth="1"/>
    <col min="4358" max="4358" width="13.28515625" style="28" customWidth="1"/>
    <col min="4359" max="4359" width="15" style="28" bestFit="1" customWidth="1"/>
    <col min="4360" max="4360" width="14.5703125" style="28" customWidth="1"/>
    <col min="4361" max="4361" width="15.140625" style="28" customWidth="1"/>
    <col min="4362" max="4362" width="22.7109375" style="28" customWidth="1"/>
    <col min="4363" max="4363" width="18.28515625" style="28" bestFit="1" customWidth="1"/>
    <col min="4364" max="4364" width="10.42578125" style="28" customWidth="1"/>
    <col min="4365" max="4365" width="12" style="28" customWidth="1"/>
    <col min="4366" max="4366" width="12.85546875" style="28" bestFit="1" customWidth="1"/>
    <col min="4367" max="4367" width="14" style="28" customWidth="1"/>
    <col min="4368" max="4368" width="16.85546875" style="28" customWidth="1"/>
    <col min="4369" max="4369" width="18.140625" style="28" customWidth="1"/>
    <col min="4370" max="4609" width="9.140625" style="28"/>
    <col min="4610" max="4610" width="15" style="28" bestFit="1" customWidth="1"/>
    <col min="4611" max="4611" width="30.5703125" style="28" customWidth="1"/>
    <col min="4612" max="4612" width="11.5703125" style="28" customWidth="1"/>
    <col min="4613" max="4613" width="13" style="28" customWidth="1"/>
    <col min="4614" max="4614" width="13.28515625" style="28" customWidth="1"/>
    <col min="4615" max="4615" width="15" style="28" bestFit="1" customWidth="1"/>
    <col min="4616" max="4616" width="14.5703125" style="28" customWidth="1"/>
    <col min="4617" max="4617" width="15.140625" style="28" customWidth="1"/>
    <col min="4618" max="4618" width="22.7109375" style="28" customWidth="1"/>
    <col min="4619" max="4619" width="18.28515625" style="28" bestFit="1" customWidth="1"/>
    <col min="4620" max="4620" width="10.42578125" style="28" customWidth="1"/>
    <col min="4621" max="4621" width="12" style="28" customWidth="1"/>
    <col min="4622" max="4622" width="12.85546875" style="28" bestFit="1" customWidth="1"/>
    <col min="4623" max="4623" width="14" style="28" customWidth="1"/>
    <col min="4624" max="4624" width="16.85546875" style="28" customWidth="1"/>
    <col min="4625" max="4625" width="18.140625" style="28" customWidth="1"/>
    <col min="4626" max="4865" width="9.140625" style="28"/>
    <col min="4866" max="4866" width="15" style="28" bestFit="1" customWidth="1"/>
    <col min="4867" max="4867" width="30.5703125" style="28" customWidth="1"/>
    <col min="4868" max="4868" width="11.5703125" style="28" customWidth="1"/>
    <col min="4869" max="4869" width="13" style="28" customWidth="1"/>
    <col min="4870" max="4870" width="13.28515625" style="28" customWidth="1"/>
    <col min="4871" max="4871" width="15" style="28" bestFit="1" customWidth="1"/>
    <col min="4872" max="4872" width="14.5703125" style="28" customWidth="1"/>
    <col min="4873" max="4873" width="15.140625" style="28" customWidth="1"/>
    <col min="4874" max="4874" width="22.7109375" style="28" customWidth="1"/>
    <col min="4875" max="4875" width="18.28515625" style="28" bestFit="1" customWidth="1"/>
    <col min="4876" max="4876" width="10.42578125" style="28" customWidth="1"/>
    <col min="4877" max="4877" width="12" style="28" customWidth="1"/>
    <col min="4878" max="4878" width="12.85546875" style="28" bestFit="1" customWidth="1"/>
    <col min="4879" max="4879" width="14" style="28" customWidth="1"/>
    <col min="4880" max="4880" width="16.85546875" style="28" customWidth="1"/>
    <col min="4881" max="4881" width="18.140625" style="28" customWidth="1"/>
    <col min="4882" max="5121" width="9.140625" style="28"/>
    <col min="5122" max="5122" width="15" style="28" bestFit="1" customWidth="1"/>
    <col min="5123" max="5123" width="30.5703125" style="28" customWidth="1"/>
    <col min="5124" max="5124" width="11.5703125" style="28" customWidth="1"/>
    <col min="5125" max="5125" width="13" style="28" customWidth="1"/>
    <col min="5126" max="5126" width="13.28515625" style="28" customWidth="1"/>
    <col min="5127" max="5127" width="15" style="28" bestFit="1" customWidth="1"/>
    <col min="5128" max="5128" width="14.5703125" style="28" customWidth="1"/>
    <col min="5129" max="5129" width="15.140625" style="28" customWidth="1"/>
    <col min="5130" max="5130" width="22.7109375" style="28" customWidth="1"/>
    <col min="5131" max="5131" width="18.28515625" style="28" bestFit="1" customWidth="1"/>
    <col min="5132" max="5132" width="10.42578125" style="28" customWidth="1"/>
    <col min="5133" max="5133" width="12" style="28" customWidth="1"/>
    <col min="5134" max="5134" width="12.85546875" style="28" bestFit="1" customWidth="1"/>
    <col min="5135" max="5135" width="14" style="28" customWidth="1"/>
    <col min="5136" max="5136" width="16.85546875" style="28" customWidth="1"/>
    <col min="5137" max="5137" width="18.140625" style="28" customWidth="1"/>
    <col min="5138" max="5377" width="9.140625" style="28"/>
    <col min="5378" max="5378" width="15" style="28" bestFit="1" customWidth="1"/>
    <col min="5379" max="5379" width="30.5703125" style="28" customWidth="1"/>
    <col min="5380" max="5380" width="11.5703125" style="28" customWidth="1"/>
    <col min="5381" max="5381" width="13" style="28" customWidth="1"/>
    <col min="5382" max="5382" width="13.28515625" style="28" customWidth="1"/>
    <col min="5383" max="5383" width="15" style="28" bestFit="1" customWidth="1"/>
    <col min="5384" max="5384" width="14.5703125" style="28" customWidth="1"/>
    <col min="5385" max="5385" width="15.140625" style="28" customWidth="1"/>
    <col min="5386" max="5386" width="22.7109375" style="28" customWidth="1"/>
    <col min="5387" max="5387" width="18.28515625" style="28" bestFit="1" customWidth="1"/>
    <col min="5388" max="5388" width="10.42578125" style="28" customWidth="1"/>
    <col min="5389" max="5389" width="12" style="28" customWidth="1"/>
    <col min="5390" max="5390" width="12.85546875" style="28" bestFit="1" customWidth="1"/>
    <col min="5391" max="5391" width="14" style="28" customWidth="1"/>
    <col min="5392" max="5392" width="16.85546875" style="28" customWidth="1"/>
    <col min="5393" max="5393" width="18.140625" style="28" customWidth="1"/>
    <col min="5394" max="5633" width="9.140625" style="28"/>
    <col min="5634" max="5634" width="15" style="28" bestFit="1" customWidth="1"/>
    <col min="5635" max="5635" width="30.5703125" style="28" customWidth="1"/>
    <col min="5636" max="5636" width="11.5703125" style="28" customWidth="1"/>
    <col min="5637" max="5637" width="13" style="28" customWidth="1"/>
    <col min="5638" max="5638" width="13.28515625" style="28" customWidth="1"/>
    <col min="5639" max="5639" width="15" style="28" bestFit="1" customWidth="1"/>
    <col min="5640" max="5640" width="14.5703125" style="28" customWidth="1"/>
    <col min="5641" max="5641" width="15.140625" style="28" customWidth="1"/>
    <col min="5642" max="5642" width="22.7109375" style="28" customWidth="1"/>
    <col min="5643" max="5643" width="18.28515625" style="28" bestFit="1" customWidth="1"/>
    <col min="5644" max="5644" width="10.42578125" style="28" customWidth="1"/>
    <col min="5645" max="5645" width="12" style="28" customWidth="1"/>
    <col min="5646" max="5646" width="12.85546875" style="28" bestFit="1" customWidth="1"/>
    <col min="5647" max="5647" width="14" style="28" customWidth="1"/>
    <col min="5648" max="5648" width="16.85546875" style="28" customWidth="1"/>
    <col min="5649" max="5649" width="18.140625" style="28" customWidth="1"/>
    <col min="5650" max="5889" width="9.140625" style="28"/>
    <col min="5890" max="5890" width="15" style="28" bestFit="1" customWidth="1"/>
    <col min="5891" max="5891" width="30.5703125" style="28" customWidth="1"/>
    <col min="5892" max="5892" width="11.5703125" style="28" customWidth="1"/>
    <col min="5893" max="5893" width="13" style="28" customWidth="1"/>
    <col min="5894" max="5894" width="13.28515625" style="28" customWidth="1"/>
    <col min="5895" max="5895" width="15" style="28" bestFit="1" customWidth="1"/>
    <col min="5896" max="5896" width="14.5703125" style="28" customWidth="1"/>
    <col min="5897" max="5897" width="15.140625" style="28" customWidth="1"/>
    <col min="5898" max="5898" width="22.7109375" style="28" customWidth="1"/>
    <col min="5899" max="5899" width="18.28515625" style="28" bestFit="1" customWidth="1"/>
    <col min="5900" max="5900" width="10.42578125" style="28" customWidth="1"/>
    <col min="5901" max="5901" width="12" style="28" customWidth="1"/>
    <col min="5902" max="5902" width="12.85546875" style="28" bestFit="1" customWidth="1"/>
    <col min="5903" max="5903" width="14" style="28" customWidth="1"/>
    <col min="5904" max="5904" width="16.85546875" style="28" customWidth="1"/>
    <col min="5905" max="5905" width="18.140625" style="28" customWidth="1"/>
    <col min="5906" max="6145" width="9.140625" style="28"/>
    <col min="6146" max="6146" width="15" style="28" bestFit="1" customWidth="1"/>
    <col min="6147" max="6147" width="30.5703125" style="28" customWidth="1"/>
    <col min="6148" max="6148" width="11.5703125" style="28" customWidth="1"/>
    <col min="6149" max="6149" width="13" style="28" customWidth="1"/>
    <col min="6150" max="6150" width="13.28515625" style="28" customWidth="1"/>
    <col min="6151" max="6151" width="15" style="28" bestFit="1" customWidth="1"/>
    <col min="6152" max="6152" width="14.5703125" style="28" customWidth="1"/>
    <col min="6153" max="6153" width="15.140625" style="28" customWidth="1"/>
    <col min="6154" max="6154" width="22.7109375" style="28" customWidth="1"/>
    <col min="6155" max="6155" width="18.28515625" style="28" bestFit="1" customWidth="1"/>
    <col min="6156" max="6156" width="10.42578125" style="28" customWidth="1"/>
    <col min="6157" max="6157" width="12" style="28" customWidth="1"/>
    <col min="6158" max="6158" width="12.85546875" style="28" bestFit="1" customWidth="1"/>
    <col min="6159" max="6159" width="14" style="28" customWidth="1"/>
    <col min="6160" max="6160" width="16.85546875" style="28" customWidth="1"/>
    <col min="6161" max="6161" width="18.140625" style="28" customWidth="1"/>
    <col min="6162" max="6401" width="9.140625" style="28"/>
    <col min="6402" max="6402" width="15" style="28" bestFit="1" customWidth="1"/>
    <col min="6403" max="6403" width="30.5703125" style="28" customWidth="1"/>
    <col min="6404" max="6404" width="11.5703125" style="28" customWidth="1"/>
    <col min="6405" max="6405" width="13" style="28" customWidth="1"/>
    <col min="6406" max="6406" width="13.28515625" style="28" customWidth="1"/>
    <col min="6407" max="6407" width="15" style="28" bestFit="1" customWidth="1"/>
    <col min="6408" max="6408" width="14.5703125" style="28" customWidth="1"/>
    <col min="6409" max="6409" width="15.140625" style="28" customWidth="1"/>
    <col min="6410" max="6410" width="22.7109375" style="28" customWidth="1"/>
    <col min="6411" max="6411" width="18.28515625" style="28" bestFit="1" customWidth="1"/>
    <col min="6412" max="6412" width="10.42578125" style="28" customWidth="1"/>
    <col min="6413" max="6413" width="12" style="28" customWidth="1"/>
    <col min="6414" max="6414" width="12.85546875" style="28" bestFit="1" customWidth="1"/>
    <col min="6415" max="6415" width="14" style="28" customWidth="1"/>
    <col min="6416" max="6416" width="16.85546875" style="28" customWidth="1"/>
    <col min="6417" max="6417" width="18.140625" style="28" customWidth="1"/>
    <col min="6418" max="6657" width="9.140625" style="28"/>
    <col min="6658" max="6658" width="15" style="28" bestFit="1" customWidth="1"/>
    <col min="6659" max="6659" width="30.5703125" style="28" customWidth="1"/>
    <col min="6660" max="6660" width="11.5703125" style="28" customWidth="1"/>
    <col min="6661" max="6661" width="13" style="28" customWidth="1"/>
    <col min="6662" max="6662" width="13.28515625" style="28" customWidth="1"/>
    <col min="6663" max="6663" width="15" style="28" bestFit="1" customWidth="1"/>
    <col min="6664" max="6664" width="14.5703125" style="28" customWidth="1"/>
    <col min="6665" max="6665" width="15.140625" style="28" customWidth="1"/>
    <col min="6666" max="6666" width="22.7109375" style="28" customWidth="1"/>
    <col min="6667" max="6667" width="18.28515625" style="28" bestFit="1" customWidth="1"/>
    <col min="6668" max="6668" width="10.42578125" style="28" customWidth="1"/>
    <col min="6669" max="6669" width="12" style="28" customWidth="1"/>
    <col min="6670" max="6670" width="12.85546875" style="28" bestFit="1" customWidth="1"/>
    <col min="6671" max="6671" width="14" style="28" customWidth="1"/>
    <col min="6672" max="6672" width="16.85546875" style="28" customWidth="1"/>
    <col min="6673" max="6673" width="18.140625" style="28" customWidth="1"/>
    <col min="6674" max="6913" width="9.140625" style="28"/>
    <col min="6914" max="6914" width="15" style="28" bestFit="1" customWidth="1"/>
    <col min="6915" max="6915" width="30.5703125" style="28" customWidth="1"/>
    <col min="6916" max="6916" width="11.5703125" style="28" customWidth="1"/>
    <col min="6917" max="6917" width="13" style="28" customWidth="1"/>
    <col min="6918" max="6918" width="13.28515625" style="28" customWidth="1"/>
    <col min="6919" max="6919" width="15" style="28" bestFit="1" customWidth="1"/>
    <col min="6920" max="6920" width="14.5703125" style="28" customWidth="1"/>
    <col min="6921" max="6921" width="15.140625" style="28" customWidth="1"/>
    <col min="6922" max="6922" width="22.7109375" style="28" customWidth="1"/>
    <col min="6923" max="6923" width="18.28515625" style="28" bestFit="1" customWidth="1"/>
    <col min="6924" max="6924" width="10.42578125" style="28" customWidth="1"/>
    <col min="6925" max="6925" width="12" style="28" customWidth="1"/>
    <col min="6926" max="6926" width="12.85546875" style="28" bestFit="1" customWidth="1"/>
    <col min="6927" max="6927" width="14" style="28" customWidth="1"/>
    <col min="6928" max="6928" width="16.85546875" style="28" customWidth="1"/>
    <col min="6929" max="6929" width="18.140625" style="28" customWidth="1"/>
    <col min="6930" max="7169" width="9.140625" style="28"/>
    <col min="7170" max="7170" width="15" style="28" bestFit="1" customWidth="1"/>
    <col min="7171" max="7171" width="30.5703125" style="28" customWidth="1"/>
    <col min="7172" max="7172" width="11.5703125" style="28" customWidth="1"/>
    <col min="7173" max="7173" width="13" style="28" customWidth="1"/>
    <col min="7174" max="7174" width="13.28515625" style="28" customWidth="1"/>
    <col min="7175" max="7175" width="15" style="28" bestFit="1" customWidth="1"/>
    <col min="7176" max="7176" width="14.5703125" style="28" customWidth="1"/>
    <col min="7177" max="7177" width="15.140625" style="28" customWidth="1"/>
    <col min="7178" max="7178" width="22.7109375" style="28" customWidth="1"/>
    <col min="7179" max="7179" width="18.28515625" style="28" bestFit="1" customWidth="1"/>
    <col min="7180" max="7180" width="10.42578125" style="28" customWidth="1"/>
    <col min="7181" max="7181" width="12" style="28" customWidth="1"/>
    <col min="7182" max="7182" width="12.85546875" style="28" bestFit="1" customWidth="1"/>
    <col min="7183" max="7183" width="14" style="28" customWidth="1"/>
    <col min="7184" max="7184" width="16.85546875" style="28" customWidth="1"/>
    <col min="7185" max="7185" width="18.140625" style="28" customWidth="1"/>
    <col min="7186" max="7425" width="9.140625" style="28"/>
    <col min="7426" max="7426" width="15" style="28" bestFit="1" customWidth="1"/>
    <col min="7427" max="7427" width="30.5703125" style="28" customWidth="1"/>
    <col min="7428" max="7428" width="11.5703125" style="28" customWidth="1"/>
    <col min="7429" max="7429" width="13" style="28" customWidth="1"/>
    <col min="7430" max="7430" width="13.28515625" style="28" customWidth="1"/>
    <col min="7431" max="7431" width="15" style="28" bestFit="1" customWidth="1"/>
    <col min="7432" max="7432" width="14.5703125" style="28" customWidth="1"/>
    <col min="7433" max="7433" width="15.140625" style="28" customWidth="1"/>
    <col min="7434" max="7434" width="22.7109375" style="28" customWidth="1"/>
    <col min="7435" max="7435" width="18.28515625" style="28" bestFit="1" customWidth="1"/>
    <col min="7436" max="7436" width="10.42578125" style="28" customWidth="1"/>
    <col min="7437" max="7437" width="12" style="28" customWidth="1"/>
    <col min="7438" max="7438" width="12.85546875" style="28" bestFit="1" customWidth="1"/>
    <col min="7439" max="7439" width="14" style="28" customWidth="1"/>
    <col min="7440" max="7440" width="16.85546875" style="28" customWidth="1"/>
    <col min="7441" max="7441" width="18.140625" style="28" customWidth="1"/>
    <col min="7442" max="7681" width="9.140625" style="28"/>
    <col min="7682" max="7682" width="15" style="28" bestFit="1" customWidth="1"/>
    <col min="7683" max="7683" width="30.5703125" style="28" customWidth="1"/>
    <col min="7684" max="7684" width="11.5703125" style="28" customWidth="1"/>
    <col min="7685" max="7685" width="13" style="28" customWidth="1"/>
    <col min="7686" max="7686" width="13.28515625" style="28" customWidth="1"/>
    <col min="7687" max="7687" width="15" style="28" bestFit="1" customWidth="1"/>
    <col min="7688" max="7688" width="14.5703125" style="28" customWidth="1"/>
    <col min="7689" max="7689" width="15.140625" style="28" customWidth="1"/>
    <col min="7690" max="7690" width="22.7109375" style="28" customWidth="1"/>
    <col min="7691" max="7691" width="18.28515625" style="28" bestFit="1" customWidth="1"/>
    <col min="7692" max="7692" width="10.42578125" style="28" customWidth="1"/>
    <col min="7693" max="7693" width="12" style="28" customWidth="1"/>
    <col min="7694" max="7694" width="12.85546875" style="28" bestFit="1" customWidth="1"/>
    <col min="7695" max="7695" width="14" style="28" customWidth="1"/>
    <col min="7696" max="7696" width="16.85546875" style="28" customWidth="1"/>
    <col min="7697" max="7697" width="18.140625" style="28" customWidth="1"/>
    <col min="7698" max="7937" width="9.140625" style="28"/>
    <col min="7938" max="7938" width="15" style="28" bestFit="1" customWidth="1"/>
    <col min="7939" max="7939" width="30.5703125" style="28" customWidth="1"/>
    <col min="7940" max="7940" width="11.5703125" style="28" customWidth="1"/>
    <col min="7941" max="7941" width="13" style="28" customWidth="1"/>
    <col min="7942" max="7942" width="13.28515625" style="28" customWidth="1"/>
    <col min="7943" max="7943" width="15" style="28" bestFit="1" customWidth="1"/>
    <col min="7944" max="7944" width="14.5703125" style="28" customWidth="1"/>
    <col min="7945" max="7945" width="15.140625" style="28" customWidth="1"/>
    <col min="7946" max="7946" width="22.7109375" style="28" customWidth="1"/>
    <col min="7947" max="7947" width="18.28515625" style="28" bestFit="1" customWidth="1"/>
    <col min="7948" max="7948" width="10.42578125" style="28" customWidth="1"/>
    <col min="7949" max="7949" width="12" style="28" customWidth="1"/>
    <col min="7950" max="7950" width="12.85546875" style="28" bestFit="1" customWidth="1"/>
    <col min="7951" max="7951" width="14" style="28" customWidth="1"/>
    <col min="7952" max="7952" width="16.85546875" style="28" customWidth="1"/>
    <col min="7953" max="7953" width="18.140625" style="28" customWidth="1"/>
    <col min="7954" max="8193" width="9.140625" style="28"/>
    <col min="8194" max="8194" width="15" style="28" bestFit="1" customWidth="1"/>
    <col min="8195" max="8195" width="30.5703125" style="28" customWidth="1"/>
    <col min="8196" max="8196" width="11.5703125" style="28" customWidth="1"/>
    <col min="8197" max="8197" width="13" style="28" customWidth="1"/>
    <col min="8198" max="8198" width="13.28515625" style="28" customWidth="1"/>
    <col min="8199" max="8199" width="15" style="28" bestFit="1" customWidth="1"/>
    <col min="8200" max="8200" width="14.5703125" style="28" customWidth="1"/>
    <col min="8201" max="8201" width="15.140625" style="28" customWidth="1"/>
    <col min="8202" max="8202" width="22.7109375" style="28" customWidth="1"/>
    <col min="8203" max="8203" width="18.28515625" style="28" bestFit="1" customWidth="1"/>
    <col min="8204" max="8204" width="10.42578125" style="28" customWidth="1"/>
    <col min="8205" max="8205" width="12" style="28" customWidth="1"/>
    <col min="8206" max="8206" width="12.85546875" style="28" bestFit="1" customWidth="1"/>
    <col min="8207" max="8207" width="14" style="28" customWidth="1"/>
    <col min="8208" max="8208" width="16.85546875" style="28" customWidth="1"/>
    <col min="8209" max="8209" width="18.140625" style="28" customWidth="1"/>
    <col min="8210" max="8449" width="9.140625" style="28"/>
    <col min="8450" max="8450" width="15" style="28" bestFit="1" customWidth="1"/>
    <col min="8451" max="8451" width="30.5703125" style="28" customWidth="1"/>
    <col min="8452" max="8452" width="11.5703125" style="28" customWidth="1"/>
    <col min="8453" max="8453" width="13" style="28" customWidth="1"/>
    <col min="8454" max="8454" width="13.28515625" style="28" customWidth="1"/>
    <col min="8455" max="8455" width="15" style="28" bestFit="1" customWidth="1"/>
    <col min="8456" max="8456" width="14.5703125" style="28" customWidth="1"/>
    <col min="8457" max="8457" width="15.140625" style="28" customWidth="1"/>
    <col min="8458" max="8458" width="22.7109375" style="28" customWidth="1"/>
    <col min="8459" max="8459" width="18.28515625" style="28" bestFit="1" customWidth="1"/>
    <col min="8460" max="8460" width="10.42578125" style="28" customWidth="1"/>
    <col min="8461" max="8461" width="12" style="28" customWidth="1"/>
    <col min="8462" max="8462" width="12.85546875" style="28" bestFit="1" customWidth="1"/>
    <col min="8463" max="8463" width="14" style="28" customWidth="1"/>
    <col min="8464" max="8464" width="16.85546875" style="28" customWidth="1"/>
    <col min="8465" max="8465" width="18.140625" style="28" customWidth="1"/>
    <col min="8466" max="8705" width="9.140625" style="28"/>
    <col min="8706" max="8706" width="15" style="28" bestFit="1" customWidth="1"/>
    <col min="8707" max="8707" width="30.5703125" style="28" customWidth="1"/>
    <col min="8708" max="8708" width="11.5703125" style="28" customWidth="1"/>
    <col min="8709" max="8709" width="13" style="28" customWidth="1"/>
    <col min="8710" max="8710" width="13.28515625" style="28" customWidth="1"/>
    <col min="8711" max="8711" width="15" style="28" bestFit="1" customWidth="1"/>
    <col min="8712" max="8712" width="14.5703125" style="28" customWidth="1"/>
    <col min="8713" max="8713" width="15.140625" style="28" customWidth="1"/>
    <col min="8714" max="8714" width="22.7109375" style="28" customWidth="1"/>
    <col min="8715" max="8715" width="18.28515625" style="28" bestFit="1" customWidth="1"/>
    <col min="8716" max="8716" width="10.42578125" style="28" customWidth="1"/>
    <col min="8717" max="8717" width="12" style="28" customWidth="1"/>
    <col min="8718" max="8718" width="12.85546875" style="28" bestFit="1" customWidth="1"/>
    <col min="8719" max="8719" width="14" style="28" customWidth="1"/>
    <col min="8720" max="8720" width="16.85546875" style="28" customWidth="1"/>
    <col min="8721" max="8721" width="18.140625" style="28" customWidth="1"/>
    <col min="8722" max="8961" width="9.140625" style="28"/>
    <col min="8962" max="8962" width="15" style="28" bestFit="1" customWidth="1"/>
    <col min="8963" max="8963" width="30.5703125" style="28" customWidth="1"/>
    <col min="8964" max="8964" width="11.5703125" style="28" customWidth="1"/>
    <col min="8965" max="8965" width="13" style="28" customWidth="1"/>
    <col min="8966" max="8966" width="13.28515625" style="28" customWidth="1"/>
    <col min="8967" max="8967" width="15" style="28" bestFit="1" customWidth="1"/>
    <col min="8968" max="8968" width="14.5703125" style="28" customWidth="1"/>
    <col min="8969" max="8969" width="15.140625" style="28" customWidth="1"/>
    <col min="8970" max="8970" width="22.7109375" style="28" customWidth="1"/>
    <col min="8971" max="8971" width="18.28515625" style="28" bestFit="1" customWidth="1"/>
    <col min="8972" max="8972" width="10.42578125" style="28" customWidth="1"/>
    <col min="8973" max="8973" width="12" style="28" customWidth="1"/>
    <col min="8974" max="8974" width="12.85546875" style="28" bestFit="1" customWidth="1"/>
    <col min="8975" max="8975" width="14" style="28" customWidth="1"/>
    <col min="8976" max="8976" width="16.85546875" style="28" customWidth="1"/>
    <col min="8977" max="8977" width="18.140625" style="28" customWidth="1"/>
    <col min="8978" max="9217" width="9.140625" style="28"/>
    <col min="9218" max="9218" width="15" style="28" bestFit="1" customWidth="1"/>
    <col min="9219" max="9219" width="30.5703125" style="28" customWidth="1"/>
    <col min="9220" max="9220" width="11.5703125" style="28" customWidth="1"/>
    <col min="9221" max="9221" width="13" style="28" customWidth="1"/>
    <col min="9222" max="9222" width="13.28515625" style="28" customWidth="1"/>
    <col min="9223" max="9223" width="15" style="28" bestFit="1" customWidth="1"/>
    <col min="9224" max="9224" width="14.5703125" style="28" customWidth="1"/>
    <col min="9225" max="9225" width="15.140625" style="28" customWidth="1"/>
    <col min="9226" max="9226" width="22.7109375" style="28" customWidth="1"/>
    <col min="9227" max="9227" width="18.28515625" style="28" bestFit="1" customWidth="1"/>
    <col min="9228" max="9228" width="10.42578125" style="28" customWidth="1"/>
    <col min="9229" max="9229" width="12" style="28" customWidth="1"/>
    <col min="9230" max="9230" width="12.85546875" style="28" bestFit="1" customWidth="1"/>
    <col min="9231" max="9231" width="14" style="28" customWidth="1"/>
    <col min="9232" max="9232" width="16.85546875" style="28" customWidth="1"/>
    <col min="9233" max="9233" width="18.140625" style="28" customWidth="1"/>
    <col min="9234" max="9473" width="9.140625" style="28"/>
    <col min="9474" max="9474" width="15" style="28" bestFit="1" customWidth="1"/>
    <col min="9475" max="9475" width="30.5703125" style="28" customWidth="1"/>
    <col min="9476" max="9476" width="11.5703125" style="28" customWidth="1"/>
    <col min="9477" max="9477" width="13" style="28" customWidth="1"/>
    <col min="9478" max="9478" width="13.28515625" style="28" customWidth="1"/>
    <col min="9479" max="9479" width="15" style="28" bestFit="1" customWidth="1"/>
    <col min="9480" max="9480" width="14.5703125" style="28" customWidth="1"/>
    <col min="9481" max="9481" width="15.140625" style="28" customWidth="1"/>
    <col min="9482" max="9482" width="22.7109375" style="28" customWidth="1"/>
    <col min="9483" max="9483" width="18.28515625" style="28" bestFit="1" customWidth="1"/>
    <col min="9484" max="9484" width="10.42578125" style="28" customWidth="1"/>
    <col min="9485" max="9485" width="12" style="28" customWidth="1"/>
    <col min="9486" max="9486" width="12.85546875" style="28" bestFit="1" customWidth="1"/>
    <col min="9487" max="9487" width="14" style="28" customWidth="1"/>
    <col min="9488" max="9488" width="16.85546875" style="28" customWidth="1"/>
    <col min="9489" max="9489" width="18.140625" style="28" customWidth="1"/>
    <col min="9490" max="9729" width="9.140625" style="28"/>
    <col min="9730" max="9730" width="15" style="28" bestFit="1" customWidth="1"/>
    <col min="9731" max="9731" width="30.5703125" style="28" customWidth="1"/>
    <col min="9732" max="9732" width="11.5703125" style="28" customWidth="1"/>
    <col min="9733" max="9733" width="13" style="28" customWidth="1"/>
    <col min="9734" max="9734" width="13.28515625" style="28" customWidth="1"/>
    <col min="9735" max="9735" width="15" style="28" bestFit="1" customWidth="1"/>
    <col min="9736" max="9736" width="14.5703125" style="28" customWidth="1"/>
    <col min="9737" max="9737" width="15.140625" style="28" customWidth="1"/>
    <col min="9738" max="9738" width="22.7109375" style="28" customWidth="1"/>
    <col min="9739" max="9739" width="18.28515625" style="28" bestFit="1" customWidth="1"/>
    <col min="9740" max="9740" width="10.42578125" style="28" customWidth="1"/>
    <col min="9741" max="9741" width="12" style="28" customWidth="1"/>
    <col min="9742" max="9742" width="12.85546875" style="28" bestFit="1" customWidth="1"/>
    <col min="9743" max="9743" width="14" style="28" customWidth="1"/>
    <col min="9744" max="9744" width="16.85546875" style="28" customWidth="1"/>
    <col min="9745" max="9745" width="18.140625" style="28" customWidth="1"/>
    <col min="9746" max="9985" width="9.140625" style="28"/>
    <col min="9986" max="9986" width="15" style="28" bestFit="1" customWidth="1"/>
    <col min="9987" max="9987" width="30.5703125" style="28" customWidth="1"/>
    <col min="9988" max="9988" width="11.5703125" style="28" customWidth="1"/>
    <col min="9989" max="9989" width="13" style="28" customWidth="1"/>
    <col min="9990" max="9990" width="13.28515625" style="28" customWidth="1"/>
    <col min="9991" max="9991" width="15" style="28" bestFit="1" customWidth="1"/>
    <col min="9992" max="9992" width="14.5703125" style="28" customWidth="1"/>
    <col min="9993" max="9993" width="15.140625" style="28" customWidth="1"/>
    <col min="9994" max="9994" width="22.7109375" style="28" customWidth="1"/>
    <col min="9995" max="9995" width="18.28515625" style="28" bestFit="1" customWidth="1"/>
    <col min="9996" max="9996" width="10.42578125" style="28" customWidth="1"/>
    <col min="9997" max="9997" width="12" style="28" customWidth="1"/>
    <col min="9998" max="9998" width="12.85546875" style="28" bestFit="1" customWidth="1"/>
    <col min="9999" max="9999" width="14" style="28" customWidth="1"/>
    <col min="10000" max="10000" width="16.85546875" style="28" customWidth="1"/>
    <col min="10001" max="10001" width="18.140625" style="28" customWidth="1"/>
    <col min="10002" max="10241" width="9.140625" style="28"/>
    <col min="10242" max="10242" width="15" style="28" bestFit="1" customWidth="1"/>
    <col min="10243" max="10243" width="30.5703125" style="28" customWidth="1"/>
    <col min="10244" max="10244" width="11.5703125" style="28" customWidth="1"/>
    <col min="10245" max="10245" width="13" style="28" customWidth="1"/>
    <col min="10246" max="10246" width="13.28515625" style="28" customWidth="1"/>
    <col min="10247" max="10247" width="15" style="28" bestFit="1" customWidth="1"/>
    <col min="10248" max="10248" width="14.5703125" style="28" customWidth="1"/>
    <col min="10249" max="10249" width="15.140625" style="28" customWidth="1"/>
    <col min="10250" max="10250" width="22.7109375" style="28" customWidth="1"/>
    <col min="10251" max="10251" width="18.28515625" style="28" bestFit="1" customWidth="1"/>
    <col min="10252" max="10252" width="10.42578125" style="28" customWidth="1"/>
    <col min="10253" max="10253" width="12" style="28" customWidth="1"/>
    <col min="10254" max="10254" width="12.85546875" style="28" bestFit="1" customWidth="1"/>
    <col min="10255" max="10255" width="14" style="28" customWidth="1"/>
    <col min="10256" max="10256" width="16.85546875" style="28" customWidth="1"/>
    <col min="10257" max="10257" width="18.140625" style="28" customWidth="1"/>
    <col min="10258" max="10497" width="9.140625" style="28"/>
    <col min="10498" max="10498" width="15" style="28" bestFit="1" customWidth="1"/>
    <col min="10499" max="10499" width="30.5703125" style="28" customWidth="1"/>
    <col min="10500" max="10500" width="11.5703125" style="28" customWidth="1"/>
    <col min="10501" max="10501" width="13" style="28" customWidth="1"/>
    <col min="10502" max="10502" width="13.28515625" style="28" customWidth="1"/>
    <col min="10503" max="10503" width="15" style="28" bestFit="1" customWidth="1"/>
    <col min="10504" max="10504" width="14.5703125" style="28" customWidth="1"/>
    <col min="10505" max="10505" width="15.140625" style="28" customWidth="1"/>
    <col min="10506" max="10506" width="22.7109375" style="28" customWidth="1"/>
    <col min="10507" max="10507" width="18.28515625" style="28" bestFit="1" customWidth="1"/>
    <col min="10508" max="10508" width="10.42578125" style="28" customWidth="1"/>
    <col min="10509" max="10509" width="12" style="28" customWidth="1"/>
    <col min="10510" max="10510" width="12.85546875" style="28" bestFit="1" customWidth="1"/>
    <col min="10511" max="10511" width="14" style="28" customWidth="1"/>
    <col min="10512" max="10512" width="16.85546875" style="28" customWidth="1"/>
    <col min="10513" max="10513" width="18.140625" style="28" customWidth="1"/>
    <col min="10514" max="10753" width="9.140625" style="28"/>
    <col min="10754" max="10754" width="15" style="28" bestFit="1" customWidth="1"/>
    <col min="10755" max="10755" width="30.5703125" style="28" customWidth="1"/>
    <col min="10756" max="10756" width="11.5703125" style="28" customWidth="1"/>
    <col min="10757" max="10757" width="13" style="28" customWidth="1"/>
    <col min="10758" max="10758" width="13.28515625" style="28" customWidth="1"/>
    <col min="10759" max="10759" width="15" style="28" bestFit="1" customWidth="1"/>
    <col min="10760" max="10760" width="14.5703125" style="28" customWidth="1"/>
    <col min="10761" max="10761" width="15.140625" style="28" customWidth="1"/>
    <col min="10762" max="10762" width="22.7109375" style="28" customWidth="1"/>
    <col min="10763" max="10763" width="18.28515625" style="28" bestFit="1" customWidth="1"/>
    <col min="10764" max="10764" width="10.42578125" style="28" customWidth="1"/>
    <col min="10765" max="10765" width="12" style="28" customWidth="1"/>
    <col min="10766" max="10766" width="12.85546875" style="28" bestFit="1" customWidth="1"/>
    <col min="10767" max="10767" width="14" style="28" customWidth="1"/>
    <col min="10768" max="10768" width="16.85546875" style="28" customWidth="1"/>
    <col min="10769" max="10769" width="18.140625" style="28" customWidth="1"/>
    <col min="10770" max="11009" width="9.140625" style="28"/>
    <col min="11010" max="11010" width="15" style="28" bestFit="1" customWidth="1"/>
    <col min="11011" max="11011" width="30.5703125" style="28" customWidth="1"/>
    <col min="11012" max="11012" width="11.5703125" style="28" customWidth="1"/>
    <col min="11013" max="11013" width="13" style="28" customWidth="1"/>
    <col min="11014" max="11014" width="13.28515625" style="28" customWidth="1"/>
    <col min="11015" max="11015" width="15" style="28" bestFit="1" customWidth="1"/>
    <col min="11016" max="11016" width="14.5703125" style="28" customWidth="1"/>
    <col min="11017" max="11017" width="15.140625" style="28" customWidth="1"/>
    <col min="11018" max="11018" width="22.7109375" style="28" customWidth="1"/>
    <col min="11019" max="11019" width="18.28515625" style="28" bestFit="1" customWidth="1"/>
    <col min="11020" max="11020" width="10.42578125" style="28" customWidth="1"/>
    <col min="11021" max="11021" width="12" style="28" customWidth="1"/>
    <col min="11022" max="11022" width="12.85546875" style="28" bestFit="1" customWidth="1"/>
    <col min="11023" max="11023" width="14" style="28" customWidth="1"/>
    <col min="11024" max="11024" width="16.85546875" style="28" customWidth="1"/>
    <col min="11025" max="11025" width="18.140625" style="28" customWidth="1"/>
    <col min="11026" max="11265" width="9.140625" style="28"/>
    <col min="11266" max="11266" width="15" style="28" bestFit="1" customWidth="1"/>
    <col min="11267" max="11267" width="30.5703125" style="28" customWidth="1"/>
    <col min="11268" max="11268" width="11.5703125" style="28" customWidth="1"/>
    <col min="11269" max="11269" width="13" style="28" customWidth="1"/>
    <col min="11270" max="11270" width="13.28515625" style="28" customWidth="1"/>
    <col min="11271" max="11271" width="15" style="28" bestFit="1" customWidth="1"/>
    <col min="11272" max="11272" width="14.5703125" style="28" customWidth="1"/>
    <col min="11273" max="11273" width="15.140625" style="28" customWidth="1"/>
    <col min="11274" max="11274" width="22.7109375" style="28" customWidth="1"/>
    <col min="11275" max="11275" width="18.28515625" style="28" bestFit="1" customWidth="1"/>
    <col min="11276" max="11276" width="10.42578125" style="28" customWidth="1"/>
    <col min="11277" max="11277" width="12" style="28" customWidth="1"/>
    <col min="11278" max="11278" width="12.85546875" style="28" bestFit="1" customWidth="1"/>
    <col min="11279" max="11279" width="14" style="28" customWidth="1"/>
    <col min="11280" max="11280" width="16.85546875" style="28" customWidth="1"/>
    <col min="11281" max="11281" width="18.140625" style="28" customWidth="1"/>
    <col min="11282" max="11521" width="9.140625" style="28"/>
    <col min="11522" max="11522" width="15" style="28" bestFit="1" customWidth="1"/>
    <col min="11523" max="11523" width="30.5703125" style="28" customWidth="1"/>
    <col min="11524" max="11524" width="11.5703125" style="28" customWidth="1"/>
    <col min="11525" max="11525" width="13" style="28" customWidth="1"/>
    <col min="11526" max="11526" width="13.28515625" style="28" customWidth="1"/>
    <col min="11527" max="11527" width="15" style="28" bestFit="1" customWidth="1"/>
    <col min="11528" max="11528" width="14.5703125" style="28" customWidth="1"/>
    <col min="11529" max="11529" width="15.140625" style="28" customWidth="1"/>
    <col min="11530" max="11530" width="22.7109375" style="28" customWidth="1"/>
    <col min="11531" max="11531" width="18.28515625" style="28" bestFit="1" customWidth="1"/>
    <col min="11532" max="11532" width="10.42578125" style="28" customWidth="1"/>
    <col min="11533" max="11533" width="12" style="28" customWidth="1"/>
    <col min="11534" max="11534" width="12.85546875" style="28" bestFit="1" customWidth="1"/>
    <col min="11535" max="11535" width="14" style="28" customWidth="1"/>
    <col min="11536" max="11536" width="16.85546875" style="28" customWidth="1"/>
    <col min="11537" max="11537" width="18.140625" style="28" customWidth="1"/>
    <col min="11538" max="11777" width="9.140625" style="28"/>
    <col min="11778" max="11778" width="15" style="28" bestFit="1" customWidth="1"/>
    <col min="11779" max="11779" width="30.5703125" style="28" customWidth="1"/>
    <col min="11780" max="11780" width="11.5703125" style="28" customWidth="1"/>
    <col min="11781" max="11781" width="13" style="28" customWidth="1"/>
    <col min="11782" max="11782" width="13.28515625" style="28" customWidth="1"/>
    <col min="11783" max="11783" width="15" style="28" bestFit="1" customWidth="1"/>
    <col min="11784" max="11784" width="14.5703125" style="28" customWidth="1"/>
    <col min="11785" max="11785" width="15.140625" style="28" customWidth="1"/>
    <col min="11786" max="11786" width="22.7109375" style="28" customWidth="1"/>
    <col min="11787" max="11787" width="18.28515625" style="28" bestFit="1" customWidth="1"/>
    <col min="11788" max="11788" width="10.42578125" style="28" customWidth="1"/>
    <col min="11789" max="11789" width="12" style="28" customWidth="1"/>
    <col min="11790" max="11790" width="12.85546875" style="28" bestFit="1" customWidth="1"/>
    <col min="11791" max="11791" width="14" style="28" customWidth="1"/>
    <col min="11792" max="11792" width="16.85546875" style="28" customWidth="1"/>
    <col min="11793" max="11793" width="18.140625" style="28" customWidth="1"/>
    <col min="11794" max="12033" width="9.140625" style="28"/>
    <col min="12034" max="12034" width="15" style="28" bestFit="1" customWidth="1"/>
    <col min="12035" max="12035" width="30.5703125" style="28" customWidth="1"/>
    <col min="12036" max="12036" width="11.5703125" style="28" customWidth="1"/>
    <col min="12037" max="12037" width="13" style="28" customWidth="1"/>
    <col min="12038" max="12038" width="13.28515625" style="28" customWidth="1"/>
    <col min="12039" max="12039" width="15" style="28" bestFit="1" customWidth="1"/>
    <col min="12040" max="12040" width="14.5703125" style="28" customWidth="1"/>
    <col min="12041" max="12041" width="15.140625" style="28" customWidth="1"/>
    <col min="12042" max="12042" width="22.7109375" style="28" customWidth="1"/>
    <col min="12043" max="12043" width="18.28515625" style="28" bestFit="1" customWidth="1"/>
    <col min="12044" max="12044" width="10.42578125" style="28" customWidth="1"/>
    <col min="12045" max="12045" width="12" style="28" customWidth="1"/>
    <col min="12046" max="12046" width="12.85546875" style="28" bestFit="1" customWidth="1"/>
    <col min="12047" max="12047" width="14" style="28" customWidth="1"/>
    <col min="12048" max="12048" width="16.85546875" style="28" customWidth="1"/>
    <col min="12049" max="12049" width="18.140625" style="28" customWidth="1"/>
    <col min="12050" max="12289" width="9.140625" style="28"/>
    <col min="12290" max="12290" width="15" style="28" bestFit="1" customWidth="1"/>
    <col min="12291" max="12291" width="30.5703125" style="28" customWidth="1"/>
    <col min="12292" max="12292" width="11.5703125" style="28" customWidth="1"/>
    <col min="12293" max="12293" width="13" style="28" customWidth="1"/>
    <col min="12294" max="12294" width="13.28515625" style="28" customWidth="1"/>
    <col min="12295" max="12295" width="15" style="28" bestFit="1" customWidth="1"/>
    <col min="12296" max="12296" width="14.5703125" style="28" customWidth="1"/>
    <col min="12297" max="12297" width="15.140625" style="28" customWidth="1"/>
    <col min="12298" max="12298" width="22.7109375" style="28" customWidth="1"/>
    <col min="12299" max="12299" width="18.28515625" style="28" bestFit="1" customWidth="1"/>
    <col min="12300" max="12300" width="10.42578125" style="28" customWidth="1"/>
    <col min="12301" max="12301" width="12" style="28" customWidth="1"/>
    <col min="12302" max="12302" width="12.85546875" style="28" bestFit="1" customWidth="1"/>
    <col min="12303" max="12303" width="14" style="28" customWidth="1"/>
    <col min="12304" max="12304" width="16.85546875" style="28" customWidth="1"/>
    <col min="12305" max="12305" width="18.140625" style="28" customWidth="1"/>
    <col min="12306" max="12545" width="9.140625" style="28"/>
    <col min="12546" max="12546" width="15" style="28" bestFit="1" customWidth="1"/>
    <col min="12547" max="12547" width="30.5703125" style="28" customWidth="1"/>
    <col min="12548" max="12548" width="11.5703125" style="28" customWidth="1"/>
    <col min="12549" max="12549" width="13" style="28" customWidth="1"/>
    <col min="12550" max="12550" width="13.28515625" style="28" customWidth="1"/>
    <col min="12551" max="12551" width="15" style="28" bestFit="1" customWidth="1"/>
    <col min="12552" max="12552" width="14.5703125" style="28" customWidth="1"/>
    <col min="12553" max="12553" width="15.140625" style="28" customWidth="1"/>
    <col min="12554" max="12554" width="22.7109375" style="28" customWidth="1"/>
    <col min="12555" max="12555" width="18.28515625" style="28" bestFit="1" customWidth="1"/>
    <col min="12556" max="12556" width="10.42578125" style="28" customWidth="1"/>
    <col min="12557" max="12557" width="12" style="28" customWidth="1"/>
    <col min="12558" max="12558" width="12.85546875" style="28" bestFit="1" customWidth="1"/>
    <col min="12559" max="12559" width="14" style="28" customWidth="1"/>
    <col min="12560" max="12560" width="16.85546875" style="28" customWidth="1"/>
    <col min="12561" max="12561" width="18.140625" style="28" customWidth="1"/>
    <col min="12562" max="12801" width="9.140625" style="28"/>
    <col min="12802" max="12802" width="15" style="28" bestFit="1" customWidth="1"/>
    <col min="12803" max="12803" width="30.5703125" style="28" customWidth="1"/>
    <col min="12804" max="12804" width="11.5703125" style="28" customWidth="1"/>
    <col min="12805" max="12805" width="13" style="28" customWidth="1"/>
    <col min="12806" max="12806" width="13.28515625" style="28" customWidth="1"/>
    <col min="12807" max="12807" width="15" style="28" bestFit="1" customWidth="1"/>
    <col min="12808" max="12808" width="14.5703125" style="28" customWidth="1"/>
    <col min="12809" max="12809" width="15.140625" style="28" customWidth="1"/>
    <col min="12810" max="12810" width="22.7109375" style="28" customWidth="1"/>
    <col min="12811" max="12811" width="18.28515625" style="28" bestFit="1" customWidth="1"/>
    <col min="12812" max="12812" width="10.42578125" style="28" customWidth="1"/>
    <col min="12813" max="12813" width="12" style="28" customWidth="1"/>
    <col min="12814" max="12814" width="12.85546875" style="28" bestFit="1" customWidth="1"/>
    <col min="12815" max="12815" width="14" style="28" customWidth="1"/>
    <col min="12816" max="12816" width="16.85546875" style="28" customWidth="1"/>
    <col min="12817" max="12817" width="18.140625" style="28" customWidth="1"/>
    <col min="12818" max="13057" width="9.140625" style="28"/>
    <col min="13058" max="13058" width="15" style="28" bestFit="1" customWidth="1"/>
    <col min="13059" max="13059" width="30.5703125" style="28" customWidth="1"/>
    <col min="13060" max="13060" width="11.5703125" style="28" customWidth="1"/>
    <col min="13061" max="13061" width="13" style="28" customWidth="1"/>
    <col min="13062" max="13062" width="13.28515625" style="28" customWidth="1"/>
    <col min="13063" max="13063" width="15" style="28" bestFit="1" customWidth="1"/>
    <col min="13064" max="13064" width="14.5703125" style="28" customWidth="1"/>
    <col min="13065" max="13065" width="15.140625" style="28" customWidth="1"/>
    <col min="13066" max="13066" width="22.7109375" style="28" customWidth="1"/>
    <col min="13067" max="13067" width="18.28515625" style="28" bestFit="1" customWidth="1"/>
    <col min="13068" max="13068" width="10.42578125" style="28" customWidth="1"/>
    <col min="13069" max="13069" width="12" style="28" customWidth="1"/>
    <col min="13070" max="13070" width="12.85546875" style="28" bestFit="1" customWidth="1"/>
    <col min="13071" max="13071" width="14" style="28" customWidth="1"/>
    <col min="13072" max="13072" width="16.85546875" style="28" customWidth="1"/>
    <col min="13073" max="13073" width="18.140625" style="28" customWidth="1"/>
    <col min="13074" max="13313" width="9.140625" style="28"/>
    <col min="13314" max="13314" width="15" style="28" bestFit="1" customWidth="1"/>
    <col min="13315" max="13315" width="30.5703125" style="28" customWidth="1"/>
    <col min="13316" max="13316" width="11.5703125" style="28" customWidth="1"/>
    <col min="13317" max="13317" width="13" style="28" customWidth="1"/>
    <col min="13318" max="13318" width="13.28515625" style="28" customWidth="1"/>
    <col min="13319" max="13319" width="15" style="28" bestFit="1" customWidth="1"/>
    <col min="13320" max="13320" width="14.5703125" style="28" customWidth="1"/>
    <col min="13321" max="13321" width="15.140625" style="28" customWidth="1"/>
    <col min="13322" max="13322" width="22.7109375" style="28" customWidth="1"/>
    <col min="13323" max="13323" width="18.28515625" style="28" bestFit="1" customWidth="1"/>
    <col min="13324" max="13324" width="10.42578125" style="28" customWidth="1"/>
    <col min="13325" max="13325" width="12" style="28" customWidth="1"/>
    <col min="13326" max="13326" width="12.85546875" style="28" bestFit="1" customWidth="1"/>
    <col min="13327" max="13327" width="14" style="28" customWidth="1"/>
    <col min="13328" max="13328" width="16.85546875" style="28" customWidth="1"/>
    <col min="13329" max="13329" width="18.140625" style="28" customWidth="1"/>
    <col min="13330" max="13569" width="9.140625" style="28"/>
    <col min="13570" max="13570" width="15" style="28" bestFit="1" customWidth="1"/>
    <col min="13571" max="13571" width="30.5703125" style="28" customWidth="1"/>
    <col min="13572" max="13572" width="11.5703125" style="28" customWidth="1"/>
    <col min="13573" max="13573" width="13" style="28" customWidth="1"/>
    <col min="13574" max="13574" width="13.28515625" style="28" customWidth="1"/>
    <col min="13575" max="13575" width="15" style="28" bestFit="1" customWidth="1"/>
    <col min="13576" max="13576" width="14.5703125" style="28" customWidth="1"/>
    <col min="13577" max="13577" width="15.140625" style="28" customWidth="1"/>
    <col min="13578" max="13578" width="22.7109375" style="28" customWidth="1"/>
    <col min="13579" max="13579" width="18.28515625" style="28" bestFit="1" customWidth="1"/>
    <col min="13580" max="13580" width="10.42578125" style="28" customWidth="1"/>
    <col min="13581" max="13581" width="12" style="28" customWidth="1"/>
    <col min="13582" max="13582" width="12.85546875" style="28" bestFit="1" customWidth="1"/>
    <col min="13583" max="13583" width="14" style="28" customWidth="1"/>
    <col min="13584" max="13584" width="16.85546875" style="28" customWidth="1"/>
    <col min="13585" max="13585" width="18.140625" style="28" customWidth="1"/>
    <col min="13586" max="13825" width="9.140625" style="28"/>
    <col min="13826" max="13826" width="15" style="28" bestFit="1" customWidth="1"/>
    <col min="13827" max="13827" width="30.5703125" style="28" customWidth="1"/>
    <col min="13828" max="13828" width="11.5703125" style="28" customWidth="1"/>
    <col min="13829" max="13829" width="13" style="28" customWidth="1"/>
    <col min="13830" max="13830" width="13.28515625" style="28" customWidth="1"/>
    <col min="13831" max="13831" width="15" style="28" bestFit="1" customWidth="1"/>
    <col min="13832" max="13832" width="14.5703125" style="28" customWidth="1"/>
    <col min="13833" max="13833" width="15.140625" style="28" customWidth="1"/>
    <col min="13834" max="13834" width="22.7109375" style="28" customWidth="1"/>
    <col min="13835" max="13835" width="18.28515625" style="28" bestFit="1" customWidth="1"/>
    <col min="13836" max="13836" width="10.42578125" style="28" customWidth="1"/>
    <col min="13837" max="13837" width="12" style="28" customWidth="1"/>
    <col min="13838" max="13838" width="12.85546875" style="28" bestFit="1" customWidth="1"/>
    <col min="13839" max="13839" width="14" style="28" customWidth="1"/>
    <col min="13840" max="13840" width="16.85546875" style="28" customWidth="1"/>
    <col min="13841" max="13841" width="18.140625" style="28" customWidth="1"/>
    <col min="13842" max="14081" width="9.140625" style="28"/>
    <col min="14082" max="14082" width="15" style="28" bestFit="1" customWidth="1"/>
    <col min="14083" max="14083" width="30.5703125" style="28" customWidth="1"/>
    <col min="14084" max="14084" width="11.5703125" style="28" customWidth="1"/>
    <col min="14085" max="14085" width="13" style="28" customWidth="1"/>
    <col min="14086" max="14086" width="13.28515625" style="28" customWidth="1"/>
    <col min="14087" max="14087" width="15" style="28" bestFit="1" customWidth="1"/>
    <col min="14088" max="14088" width="14.5703125" style="28" customWidth="1"/>
    <col min="14089" max="14089" width="15.140625" style="28" customWidth="1"/>
    <col min="14090" max="14090" width="22.7109375" style="28" customWidth="1"/>
    <col min="14091" max="14091" width="18.28515625" style="28" bestFit="1" customWidth="1"/>
    <col min="14092" max="14092" width="10.42578125" style="28" customWidth="1"/>
    <col min="14093" max="14093" width="12" style="28" customWidth="1"/>
    <col min="14094" max="14094" width="12.85546875" style="28" bestFit="1" customWidth="1"/>
    <col min="14095" max="14095" width="14" style="28" customWidth="1"/>
    <col min="14096" max="14096" width="16.85546875" style="28" customWidth="1"/>
    <col min="14097" max="14097" width="18.140625" style="28" customWidth="1"/>
    <col min="14098" max="14337" width="9.140625" style="28"/>
    <col min="14338" max="14338" width="15" style="28" bestFit="1" customWidth="1"/>
    <col min="14339" max="14339" width="30.5703125" style="28" customWidth="1"/>
    <col min="14340" max="14340" width="11.5703125" style="28" customWidth="1"/>
    <col min="14341" max="14341" width="13" style="28" customWidth="1"/>
    <col min="14342" max="14342" width="13.28515625" style="28" customWidth="1"/>
    <col min="14343" max="14343" width="15" style="28" bestFit="1" customWidth="1"/>
    <col min="14344" max="14344" width="14.5703125" style="28" customWidth="1"/>
    <col min="14345" max="14345" width="15.140625" style="28" customWidth="1"/>
    <col min="14346" max="14346" width="22.7109375" style="28" customWidth="1"/>
    <col min="14347" max="14347" width="18.28515625" style="28" bestFit="1" customWidth="1"/>
    <col min="14348" max="14348" width="10.42578125" style="28" customWidth="1"/>
    <col min="14349" max="14349" width="12" style="28" customWidth="1"/>
    <col min="14350" max="14350" width="12.85546875" style="28" bestFit="1" customWidth="1"/>
    <col min="14351" max="14351" width="14" style="28" customWidth="1"/>
    <col min="14352" max="14352" width="16.85546875" style="28" customWidth="1"/>
    <col min="14353" max="14353" width="18.140625" style="28" customWidth="1"/>
    <col min="14354" max="14593" width="9.140625" style="28"/>
    <col min="14594" max="14594" width="15" style="28" bestFit="1" customWidth="1"/>
    <col min="14595" max="14595" width="30.5703125" style="28" customWidth="1"/>
    <col min="14596" max="14596" width="11.5703125" style="28" customWidth="1"/>
    <col min="14597" max="14597" width="13" style="28" customWidth="1"/>
    <col min="14598" max="14598" width="13.28515625" style="28" customWidth="1"/>
    <col min="14599" max="14599" width="15" style="28" bestFit="1" customWidth="1"/>
    <col min="14600" max="14600" width="14.5703125" style="28" customWidth="1"/>
    <col min="14601" max="14601" width="15.140625" style="28" customWidth="1"/>
    <col min="14602" max="14602" width="22.7109375" style="28" customWidth="1"/>
    <col min="14603" max="14603" width="18.28515625" style="28" bestFit="1" customWidth="1"/>
    <col min="14604" max="14604" width="10.42578125" style="28" customWidth="1"/>
    <col min="14605" max="14605" width="12" style="28" customWidth="1"/>
    <col min="14606" max="14606" width="12.85546875" style="28" bestFit="1" customWidth="1"/>
    <col min="14607" max="14607" width="14" style="28" customWidth="1"/>
    <col min="14608" max="14608" width="16.85546875" style="28" customWidth="1"/>
    <col min="14609" max="14609" width="18.140625" style="28" customWidth="1"/>
    <col min="14610" max="14849" width="9.140625" style="28"/>
    <col min="14850" max="14850" width="15" style="28" bestFit="1" customWidth="1"/>
    <col min="14851" max="14851" width="30.5703125" style="28" customWidth="1"/>
    <col min="14852" max="14852" width="11.5703125" style="28" customWidth="1"/>
    <col min="14853" max="14853" width="13" style="28" customWidth="1"/>
    <col min="14854" max="14854" width="13.28515625" style="28" customWidth="1"/>
    <col min="14855" max="14855" width="15" style="28" bestFit="1" customWidth="1"/>
    <col min="14856" max="14856" width="14.5703125" style="28" customWidth="1"/>
    <col min="14857" max="14857" width="15.140625" style="28" customWidth="1"/>
    <col min="14858" max="14858" width="22.7109375" style="28" customWidth="1"/>
    <col min="14859" max="14859" width="18.28515625" style="28" bestFit="1" customWidth="1"/>
    <col min="14860" max="14860" width="10.42578125" style="28" customWidth="1"/>
    <col min="14861" max="14861" width="12" style="28" customWidth="1"/>
    <col min="14862" max="14862" width="12.85546875" style="28" bestFit="1" customWidth="1"/>
    <col min="14863" max="14863" width="14" style="28" customWidth="1"/>
    <col min="14864" max="14864" width="16.85546875" style="28" customWidth="1"/>
    <col min="14865" max="14865" width="18.140625" style="28" customWidth="1"/>
    <col min="14866" max="15105" width="9.140625" style="28"/>
    <col min="15106" max="15106" width="15" style="28" bestFit="1" customWidth="1"/>
    <col min="15107" max="15107" width="30.5703125" style="28" customWidth="1"/>
    <col min="15108" max="15108" width="11.5703125" style="28" customWidth="1"/>
    <col min="15109" max="15109" width="13" style="28" customWidth="1"/>
    <col min="15110" max="15110" width="13.28515625" style="28" customWidth="1"/>
    <col min="15111" max="15111" width="15" style="28" bestFit="1" customWidth="1"/>
    <col min="15112" max="15112" width="14.5703125" style="28" customWidth="1"/>
    <col min="15113" max="15113" width="15.140625" style="28" customWidth="1"/>
    <col min="15114" max="15114" width="22.7109375" style="28" customWidth="1"/>
    <col min="15115" max="15115" width="18.28515625" style="28" bestFit="1" customWidth="1"/>
    <col min="15116" max="15116" width="10.42578125" style="28" customWidth="1"/>
    <col min="15117" max="15117" width="12" style="28" customWidth="1"/>
    <col min="15118" max="15118" width="12.85546875" style="28" bestFit="1" customWidth="1"/>
    <col min="15119" max="15119" width="14" style="28" customWidth="1"/>
    <col min="15120" max="15120" width="16.85546875" style="28" customWidth="1"/>
    <col min="15121" max="15121" width="18.140625" style="28" customWidth="1"/>
    <col min="15122" max="15361" width="9.140625" style="28"/>
    <col min="15362" max="15362" width="15" style="28" bestFit="1" customWidth="1"/>
    <col min="15363" max="15363" width="30.5703125" style="28" customWidth="1"/>
    <col min="15364" max="15364" width="11.5703125" style="28" customWidth="1"/>
    <col min="15365" max="15365" width="13" style="28" customWidth="1"/>
    <col min="15366" max="15366" width="13.28515625" style="28" customWidth="1"/>
    <col min="15367" max="15367" width="15" style="28" bestFit="1" customWidth="1"/>
    <col min="15368" max="15368" width="14.5703125" style="28" customWidth="1"/>
    <col min="15369" max="15369" width="15.140625" style="28" customWidth="1"/>
    <col min="15370" max="15370" width="22.7109375" style="28" customWidth="1"/>
    <col min="15371" max="15371" width="18.28515625" style="28" bestFit="1" customWidth="1"/>
    <col min="15372" max="15372" width="10.42578125" style="28" customWidth="1"/>
    <col min="15373" max="15373" width="12" style="28" customWidth="1"/>
    <col min="15374" max="15374" width="12.85546875" style="28" bestFit="1" customWidth="1"/>
    <col min="15375" max="15375" width="14" style="28" customWidth="1"/>
    <col min="15376" max="15376" width="16.85546875" style="28" customWidth="1"/>
    <col min="15377" max="15377" width="18.140625" style="28" customWidth="1"/>
    <col min="15378" max="15617" width="9.140625" style="28"/>
    <col min="15618" max="15618" width="15" style="28" bestFit="1" customWidth="1"/>
    <col min="15619" max="15619" width="30.5703125" style="28" customWidth="1"/>
    <col min="15620" max="15620" width="11.5703125" style="28" customWidth="1"/>
    <col min="15621" max="15621" width="13" style="28" customWidth="1"/>
    <col min="15622" max="15622" width="13.28515625" style="28" customWidth="1"/>
    <col min="15623" max="15623" width="15" style="28" bestFit="1" customWidth="1"/>
    <col min="15624" max="15624" width="14.5703125" style="28" customWidth="1"/>
    <col min="15625" max="15625" width="15.140625" style="28" customWidth="1"/>
    <col min="15626" max="15626" width="22.7109375" style="28" customWidth="1"/>
    <col min="15627" max="15627" width="18.28515625" style="28" bestFit="1" customWidth="1"/>
    <col min="15628" max="15628" width="10.42578125" style="28" customWidth="1"/>
    <col min="15629" max="15629" width="12" style="28" customWidth="1"/>
    <col min="15630" max="15630" width="12.85546875" style="28" bestFit="1" customWidth="1"/>
    <col min="15631" max="15631" width="14" style="28" customWidth="1"/>
    <col min="15632" max="15632" width="16.85546875" style="28" customWidth="1"/>
    <col min="15633" max="15633" width="18.140625" style="28" customWidth="1"/>
    <col min="15634" max="15873" width="9.140625" style="28"/>
    <col min="15874" max="15874" width="15" style="28" bestFit="1" customWidth="1"/>
    <col min="15875" max="15875" width="30.5703125" style="28" customWidth="1"/>
    <col min="15876" max="15876" width="11.5703125" style="28" customWidth="1"/>
    <col min="15877" max="15877" width="13" style="28" customWidth="1"/>
    <col min="15878" max="15878" width="13.28515625" style="28" customWidth="1"/>
    <col min="15879" max="15879" width="15" style="28" bestFit="1" customWidth="1"/>
    <col min="15880" max="15880" width="14.5703125" style="28" customWidth="1"/>
    <col min="15881" max="15881" width="15.140625" style="28" customWidth="1"/>
    <col min="15882" max="15882" width="22.7109375" style="28" customWidth="1"/>
    <col min="15883" max="15883" width="18.28515625" style="28" bestFit="1" customWidth="1"/>
    <col min="15884" max="15884" width="10.42578125" style="28" customWidth="1"/>
    <col min="15885" max="15885" width="12" style="28" customWidth="1"/>
    <col min="15886" max="15886" width="12.85546875" style="28" bestFit="1" customWidth="1"/>
    <col min="15887" max="15887" width="14" style="28" customWidth="1"/>
    <col min="15888" max="15888" width="16.85546875" style="28" customWidth="1"/>
    <col min="15889" max="15889" width="18.140625" style="28" customWidth="1"/>
    <col min="15890" max="16129" width="9.140625" style="28"/>
    <col min="16130" max="16130" width="15" style="28" bestFit="1" customWidth="1"/>
    <col min="16131" max="16131" width="30.5703125" style="28" customWidth="1"/>
    <col min="16132" max="16132" width="11.5703125" style="28" customWidth="1"/>
    <col min="16133" max="16133" width="13" style="28" customWidth="1"/>
    <col min="16134" max="16134" width="13.28515625" style="28" customWidth="1"/>
    <col min="16135" max="16135" width="15" style="28" bestFit="1" customWidth="1"/>
    <col min="16136" max="16136" width="14.5703125" style="28" customWidth="1"/>
    <col min="16137" max="16137" width="15.140625" style="28" customWidth="1"/>
    <col min="16138" max="16138" width="22.7109375" style="28" customWidth="1"/>
    <col min="16139" max="16139" width="18.28515625" style="28" bestFit="1" customWidth="1"/>
    <col min="16140" max="16140" width="10.42578125" style="28" customWidth="1"/>
    <col min="16141" max="16141" width="12" style="28" customWidth="1"/>
    <col min="16142" max="16142" width="12.85546875" style="28" bestFit="1" customWidth="1"/>
    <col min="16143" max="16143" width="14" style="28" customWidth="1"/>
    <col min="16144" max="16144" width="16.85546875" style="28" customWidth="1"/>
    <col min="16145" max="16145" width="18.140625" style="28" customWidth="1"/>
    <col min="16146" max="16384" width="9.140625" style="28"/>
  </cols>
  <sheetData>
    <row r="1" spans="1:17" ht="41.25" customHeight="1">
      <c r="A1" s="423" t="s">
        <v>875</v>
      </c>
      <c r="B1" s="424"/>
      <c r="C1" s="424"/>
      <c r="D1" s="424"/>
      <c r="E1" s="424"/>
      <c r="F1" s="424"/>
      <c r="G1" s="424"/>
      <c r="H1" s="424"/>
      <c r="I1" s="424"/>
      <c r="J1" s="424"/>
      <c r="K1" s="424"/>
      <c r="L1" s="424"/>
      <c r="M1" s="424"/>
      <c r="N1" s="424"/>
      <c r="O1" s="424"/>
      <c r="P1" s="424"/>
      <c r="Q1" s="424"/>
    </row>
    <row r="2" spans="1:17" ht="9.75" customHeight="1">
      <c r="A2" s="29"/>
      <c r="B2" s="30"/>
      <c r="C2" s="30"/>
      <c r="D2" s="30"/>
      <c r="E2" s="31"/>
      <c r="F2" s="30"/>
      <c r="G2" s="30"/>
      <c r="H2" s="30"/>
      <c r="J2" s="30"/>
      <c r="K2" s="30"/>
      <c r="L2" s="30"/>
      <c r="M2" s="30"/>
      <c r="N2" s="30"/>
      <c r="O2" s="30"/>
      <c r="P2" s="30"/>
      <c r="Q2" s="30"/>
    </row>
    <row r="3" spans="1:17" ht="48" customHeight="1">
      <c r="A3" s="427" t="s">
        <v>1</v>
      </c>
      <c r="B3" s="427" t="s">
        <v>165</v>
      </c>
      <c r="C3" s="427" t="s">
        <v>16</v>
      </c>
      <c r="D3" s="427" t="s">
        <v>17</v>
      </c>
      <c r="E3" s="317" t="s">
        <v>18</v>
      </c>
      <c r="F3" s="318"/>
      <c r="G3" s="318"/>
      <c r="H3" s="318"/>
      <c r="I3" s="319"/>
      <c r="J3" s="425" t="s">
        <v>166</v>
      </c>
      <c r="K3" s="427" t="s">
        <v>167</v>
      </c>
      <c r="L3" s="427"/>
      <c r="M3" s="427"/>
      <c r="N3" s="427"/>
      <c r="O3" s="427" t="s">
        <v>168</v>
      </c>
      <c r="P3" s="425" t="s">
        <v>169</v>
      </c>
      <c r="Q3" s="427" t="s">
        <v>19</v>
      </c>
    </row>
    <row r="4" spans="1:17" ht="125.45" customHeight="1">
      <c r="A4" s="427"/>
      <c r="B4" s="427"/>
      <c r="C4" s="427"/>
      <c r="D4" s="427"/>
      <c r="E4" s="71" t="s">
        <v>20</v>
      </c>
      <c r="F4" s="71" t="s">
        <v>21</v>
      </c>
      <c r="G4" s="71" t="s">
        <v>22</v>
      </c>
      <c r="H4" s="71" t="s">
        <v>23</v>
      </c>
      <c r="I4" s="63" t="s">
        <v>61</v>
      </c>
      <c r="J4" s="426"/>
      <c r="K4" s="71" t="s">
        <v>24</v>
      </c>
      <c r="L4" s="71" t="s">
        <v>25</v>
      </c>
      <c r="M4" s="71" t="s">
        <v>4</v>
      </c>
      <c r="N4" s="71" t="s">
        <v>26</v>
      </c>
      <c r="O4" s="427"/>
      <c r="P4" s="426"/>
      <c r="Q4" s="427"/>
    </row>
    <row r="5" spans="1:17" ht="15.75">
      <c r="A5" s="72">
        <v>1</v>
      </c>
      <c r="B5" s="72">
        <v>2</v>
      </c>
      <c r="C5" s="72">
        <v>3</v>
      </c>
      <c r="D5" s="72">
        <v>4</v>
      </c>
      <c r="E5" s="72">
        <v>5</v>
      </c>
      <c r="F5" s="72">
        <v>6</v>
      </c>
      <c r="G5" s="72">
        <v>7</v>
      </c>
      <c r="H5" s="72">
        <v>8</v>
      </c>
      <c r="I5" s="72">
        <v>9</v>
      </c>
      <c r="J5" s="72">
        <v>10</v>
      </c>
      <c r="K5" s="72">
        <v>11</v>
      </c>
      <c r="L5" s="72">
        <v>12</v>
      </c>
      <c r="M5" s="72">
        <v>13</v>
      </c>
      <c r="N5" s="72">
        <v>14</v>
      </c>
      <c r="O5" s="72">
        <v>15</v>
      </c>
      <c r="P5" s="72">
        <v>16</v>
      </c>
      <c r="Q5" s="72">
        <v>17</v>
      </c>
    </row>
    <row r="6" spans="1:17" ht="31.5" customHeight="1">
      <c r="A6" s="428" t="s">
        <v>94</v>
      </c>
      <c r="B6" s="429"/>
      <c r="C6" s="429"/>
      <c r="D6" s="429"/>
      <c r="E6" s="429"/>
      <c r="F6" s="429"/>
      <c r="G6" s="429"/>
      <c r="H6" s="429"/>
      <c r="I6" s="429"/>
      <c r="J6" s="429"/>
      <c r="K6" s="429"/>
      <c r="L6" s="429"/>
      <c r="M6" s="429"/>
      <c r="N6" s="429"/>
      <c r="O6" s="429"/>
      <c r="P6" s="429"/>
      <c r="Q6" s="430"/>
    </row>
    <row r="7" spans="1:17" ht="30.75" customHeight="1">
      <c r="A7" s="431" t="s">
        <v>27</v>
      </c>
      <c r="B7" s="432"/>
      <c r="C7" s="432"/>
      <c r="D7" s="432"/>
      <c r="E7" s="432"/>
      <c r="F7" s="432"/>
      <c r="G7" s="432"/>
      <c r="H7" s="432"/>
      <c r="I7" s="432"/>
      <c r="J7" s="432"/>
      <c r="K7" s="432"/>
      <c r="L7" s="432"/>
      <c r="M7" s="432"/>
      <c r="N7" s="432"/>
      <c r="O7" s="432"/>
      <c r="P7" s="432"/>
      <c r="Q7" s="433"/>
    </row>
    <row r="8" spans="1:17" ht="177.75" customHeight="1" thickBot="1">
      <c r="A8" s="48" t="s">
        <v>28</v>
      </c>
      <c r="B8" s="16" t="s">
        <v>170</v>
      </c>
      <c r="C8" s="82" t="s">
        <v>367</v>
      </c>
      <c r="D8" s="83" t="s">
        <v>162</v>
      </c>
      <c r="E8" s="269">
        <v>600000</v>
      </c>
      <c r="F8" s="269">
        <v>599999.91</v>
      </c>
      <c r="G8" s="37" t="s">
        <v>171</v>
      </c>
      <c r="H8" s="85">
        <f t="shared" ref="H8:H18" si="0">F8/E8*100</f>
        <v>99.999985000000009</v>
      </c>
      <c r="I8" s="86" t="s">
        <v>383</v>
      </c>
      <c r="J8" s="37" t="s">
        <v>172</v>
      </c>
      <c r="K8" s="37" t="s">
        <v>173</v>
      </c>
      <c r="L8" s="37" t="s">
        <v>185</v>
      </c>
      <c r="M8" s="87">
        <v>1400</v>
      </c>
      <c r="N8" s="20">
        <v>1406</v>
      </c>
      <c r="O8" s="85">
        <f>IF((N8/M8)&gt;1,100)</f>
        <v>100</v>
      </c>
      <c r="P8" s="85">
        <f>O8/1</f>
        <v>100</v>
      </c>
      <c r="Q8" s="88"/>
    </row>
    <row r="9" spans="1:17" ht="186" customHeight="1" thickTop="1" thickBot="1">
      <c r="A9" s="47" t="s">
        <v>29</v>
      </c>
      <c r="B9" s="16" t="s">
        <v>553</v>
      </c>
      <c r="C9" s="82" t="s">
        <v>368</v>
      </c>
      <c r="D9" s="83" t="s">
        <v>162</v>
      </c>
      <c r="E9" s="269">
        <f>1946000+400000</f>
        <v>2346000</v>
      </c>
      <c r="F9" s="269">
        <v>2345999.94</v>
      </c>
      <c r="G9" s="37" t="s">
        <v>171</v>
      </c>
      <c r="H9" s="85">
        <f t="shared" si="0"/>
        <v>99.999997442455239</v>
      </c>
      <c r="I9" s="86" t="s">
        <v>383</v>
      </c>
      <c r="J9" s="37" t="s">
        <v>392</v>
      </c>
      <c r="K9" s="37" t="s">
        <v>175</v>
      </c>
      <c r="L9" s="37" t="s">
        <v>185</v>
      </c>
      <c r="M9" s="87">
        <v>2205</v>
      </c>
      <c r="N9" s="87">
        <v>2257</v>
      </c>
      <c r="O9" s="85">
        <f>IF((N9/M9)&gt;1,100)</f>
        <v>100</v>
      </c>
      <c r="P9" s="356">
        <f>SUM(O9:O11)/3</f>
        <v>100</v>
      </c>
      <c r="Q9" s="89"/>
    </row>
    <row r="10" spans="1:17" ht="219.75" customHeight="1" thickTop="1" thickBot="1">
      <c r="A10" s="47" t="s">
        <v>176</v>
      </c>
      <c r="B10" s="16" t="s">
        <v>319</v>
      </c>
      <c r="C10" s="82" t="s">
        <v>368</v>
      </c>
      <c r="D10" s="83" t="s">
        <v>162</v>
      </c>
      <c r="E10" s="270">
        <v>46000</v>
      </c>
      <c r="F10" s="111">
        <v>30171.7</v>
      </c>
      <c r="G10" s="37" t="s">
        <v>171</v>
      </c>
      <c r="H10" s="85">
        <f t="shared" si="0"/>
        <v>65.590652173913043</v>
      </c>
      <c r="I10" s="86" t="s">
        <v>384</v>
      </c>
      <c r="J10" s="37" t="s">
        <v>177</v>
      </c>
      <c r="K10" s="37" t="s">
        <v>393</v>
      </c>
      <c r="L10" s="37" t="s">
        <v>185</v>
      </c>
      <c r="M10" s="20">
        <v>180</v>
      </c>
      <c r="N10" s="20">
        <v>271</v>
      </c>
      <c r="O10" s="85">
        <f>IF((N10/M10)&gt;1,100)</f>
        <v>100</v>
      </c>
      <c r="P10" s="392"/>
      <c r="Q10" s="88"/>
    </row>
    <row r="11" spans="1:17" ht="273" customHeight="1" thickTop="1" thickBot="1">
      <c r="A11" s="47" t="s">
        <v>178</v>
      </c>
      <c r="B11" s="16" t="s">
        <v>320</v>
      </c>
      <c r="C11" s="82" t="s">
        <v>368</v>
      </c>
      <c r="D11" s="83" t="s">
        <v>162</v>
      </c>
      <c r="E11" s="270">
        <v>820456.6</v>
      </c>
      <c r="F11" s="111">
        <v>818459.9</v>
      </c>
      <c r="G11" s="37" t="s">
        <v>171</v>
      </c>
      <c r="H11" s="85">
        <f t="shared" si="0"/>
        <v>99.756635512469529</v>
      </c>
      <c r="I11" s="86" t="s">
        <v>385</v>
      </c>
      <c r="J11" s="37" t="s">
        <v>394</v>
      </c>
      <c r="K11" s="37" t="s">
        <v>175</v>
      </c>
      <c r="L11" s="37" t="s">
        <v>185</v>
      </c>
      <c r="M11" s="20">
        <v>409</v>
      </c>
      <c r="N11" s="20">
        <v>409</v>
      </c>
      <c r="O11" s="85">
        <f>N11/M11*100</f>
        <v>100</v>
      </c>
      <c r="P11" s="393"/>
      <c r="Q11" s="88"/>
    </row>
    <row r="12" spans="1:17" ht="243" customHeight="1" thickTop="1" thickBot="1">
      <c r="A12" s="47" t="s">
        <v>121</v>
      </c>
      <c r="B12" s="16" t="s">
        <v>179</v>
      </c>
      <c r="C12" s="82" t="s">
        <v>369</v>
      </c>
      <c r="D12" s="83" t="s">
        <v>162</v>
      </c>
      <c r="E12" s="269">
        <v>3100000</v>
      </c>
      <c r="F12" s="269">
        <v>3099372.99</v>
      </c>
      <c r="G12" s="37" t="s">
        <v>171</v>
      </c>
      <c r="H12" s="85">
        <f t="shared" si="0"/>
        <v>99.979773870967747</v>
      </c>
      <c r="I12" s="86" t="s">
        <v>383</v>
      </c>
      <c r="J12" s="37" t="s">
        <v>395</v>
      </c>
      <c r="K12" s="37" t="s">
        <v>180</v>
      </c>
      <c r="L12" s="37" t="s">
        <v>185</v>
      </c>
      <c r="M12" s="87">
        <v>3740</v>
      </c>
      <c r="N12" s="20">
        <v>3837</v>
      </c>
      <c r="O12" s="85">
        <f>N12/M12*100</f>
        <v>102.59358288770053</v>
      </c>
      <c r="P12" s="19">
        <f>O12/1</f>
        <v>102.59358288770053</v>
      </c>
      <c r="Q12" s="91" t="s">
        <v>442</v>
      </c>
    </row>
    <row r="13" spans="1:17" ht="269.25" customHeight="1" thickTop="1" thickBot="1">
      <c r="A13" s="92" t="s">
        <v>322</v>
      </c>
      <c r="B13" s="37" t="s">
        <v>321</v>
      </c>
      <c r="C13" s="67" t="s">
        <v>370</v>
      </c>
      <c r="D13" s="83" t="s">
        <v>162</v>
      </c>
      <c r="E13" s="271">
        <v>172881.2</v>
      </c>
      <c r="F13" s="271">
        <v>171408.25</v>
      </c>
      <c r="G13" s="37" t="s">
        <v>13</v>
      </c>
      <c r="H13" s="85">
        <f t="shared" si="0"/>
        <v>99.147998741332188</v>
      </c>
      <c r="I13" s="86" t="s">
        <v>386</v>
      </c>
      <c r="J13" s="37" t="s">
        <v>426</v>
      </c>
      <c r="K13" s="37" t="s">
        <v>175</v>
      </c>
      <c r="L13" s="37" t="s">
        <v>185</v>
      </c>
      <c r="M13" s="87">
        <v>409</v>
      </c>
      <c r="N13" s="20">
        <v>409</v>
      </c>
      <c r="O13" s="85">
        <f>N13/M13*100</f>
        <v>100</v>
      </c>
      <c r="P13" s="93">
        <f>O13/1</f>
        <v>100</v>
      </c>
      <c r="Q13" s="88"/>
    </row>
    <row r="14" spans="1:17" ht="360" customHeight="1" thickTop="1" thickBot="1">
      <c r="A14" s="47" t="s">
        <v>123</v>
      </c>
      <c r="B14" s="16" t="s">
        <v>443</v>
      </c>
      <c r="C14" s="38" t="s">
        <v>374</v>
      </c>
      <c r="D14" s="83" t="s">
        <v>162</v>
      </c>
      <c r="E14" s="270">
        <f>E15+E16+E17</f>
        <v>812646.79999999993</v>
      </c>
      <c r="F14" s="270">
        <f>F15+F16+F17</f>
        <v>810869.43</v>
      </c>
      <c r="G14" s="37" t="s">
        <v>181</v>
      </c>
      <c r="H14" s="85">
        <f t="shared" si="0"/>
        <v>99.781286285751719</v>
      </c>
      <c r="I14" s="86" t="s">
        <v>387</v>
      </c>
      <c r="J14" s="91" t="s">
        <v>183</v>
      </c>
      <c r="K14" s="91" t="s">
        <v>184</v>
      </c>
      <c r="L14" s="37" t="s">
        <v>185</v>
      </c>
      <c r="M14" s="87">
        <f>M15+M16+M17</f>
        <v>943</v>
      </c>
      <c r="N14" s="20">
        <v>948</v>
      </c>
      <c r="O14" s="85">
        <f>IF((N14/M14)&gt;1,100)</f>
        <v>100</v>
      </c>
      <c r="P14" s="356">
        <f>(O15+O16+O17)/3</f>
        <v>95.370370370370367</v>
      </c>
      <c r="Q14" s="94"/>
    </row>
    <row r="15" spans="1:17" ht="409.6" customHeight="1" thickTop="1" thickBot="1">
      <c r="A15" s="47" t="s">
        <v>182</v>
      </c>
      <c r="B15" s="16" t="s">
        <v>444</v>
      </c>
      <c r="C15" s="92" t="s">
        <v>371</v>
      </c>
      <c r="D15" s="83" t="s">
        <v>162</v>
      </c>
      <c r="E15" s="269">
        <v>689310.5</v>
      </c>
      <c r="F15" s="269">
        <v>688995.47</v>
      </c>
      <c r="G15" s="37" t="s">
        <v>171</v>
      </c>
      <c r="H15" s="85">
        <f t="shared" si="0"/>
        <v>99.95429780918758</v>
      </c>
      <c r="I15" s="86" t="s">
        <v>388</v>
      </c>
      <c r="J15" s="91" t="s">
        <v>183</v>
      </c>
      <c r="K15" s="91" t="s">
        <v>184</v>
      </c>
      <c r="L15" s="20" t="s">
        <v>185</v>
      </c>
      <c r="M15" s="20">
        <v>869</v>
      </c>
      <c r="N15" s="20">
        <v>1451</v>
      </c>
      <c r="O15" s="85">
        <f>IF((N15/M15)&gt;1,100)</f>
        <v>100</v>
      </c>
      <c r="P15" s="351"/>
      <c r="Q15" s="95"/>
    </row>
    <row r="16" spans="1:17" ht="293.25" customHeight="1" thickTop="1" thickBot="1">
      <c r="A16" s="47" t="s">
        <v>186</v>
      </c>
      <c r="B16" s="16" t="s">
        <v>187</v>
      </c>
      <c r="C16" s="96" t="s">
        <v>372</v>
      </c>
      <c r="D16" s="83" t="s">
        <v>162</v>
      </c>
      <c r="E16" s="272">
        <v>83766.7</v>
      </c>
      <c r="F16" s="273">
        <v>82610.3</v>
      </c>
      <c r="G16" s="37" t="s">
        <v>13</v>
      </c>
      <c r="H16" s="85">
        <f t="shared" si="0"/>
        <v>98.619499156586102</v>
      </c>
      <c r="I16" s="86" t="s">
        <v>389</v>
      </c>
      <c r="J16" s="91" t="s">
        <v>183</v>
      </c>
      <c r="K16" s="91" t="s">
        <v>184</v>
      </c>
      <c r="L16" s="20" t="s">
        <v>185</v>
      </c>
      <c r="M16" s="20">
        <v>38</v>
      </c>
      <c r="N16" s="20">
        <v>59</v>
      </c>
      <c r="O16" s="85">
        <f>IF((N16/M16)&gt;1,100)</f>
        <v>100</v>
      </c>
      <c r="P16" s="351"/>
      <c r="Q16" s="97"/>
    </row>
    <row r="17" spans="1:17" ht="231" customHeight="1" thickTop="1" thickBot="1">
      <c r="A17" s="47" t="s">
        <v>188</v>
      </c>
      <c r="B17" s="16" t="s">
        <v>189</v>
      </c>
      <c r="C17" s="98" t="s">
        <v>373</v>
      </c>
      <c r="D17" s="83" t="s">
        <v>162</v>
      </c>
      <c r="E17" s="269">
        <v>39569.599999999999</v>
      </c>
      <c r="F17" s="269">
        <v>39263.660000000003</v>
      </c>
      <c r="G17" s="37" t="s">
        <v>13</v>
      </c>
      <c r="H17" s="85">
        <f t="shared" si="0"/>
        <v>99.226830698313876</v>
      </c>
      <c r="I17" s="86" t="s">
        <v>390</v>
      </c>
      <c r="J17" s="91" t="s">
        <v>183</v>
      </c>
      <c r="K17" s="37" t="s">
        <v>184</v>
      </c>
      <c r="L17" s="20" t="s">
        <v>185</v>
      </c>
      <c r="M17" s="20">
        <v>36</v>
      </c>
      <c r="N17" s="20">
        <v>31</v>
      </c>
      <c r="O17" s="85">
        <f>N17/M17*100</f>
        <v>86.111111111111114</v>
      </c>
      <c r="P17" s="352"/>
      <c r="Q17" s="99"/>
    </row>
    <row r="18" spans="1:17" ht="409.6" customHeight="1" thickTop="1">
      <c r="A18" s="357" t="s">
        <v>53</v>
      </c>
      <c r="B18" s="360" t="s">
        <v>190</v>
      </c>
      <c r="C18" s="385" t="s">
        <v>375</v>
      </c>
      <c r="D18" s="386" t="s">
        <v>162</v>
      </c>
      <c r="E18" s="93">
        <v>85048.9</v>
      </c>
      <c r="F18" s="93">
        <v>85048.9</v>
      </c>
      <c r="G18" s="391" t="s">
        <v>171</v>
      </c>
      <c r="H18" s="405">
        <f t="shared" si="0"/>
        <v>100</v>
      </c>
      <c r="I18" s="394" t="s">
        <v>399</v>
      </c>
      <c r="J18" s="391" t="s">
        <v>396</v>
      </c>
      <c r="K18" s="100" t="s">
        <v>400</v>
      </c>
      <c r="L18" s="20" t="s">
        <v>437</v>
      </c>
      <c r="M18" s="20">
        <v>18</v>
      </c>
      <c r="N18" s="20">
        <v>18</v>
      </c>
      <c r="O18" s="85">
        <f>N18/M18*100</f>
        <v>100</v>
      </c>
      <c r="P18" s="356">
        <f>SUM(O18:O21)/4</f>
        <v>100</v>
      </c>
      <c r="Q18" s="350"/>
    </row>
    <row r="19" spans="1:17" ht="267" customHeight="1">
      <c r="A19" s="358"/>
      <c r="B19" s="434"/>
      <c r="C19" s="419"/>
      <c r="D19" s="387"/>
      <c r="E19" s="275"/>
      <c r="F19" s="275"/>
      <c r="G19" s="387"/>
      <c r="H19" s="389"/>
      <c r="I19" s="395"/>
      <c r="J19" s="387"/>
      <c r="K19" s="100" t="s">
        <v>401</v>
      </c>
      <c r="L19" s="20" t="s">
        <v>437</v>
      </c>
      <c r="M19" s="20">
        <v>60</v>
      </c>
      <c r="N19" s="20">
        <v>85</v>
      </c>
      <c r="O19" s="85">
        <f>IF((N19/M19)&gt;1,100)</f>
        <v>100</v>
      </c>
      <c r="P19" s="392"/>
      <c r="Q19" s="351"/>
    </row>
    <row r="20" spans="1:17" ht="286.5" customHeight="1">
      <c r="A20" s="358"/>
      <c r="B20" s="358"/>
      <c r="C20" s="419"/>
      <c r="D20" s="387"/>
      <c r="E20" s="275"/>
      <c r="F20" s="275"/>
      <c r="G20" s="351"/>
      <c r="H20" s="389"/>
      <c r="I20" s="395"/>
      <c r="J20" s="37" t="s">
        <v>397</v>
      </c>
      <c r="K20" s="37" t="s">
        <v>402</v>
      </c>
      <c r="L20" s="20" t="s">
        <v>206</v>
      </c>
      <c r="M20" s="20">
        <v>430</v>
      </c>
      <c r="N20" s="20">
        <v>436.5</v>
      </c>
      <c r="O20" s="85">
        <f>IF((N20/M20)&gt;1,100)</f>
        <v>100</v>
      </c>
      <c r="P20" s="392"/>
      <c r="Q20" s="351"/>
    </row>
    <row r="21" spans="1:17" ht="176.25" customHeight="1" thickBot="1">
      <c r="A21" s="358"/>
      <c r="B21" s="358"/>
      <c r="C21" s="419"/>
      <c r="D21" s="387"/>
      <c r="E21" s="276"/>
      <c r="F21" s="276"/>
      <c r="G21" s="351"/>
      <c r="H21" s="389"/>
      <c r="I21" s="395"/>
      <c r="J21" s="81" t="s">
        <v>398</v>
      </c>
      <c r="K21" s="81" t="s">
        <v>403</v>
      </c>
      <c r="L21" s="20" t="s">
        <v>437</v>
      </c>
      <c r="M21" s="20">
        <v>2100</v>
      </c>
      <c r="N21" s="20">
        <v>3673</v>
      </c>
      <c r="O21" s="85">
        <f>IF((N21/M21)&gt;1,100)</f>
        <v>100</v>
      </c>
      <c r="P21" s="392"/>
      <c r="Q21" s="351"/>
    </row>
    <row r="22" spans="1:17" ht="308.25" customHeight="1" thickTop="1">
      <c r="A22" s="357" t="s">
        <v>54</v>
      </c>
      <c r="B22" s="360" t="s">
        <v>191</v>
      </c>
      <c r="C22" s="385" t="s">
        <v>376</v>
      </c>
      <c r="D22" s="386" t="s">
        <v>162</v>
      </c>
      <c r="E22" s="93">
        <v>35865.199999999997</v>
      </c>
      <c r="F22" s="93">
        <v>35865.199999999997</v>
      </c>
      <c r="G22" s="391" t="s">
        <v>171</v>
      </c>
      <c r="H22" s="405">
        <f>F22/E22*100</f>
        <v>100</v>
      </c>
      <c r="I22" s="394" t="s">
        <v>383</v>
      </c>
      <c r="J22" s="391" t="s">
        <v>404</v>
      </c>
      <c r="K22" s="37" t="s">
        <v>405</v>
      </c>
      <c r="L22" s="20" t="s">
        <v>437</v>
      </c>
      <c r="M22" s="38" t="s">
        <v>440</v>
      </c>
      <c r="N22" s="38" t="s">
        <v>440</v>
      </c>
      <c r="O22" s="85">
        <f t="shared" ref="O22:O25" si="1">N22/M22*100</f>
        <v>100</v>
      </c>
      <c r="P22" s="356">
        <f>SUM(O22:O25)/4</f>
        <v>100</v>
      </c>
      <c r="Q22" s="350"/>
    </row>
    <row r="23" spans="1:17" ht="178.5" customHeight="1">
      <c r="A23" s="358"/>
      <c r="B23" s="358"/>
      <c r="C23" s="419"/>
      <c r="D23" s="387"/>
      <c r="E23" s="275"/>
      <c r="F23" s="275"/>
      <c r="G23" s="351"/>
      <c r="H23" s="389"/>
      <c r="I23" s="395"/>
      <c r="J23" s="387"/>
      <c r="K23" s="37" t="s">
        <v>406</v>
      </c>
      <c r="L23" s="20" t="s">
        <v>437</v>
      </c>
      <c r="M23" s="37">
        <v>1</v>
      </c>
      <c r="N23" s="37">
        <v>1</v>
      </c>
      <c r="O23" s="85">
        <f t="shared" si="1"/>
        <v>100</v>
      </c>
      <c r="P23" s="392"/>
      <c r="Q23" s="351"/>
    </row>
    <row r="24" spans="1:17" ht="156" customHeight="1">
      <c r="A24" s="358"/>
      <c r="B24" s="358"/>
      <c r="C24" s="419"/>
      <c r="D24" s="387"/>
      <c r="E24" s="275"/>
      <c r="F24" s="275"/>
      <c r="G24" s="351"/>
      <c r="H24" s="389"/>
      <c r="I24" s="395"/>
      <c r="J24" s="388"/>
      <c r="K24" s="37" t="s">
        <v>407</v>
      </c>
      <c r="L24" s="20" t="s">
        <v>437</v>
      </c>
      <c r="M24" s="37">
        <v>19</v>
      </c>
      <c r="N24" s="37">
        <v>19</v>
      </c>
      <c r="O24" s="85">
        <f t="shared" si="1"/>
        <v>100</v>
      </c>
      <c r="P24" s="392"/>
      <c r="Q24" s="351"/>
    </row>
    <row r="25" spans="1:17" ht="132" customHeight="1">
      <c r="A25" s="358"/>
      <c r="B25" s="359"/>
      <c r="C25" s="352"/>
      <c r="D25" s="388"/>
      <c r="E25" s="276"/>
      <c r="F25" s="276"/>
      <c r="G25" s="352"/>
      <c r="H25" s="390"/>
      <c r="I25" s="396"/>
      <c r="J25" s="37" t="s">
        <v>408</v>
      </c>
      <c r="K25" s="37" t="s">
        <v>409</v>
      </c>
      <c r="L25" s="20" t="s">
        <v>437</v>
      </c>
      <c r="M25" s="37">
        <v>1</v>
      </c>
      <c r="N25" s="37">
        <v>1</v>
      </c>
      <c r="O25" s="85">
        <f t="shared" si="1"/>
        <v>100</v>
      </c>
      <c r="P25" s="393"/>
      <c r="Q25" s="352"/>
    </row>
    <row r="26" spans="1:17" ht="34.5" customHeight="1">
      <c r="A26" s="357" t="s">
        <v>323</v>
      </c>
      <c r="B26" s="360" t="s">
        <v>192</v>
      </c>
      <c r="C26" s="385" t="s">
        <v>377</v>
      </c>
      <c r="D26" s="391" t="s">
        <v>162</v>
      </c>
      <c r="E26" s="93">
        <v>147347.9</v>
      </c>
      <c r="F26" s="93">
        <v>147347.9</v>
      </c>
      <c r="G26" s="391" t="s">
        <v>171</v>
      </c>
      <c r="H26" s="405">
        <f>F26/E26*100</f>
        <v>100</v>
      </c>
      <c r="I26" s="439" t="s">
        <v>383</v>
      </c>
      <c r="J26" s="442" t="s">
        <v>193</v>
      </c>
      <c r="K26" s="439"/>
      <c r="L26" s="439"/>
      <c r="M26" s="444"/>
      <c r="N26" s="350"/>
      <c r="O26" s="356"/>
      <c r="P26" s="356"/>
      <c r="Q26" s="435"/>
    </row>
    <row r="27" spans="1:17" ht="31.5" customHeight="1">
      <c r="A27" s="358"/>
      <c r="B27" s="358"/>
      <c r="C27" s="419"/>
      <c r="D27" s="387"/>
      <c r="E27" s="275"/>
      <c r="F27" s="275"/>
      <c r="G27" s="351"/>
      <c r="H27" s="389"/>
      <c r="I27" s="440"/>
      <c r="J27" s="443"/>
      <c r="K27" s="441"/>
      <c r="L27" s="441"/>
      <c r="M27" s="445"/>
      <c r="N27" s="352"/>
      <c r="O27" s="393"/>
      <c r="P27" s="393"/>
      <c r="Q27" s="436"/>
    </row>
    <row r="28" spans="1:17" ht="118.5" customHeight="1">
      <c r="A28" s="358"/>
      <c r="B28" s="358"/>
      <c r="C28" s="419"/>
      <c r="D28" s="387"/>
      <c r="E28" s="275"/>
      <c r="F28" s="275"/>
      <c r="G28" s="351"/>
      <c r="H28" s="389"/>
      <c r="I28" s="440"/>
      <c r="J28" s="37" t="s">
        <v>410</v>
      </c>
      <c r="K28" s="38" t="s">
        <v>411</v>
      </c>
      <c r="L28" s="20" t="s">
        <v>437</v>
      </c>
      <c r="M28" s="102">
        <v>10500</v>
      </c>
      <c r="N28" s="20">
        <v>12188</v>
      </c>
      <c r="O28" s="85">
        <f t="shared" ref="O28:O37" si="2">IF((N28/M28)&gt;1,100)</f>
        <v>100</v>
      </c>
      <c r="P28" s="356">
        <f>SUM(O28:O37)/10</f>
        <v>100</v>
      </c>
      <c r="Q28" s="20"/>
    </row>
    <row r="29" spans="1:17" ht="161.25" customHeight="1">
      <c r="A29" s="358"/>
      <c r="B29" s="358"/>
      <c r="C29" s="419"/>
      <c r="D29" s="387"/>
      <c r="E29" s="275"/>
      <c r="F29" s="275"/>
      <c r="G29" s="351"/>
      <c r="H29" s="389"/>
      <c r="I29" s="440"/>
      <c r="J29" s="37" t="s">
        <v>412</v>
      </c>
      <c r="K29" s="38" t="s">
        <v>413</v>
      </c>
      <c r="L29" s="20" t="s">
        <v>437</v>
      </c>
      <c r="M29" s="101">
        <v>11500</v>
      </c>
      <c r="N29" s="20">
        <v>13320</v>
      </c>
      <c r="O29" s="85">
        <f t="shared" si="2"/>
        <v>100</v>
      </c>
      <c r="P29" s="351"/>
      <c r="Q29" s="20"/>
    </row>
    <row r="30" spans="1:17" ht="130.5" customHeight="1">
      <c r="A30" s="358"/>
      <c r="B30" s="358"/>
      <c r="C30" s="419"/>
      <c r="D30" s="387"/>
      <c r="E30" s="275"/>
      <c r="F30" s="275"/>
      <c r="G30" s="351"/>
      <c r="H30" s="389"/>
      <c r="I30" s="440"/>
      <c r="J30" s="37" t="s">
        <v>414</v>
      </c>
      <c r="K30" s="38" t="s">
        <v>413</v>
      </c>
      <c r="L30" s="20" t="s">
        <v>437</v>
      </c>
      <c r="M30" s="101">
        <v>11200</v>
      </c>
      <c r="N30" s="20">
        <v>12611</v>
      </c>
      <c r="O30" s="85">
        <f t="shared" si="2"/>
        <v>100</v>
      </c>
      <c r="P30" s="351"/>
      <c r="Q30" s="20"/>
    </row>
    <row r="31" spans="1:17" ht="146.25" customHeight="1">
      <c r="A31" s="358"/>
      <c r="B31" s="358"/>
      <c r="C31" s="419"/>
      <c r="D31" s="387"/>
      <c r="E31" s="275"/>
      <c r="F31" s="275"/>
      <c r="G31" s="351"/>
      <c r="H31" s="389"/>
      <c r="I31" s="440"/>
      <c r="J31" s="37" t="s">
        <v>415</v>
      </c>
      <c r="K31" s="38" t="s">
        <v>416</v>
      </c>
      <c r="L31" s="20" t="s">
        <v>206</v>
      </c>
      <c r="M31" s="101">
        <v>495000</v>
      </c>
      <c r="N31" s="20">
        <v>533080</v>
      </c>
      <c r="O31" s="85">
        <f t="shared" si="2"/>
        <v>100</v>
      </c>
      <c r="P31" s="351"/>
      <c r="Q31" s="20"/>
    </row>
    <row r="32" spans="1:17" ht="140.25" customHeight="1">
      <c r="A32" s="358"/>
      <c r="B32" s="358"/>
      <c r="C32" s="419"/>
      <c r="D32" s="387"/>
      <c r="E32" s="275"/>
      <c r="F32" s="275"/>
      <c r="G32" s="351"/>
      <c r="H32" s="389"/>
      <c r="I32" s="440"/>
      <c r="J32" s="103" t="s">
        <v>417</v>
      </c>
      <c r="K32" s="104" t="s">
        <v>418</v>
      </c>
      <c r="L32" s="20" t="s">
        <v>437</v>
      </c>
      <c r="M32" s="101">
        <v>450</v>
      </c>
      <c r="N32" s="20">
        <v>500</v>
      </c>
      <c r="O32" s="85">
        <f t="shared" si="2"/>
        <v>100</v>
      </c>
      <c r="P32" s="351"/>
      <c r="Q32" s="20"/>
    </row>
    <row r="33" spans="1:17" ht="119.25" customHeight="1">
      <c r="A33" s="358"/>
      <c r="B33" s="358"/>
      <c r="C33" s="419"/>
      <c r="D33" s="387"/>
      <c r="E33" s="275"/>
      <c r="F33" s="275"/>
      <c r="G33" s="351"/>
      <c r="H33" s="389"/>
      <c r="I33" s="440"/>
      <c r="J33" s="37" t="s">
        <v>419</v>
      </c>
      <c r="K33" s="38" t="s">
        <v>420</v>
      </c>
      <c r="L33" s="20" t="s">
        <v>206</v>
      </c>
      <c r="M33" s="101">
        <v>4300</v>
      </c>
      <c r="N33" s="20">
        <v>5368.9</v>
      </c>
      <c r="O33" s="85">
        <f t="shared" si="2"/>
        <v>100</v>
      </c>
      <c r="P33" s="351"/>
      <c r="Q33" s="20"/>
    </row>
    <row r="34" spans="1:17" ht="119.25" customHeight="1">
      <c r="A34" s="358"/>
      <c r="B34" s="358"/>
      <c r="C34" s="419"/>
      <c r="D34" s="387"/>
      <c r="E34" s="275"/>
      <c r="F34" s="275"/>
      <c r="G34" s="351"/>
      <c r="H34" s="389"/>
      <c r="I34" s="440"/>
      <c r="J34" s="37" t="s">
        <v>421</v>
      </c>
      <c r="K34" s="38" t="s">
        <v>416</v>
      </c>
      <c r="L34" s="37" t="s">
        <v>206</v>
      </c>
      <c r="M34" s="101">
        <v>1250</v>
      </c>
      <c r="N34" s="20">
        <v>1278.7</v>
      </c>
      <c r="O34" s="85">
        <f t="shared" si="2"/>
        <v>100</v>
      </c>
      <c r="P34" s="351"/>
      <c r="Q34" s="20"/>
    </row>
    <row r="35" spans="1:17" ht="85.5" customHeight="1">
      <c r="A35" s="358"/>
      <c r="B35" s="358"/>
      <c r="C35" s="419"/>
      <c r="D35" s="387"/>
      <c r="E35" s="275"/>
      <c r="F35" s="275"/>
      <c r="G35" s="351"/>
      <c r="H35" s="389"/>
      <c r="I35" s="440"/>
      <c r="J35" s="391" t="s">
        <v>422</v>
      </c>
      <c r="K35" s="38" t="s">
        <v>441</v>
      </c>
      <c r="L35" s="37" t="s">
        <v>257</v>
      </c>
      <c r="M35" s="101">
        <v>10000</v>
      </c>
      <c r="N35" s="20">
        <v>10026</v>
      </c>
      <c r="O35" s="85">
        <f t="shared" si="2"/>
        <v>100</v>
      </c>
      <c r="P35" s="351"/>
      <c r="Q35" s="20"/>
    </row>
    <row r="36" spans="1:17" ht="75.75" customHeight="1">
      <c r="A36" s="358"/>
      <c r="B36" s="358"/>
      <c r="C36" s="419"/>
      <c r="D36" s="387"/>
      <c r="E36" s="275"/>
      <c r="F36" s="275"/>
      <c r="G36" s="351"/>
      <c r="H36" s="389"/>
      <c r="I36" s="440"/>
      <c r="J36" s="387"/>
      <c r="K36" s="38" t="s">
        <v>423</v>
      </c>
      <c r="L36" s="37" t="s">
        <v>438</v>
      </c>
      <c r="M36" s="101">
        <v>850</v>
      </c>
      <c r="N36" s="20">
        <v>961</v>
      </c>
      <c r="O36" s="85">
        <f t="shared" si="2"/>
        <v>100</v>
      </c>
      <c r="P36" s="351"/>
      <c r="Q36" s="20"/>
    </row>
    <row r="37" spans="1:17" ht="195.75" customHeight="1">
      <c r="A37" s="359"/>
      <c r="B37" s="359"/>
      <c r="C37" s="420"/>
      <c r="D37" s="388"/>
      <c r="E37" s="276"/>
      <c r="F37" s="276"/>
      <c r="G37" s="352"/>
      <c r="H37" s="390"/>
      <c r="I37" s="441"/>
      <c r="J37" s="37" t="s">
        <v>424</v>
      </c>
      <c r="K37" s="38" t="s">
        <v>425</v>
      </c>
      <c r="L37" s="37" t="s">
        <v>110</v>
      </c>
      <c r="M37" s="101">
        <v>300</v>
      </c>
      <c r="N37" s="20">
        <v>364</v>
      </c>
      <c r="O37" s="85">
        <f t="shared" si="2"/>
        <v>100</v>
      </c>
      <c r="P37" s="352"/>
      <c r="Q37" s="20"/>
    </row>
    <row r="38" spans="1:17" ht="38.25" customHeight="1">
      <c r="A38" s="358" t="s">
        <v>55</v>
      </c>
      <c r="B38" s="434" t="s">
        <v>194</v>
      </c>
      <c r="C38" s="385" t="s">
        <v>378</v>
      </c>
      <c r="D38" s="387" t="s">
        <v>162</v>
      </c>
      <c r="E38" s="279">
        <v>12555.1</v>
      </c>
      <c r="F38" s="274">
        <v>12554.95</v>
      </c>
      <c r="G38" s="387" t="s">
        <v>171</v>
      </c>
      <c r="H38" s="389">
        <f>F38/E38*100</f>
        <v>99.998805266385773</v>
      </c>
      <c r="I38" s="394" t="s">
        <v>383</v>
      </c>
      <c r="J38" s="391" t="s">
        <v>427</v>
      </c>
      <c r="K38" s="391" t="s">
        <v>428</v>
      </c>
      <c r="L38" s="350" t="s">
        <v>437</v>
      </c>
      <c r="M38" s="350">
        <v>1</v>
      </c>
      <c r="N38" s="350">
        <v>1</v>
      </c>
      <c r="O38" s="356">
        <f>N38/M38*100</f>
        <v>100</v>
      </c>
      <c r="P38" s="356">
        <f>O38</f>
        <v>100</v>
      </c>
      <c r="Q38" s="350"/>
    </row>
    <row r="39" spans="1:17" ht="15" customHeight="1">
      <c r="A39" s="358"/>
      <c r="B39" s="358"/>
      <c r="C39" s="351"/>
      <c r="D39" s="387"/>
      <c r="E39" s="277"/>
      <c r="F39" s="437"/>
      <c r="G39" s="351"/>
      <c r="H39" s="389"/>
      <c r="I39" s="395"/>
      <c r="J39" s="387"/>
      <c r="K39" s="387"/>
      <c r="L39" s="351"/>
      <c r="M39" s="351"/>
      <c r="N39" s="351"/>
      <c r="O39" s="392"/>
      <c r="P39" s="392"/>
      <c r="Q39" s="351"/>
    </row>
    <row r="40" spans="1:17" ht="153.75" customHeight="1" thickBot="1">
      <c r="A40" s="359"/>
      <c r="B40" s="359"/>
      <c r="C40" s="352"/>
      <c r="D40" s="388"/>
      <c r="E40" s="278"/>
      <c r="F40" s="438"/>
      <c r="G40" s="352"/>
      <c r="H40" s="390"/>
      <c r="I40" s="396"/>
      <c r="J40" s="388"/>
      <c r="K40" s="388"/>
      <c r="L40" s="352"/>
      <c r="M40" s="352"/>
      <c r="N40" s="352"/>
      <c r="O40" s="393"/>
      <c r="P40" s="393"/>
      <c r="Q40" s="352"/>
    </row>
    <row r="41" spans="1:17" ht="41.25" customHeight="1" thickTop="1">
      <c r="A41" s="357" t="s">
        <v>325</v>
      </c>
      <c r="B41" s="360" t="s">
        <v>324</v>
      </c>
      <c r="C41" s="385" t="s">
        <v>379</v>
      </c>
      <c r="D41" s="386" t="s">
        <v>162</v>
      </c>
      <c r="E41" s="93">
        <v>4018.1</v>
      </c>
      <c r="F41" s="93">
        <v>0</v>
      </c>
      <c r="G41" s="387" t="s">
        <v>171</v>
      </c>
      <c r="H41" s="389">
        <f>F41/E41*100</f>
        <v>0</v>
      </c>
      <c r="I41" s="350" t="s">
        <v>461</v>
      </c>
      <c r="J41" s="391"/>
      <c r="K41" s="391" t="s">
        <v>195</v>
      </c>
      <c r="L41" s="350" t="s">
        <v>437</v>
      </c>
      <c r="M41" s="350">
        <v>0</v>
      </c>
      <c r="N41" s="350">
        <v>0</v>
      </c>
      <c r="O41" s="356" t="s">
        <v>461</v>
      </c>
      <c r="P41" s="356" t="s">
        <v>461</v>
      </c>
      <c r="Q41" s="350"/>
    </row>
    <row r="42" spans="1:17" ht="12.75" customHeight="1">
      <c r="A42" s="358"/>
      <c r="B42" s="358"/>
      <c r="C42" s="351"/>
      <c r="D42" s="387"/>
      <c r="E42" s="275"/>
      <c r="F42" s="275"/>
      <c r="G42" s="351"/>
      <c r="H42" s="389"/>
      <c r="I42" s="351"/>
      <c r="J42" s="387"/>
      <c r="K42" s="387"/>
      <c r="L42" s="351"/>
      <c r="M42" s="351"/>
      <c r="N42" s="351"/>
      <c r="O42" s="392"/>
      <c r="P42" s="392"/>
      <c r="Q42" s="351"/>
    </row>
    <row r="43" spans="1:17" ht="92.25" customHeight="1">
      <c r="A43" s="359"/>
      <c r="B43" s="359"/>
      <c r="C43" s="352"/>
      <c r="D43" s="388"/>
      <c r="E43" s="276"/>
      <c r="F43" s="276"/>
      <c r="G43" s="352"/>
      <c r="H43" s="390"/>
      <c r="I43" s="352"/>
      <c r="J43" s="388"/>
      <c r="K43" s="388"/>
      <c r="L43" s="352"/>
      <c r="M43" s="352"/>
      <c r="N43" s="352"/>
      <c r="O43" s="393"/>
      <c r="P43" s="392"/>
      <c r="Q43" s="352"/>
    </row>
    <row r="44" spans="1:17" ht="126.75" customHeight="1">
      <c r="A44" s="105" t="s">
        <v>326</v>
      </c>
      <c r="B44" s="78" t="s">
        <v>196</v>
      </c>
      <c r="C44" s="82" t="s">
        <v>380</v>
      </c>
      <c r="D44" s="81" t="s">
        <v>162</v>
      </c>
      <c r="E44" s="271">
        <v>20167</v>
      </c>
      <c r="F44" s="269">
        <v>20167</v>
      </c>
      <c r="G44" s="81" t="s">
        <v>171</v>
      </c>
      <c r="H44" s="106">
        <f>F44/E44*100</f>
        <v>100</v>
      </c>
      <c r="I44" s="37" t="s">
        <v>383</v>
      </c>
      <c r="J44" s="37" t="s">
        <v>429</v>
      </c>
      <c r="K44" s="37" t="s">
        <v>197</v>
      </c>
      <c r="L44" s="81" t="s">
        <v>437</v>
      </c>
      <c r="M44" s="107">
        <v>67</v>
      </c>
      <c r="N44" s="107">
        <v>72</v>
      </c>
      <c r="O44" s="85">
        <f t="shared" ref="O44" si="3">IF((N44/M44)&gt;1,100)</f>
        <v>100</v>
      </c>
      <c r="P44" s="106">
        <f>O44</f>
        <v>100</v>
      </c>
      <c r="Q44" s="107"/>
    </row>
    <row r="45" spans="1:17" ht="192" customHeight="1">
      <c r="A45" s="48" t="s">
        <v>327</v>
      </c>
      <c r="B45" s="16" t="s">
        <v>328</v>
      </c>
      <c r="C45" s="82" t="s">
        <v>368</v>
      </c>
      <c r="D45" s="37" t="s">
        <v>199</v>
      </c>
      <c r="E45" s="274">
        <v>1667000</v>
      </c>
      <c r="F45" s="274">
        <v>1667000</v>
      </c>
      <c r="G45" s="37" t="s">
        <v>171</v>
      </c>
      <c r="H45" s="85">
        <f>F45/E45*100</f>
        <v>100</v>
      </c>
      <c r="I45" s="37" t="s">
        <v>383</v>
      </c>
      <c r="J45" s="37" t="s">
        <v>430</v>
      </c>
      <c r="K45" s="37" t="s">
        <v>431</v>
      </c>
      <c r="L45" s="37" t="s">
        <v>439</v>
      </c>
      <c r="M45" s="20">
        <v>1667000</v>
      </c>
      <c r="N45" s="20">
        <v>1667000</v>
      </c>
      <c r="O45" s="85">
        <f>N45/M45*100</f>
        <v>100</v>
      </c>
      <c r="P45" s="85">
        <f>O45</f>
        <v>100</v>
      </c>
      <c r="Q45" s="20"/>
    </row>
    <row r="46" spans="1:17" ht="138" customHeight="1">
      <c r="A46" s="357" t="s">
        <v>329</v>
      </c>
      <c r="B46" s="360" t="s">
        <v>330</v>
      </c>
      <c r="C46" s="391" t="s">
        <v>14</v>
      </c>
      <c r="D46" s="391" t="s">
        <v>366</v>
      </c>
      <c r="E46" s="356">
        <v>400000</v>
      </c>
      <c r="F46" s="356">
        <v>400000</v>
      </c>
      <c r="G46" s="391" t="s">
        <v>14</v>
      </c>
      <c r="H46" s="405">
        <f>F46/E46*100</f>
        <v>100</v>
      </c>
      <c r="I46" s="391" t="s">
        <v>383</v>
      </c>
      <c r="J46" s="37" t="s">
        <v>455</v>
      </c>
      <c r="K46" s="37" t="s">
        <v>456</v>
      </c>
      <c r="L46" s="37" t="s">
        <v>174</v>
      </c>
      <c r="M46" s="20">
        <v>0</v>
      </c>
      <c r="N46" s="20">
        <v>70</v>
      </c>
      <c r="O46" s="85">
        <v>100</v>
      </c>
      <c r="P46" s="405">
        <f>(O46+O47)/2</f>
        <v>80.349999999999994</v>
      </c>
      <c r="Q46" s="37" t="s">
        <v>460</v>
      </c>
    </row>
    <row r="47" spans="1:17" ht="108.75" customHeight="1">
      <c r="A47" s="359"/>
      <c r="B47" s="404"/>
      <c r="C47" s="388"/>
      <c r="D47" s="388"/>
      <c r="E47" s="393"/>
      <c r="F47" s="393"/>
      <c r="G47" s="388"/>
      <c r="H47" s="390"/>
      <c r="I47" s="388"/>
      <c r="J47" s="37" t="s">
        <v>457</v>
      </c>
      <c r="K47" s="37" t="s">
        <v>458</v>
      </c>
      <c r="L47" s="20" t="s">
        <v>459</v>
      </c>
      <c r="M47" s="20">
        <v>400000</v>
      </c>
      <c r="N47" s="20">
        <f>400000-157121</f>
        <v>242879</v>
      </c>
      <c r="O47" s="20">
        <f>ROUND(N47/M47*100,1)</f>
        <v>60.7</v>
      </c>
      <c r="P47" s="390"/>
      <c r="Q47" s="37"/>
    </row>
    <row r="48" spans="1:17" ht="40.5" customHeight="1">
      <c r="A48" s="353" t="s">
        <v>30</v>
      </c>
      <c r="B48" s="354"/>
      <c r="C48" s="354"/>
      <c r="D48" s="354"/>
      <c r="E48" s="354"/>
      <c r="F48" s="354"/>
      <c r="G48" s="354"/>
      <c r="H48" s="354"/>
      <c r="I48" s="354"/>
      <c r="J48" s="354"/>
      <c r="K48" s="354"/>
      <c r="L48" s="354"/>
      <c r="M48" s="354"/>
      <c r="N48" s="354"/>
      <c r="O48" s="354"/>
      <c r="P48" s="354"/>
      <c r="Q48" s="355"/>
    </row>
    <row r="49" spans="1:46" ht="384.75" customHeight="1">
      <c r="A49" s="108" t="s">
        <v>28</v>
      </c>
      <c r="B49" s="16" t="s">
        <v>198</v>
      </c>
      <c r="C49" s="82" t="s">
        <v>381</v>
      </c>
      <c r="D49" s="37" t="s">
        <v>199</v>
      </c>
      <c r="E49" s="84">
        <f>2600000+2000000</f>
        <v>4600000</v>
      </c>
      <c r="F49" s="84">
        <v>4587811.05</v>
      </c>
      <c r="G49" s="37" t="s">
        <v>171</v>
      </c>
      <c r="H49" s="19">
        <f t="shared" ref="H49:H76" si="4">F49/E49*100</f>
        <v>99.735022826086947</v>
      </c>
      <c r="I49" s="37" t="s">
        <v>391</v>
      </c>
      <c r="J49" s="20"/>
      <c r="K49" s="37" t="s">
        <v>200</v>
      </c>
      <c r="L49" s="20" t="s">
        <v>201</v>
      </c>
      <c r="M49" s="20">
        <v>71</v>
      </c>
      <c r="N49" s="20">
        <v>71.599999999999994</v>
      </c>
      <c r="O49" s="19">
        <f>IF(N49/M49&gt;1,100)</f>
        <v>100</v>
      </c>
      <c r="P49" s="356">
        <f>(O49+O50)/2</f>
        <v>100</v>
      </c>
      <c r="Q49" s="20"/>
    </row>
    <row r="50" spans="1:46" ht="183" customHeight="1">
      <c r="A50" s="48" t="s">
        <v>108</v>
      </c>
      <c r="B50" s="16" t="s">
        <v>202</v>
      </c>
      <c r="C50" s="82" t="s">
        <v>381</v>
      </c>
      <c r="D50" s="37" t="s">
        <v>199</v>
      </c>
      <c r="E50" s="90">
        <v>200000</v>
      </c>
      <c r="F50" s="90">
        <v>200000</v>
      </c>
      <c r="G50" s="37" t="s">
        <v>171</v>
      </c>
      <c r="H50" s="19">
        <f t="shared" si="4"/>
        <v>100</v>
      </c>
      <c r="I50" s="123" t="s">
        <v>383</v>
      </c>
      <c r="J50" s="20"/>
      <c r="K50" s="37" t="s">
        <v>203</v>
      </c>
      <c r="L50" s="20" t="s">
        <v>201</v>
      </c>
      <c r="M50" s="20">
        <v>3</v>
      </c>
      <c r="N50" s="20">
        <v>3.26</v>
      </c>
      <c r="O50" s="19">
        <f>IF(N50/M50&gt;1,100)</f>
        <v>100</v>
      </c>
      <c r="P50" s="352"/>
      <c r="Q50" s="20"/>
    </row>
    <row r="51" spans="1:46" ht="297" customHeight="1">
      <c r="A51" s="48" t="s">
        <v>29</v>
      </c>
      <c r="B51" s="16" t="s">
        <v>204</v>
      </c>
      <c r="C51" s="82" t="s">
        <v>382</v>
      </c>
      <c r="D51" s="37" t="s">
        <v>199</v>
      </c>
      <c r="E51" s="84">
        <f>22466.2+964.9</f>
        <v>23431.100000000002</v>
      </c>
      <c r="F51" s="84">
        <v>23431.1</v>
      </c>
      <c r="G51" s="37" t="s">
        <v>13</v>
      </c>
      <c r="H51" s="19">
        <f t="shared" si="4"/>
        <v>99.999999999999986</v>
      </c>
      <c r="I51" s="37" t="s">
        <v>383</v>
      </c>
      <c r="J51" s="20"/>
      <c r="K51" s="37" t="s">
        <v>205</v>
      </c>
      <c r="L51" s="20" t="s">
        <v>206</v>
      </c>
      <c r="M51" s="20">
        <v>365</v>
      </c>
      <c r="N51" s="20">
        <v>382</v>
      </c>
      <c r="O51" s="85">
        <f>IF((N51/M51)&gt;1,100)</f>
        <v>100</v>
      </c>
      <c r="P51" s="19">
        <f>O51</f>
        <v>100</v>
      </c>
      <c r="Q51" s="20"/>
    </row>
    <row r="52" spans="1:46" ht="31.5">
      <c r="A52" s="20" t="s">
        <v>121</v>
      </c>
      <c r="B52" s="37" t="s">
        <v>331</v>
      </c>
      <c r="C52" s="109" t="s">
        <v>381</v>
      </c>
      <c r="D52" s="37" t="s">
        <v>163</v>
      </c>
      <c r="E52" s="290">
        <f>SUM(E53:E75)-E59</f>
        <v>1105685.2</v>
      </c>
      <c r="F52" s="290">
        <f>SUM(F53:F75)-F59</f>
        <v>953677.20000000007</v>
      </c>
      <c r="G52" s="37" t="s">
        <v>8</v>
      </c>
      <c r="H52" s="19">
        <f t="shared" si="4"/>
        <v>86.252144823861272</v>
      </c>
      <c r="I52" s="20"/>
      <c r="J52" s="37"/>
      <c r="K52" s="20"/>
      <c r="L52" s="20"/>
      <c r="M52" s="110"/>
      <c r="N52" s="20"/>
      <c r="O52" s="19"/>
      <c r="P52" s="406">
        <f>SUM(O53:O75)/18</f>
        <v>10.855369641113043</v>
      </c>
      <c r="Q52" s="37"/>
    </row>
    <row r="53" spans="1:46" ht="93" customHeight="1">
      <c r="A53" s="20" t="s">
        <v>207</v>
      </c>
      <c r="B53" s="37" t="s">
        <v>208</v>
      </c>
      <c r="C53" s="109" t="s">
        <v>381</v>
      </c>
      <c r="D53" s="37" t="s">
        <v>163</v>
      </c>
      <c r="E53" s="296">
        <v>473025.4</v>
      </c>
      <c r="F53" s="296">
        <v>462091</v>
      </c>
      <c r="G53" s="37" t="s">
        <v>8</v>
      </c>
      <c r="H53" s="19">
        <f t="shared" si="4"/>
        <v>97.688411658232297</v>
      </c>
      <c r="I53" s="123" t="s">
        <v>445</v>
      </c>
      <c r="J53" s="37"/>
      <c r="K53" s="37" t="s">
        <v>434</v>
      </c>
      <c r="L53" s="20" t="s">
        <v>206</v>
      </c>
      <c r="M53" s="90">
        <v>10293.299999999999</v>
      </c>
      <c r="N53" s="19">
        <v>10109.700000000001</v>
      </c>
      <c r="O53" s="85">
        <f>N53/M53*100</f>
        <v>98.216315467342852</v>
      </c>
      <c r="P53" s="406"/>
      <c r="Q53" s="37"/>
    </row>
    <row r="54" spans="1:46" ht="314.25" customHeight="1">
      <c r="A54" s="20" t="s">
        <v>210</v>
      </c>
      <c r="B54" s="37" t="s">
        <v>211</v>
      </c>
      <c r="C54" s="109" t="s">
        <v>381</v>
      </c>
      <c r="D54" s="37" t="s">
        <v>163</v>
      </c>
      <c r="E54" s="296">
        <v>10000</v>
      </c>
      <c r="F54" s="296">
        <v>9764.2000000000007</v>
      </c>
      <c r="G54" s="37" t="s">
        <v>8</v>
      </c>
      <c r="H54" s="19">
        <f t="shared" si="4"/>
        <v>97.64200000000001</v>
      </c>
      <c r="I54" s="123" t="s">
        <v>869</v>
      </c>
      <c r="J54" s="37"/>
      <c r="K54" s="37" t="s">
        <v>209</v>
      </c>
      <c r="L54" s="20" t="s">
        <v>206</v>
      </c>
      <c r="M54" s="90">
        <v>4876.7299999999996</v>
      </c>
      <c r="N54" s="19">
        <v>0</v>
      </c>
      <c r="O54" s="85">
        <f>N54/M54*100</f>
        <v>0</v>
      </c>
      <c r="P54" s="406"/>
      <c r="Q54" s="37"/>
    </row>
    <row r="55" spans="1:46" ht="346.5" customHeight="1">
      <c r="A55" s="20" t="s">
        <v>212</v>
      </c>
      <c r="B55" s="37" t="s">
        <v>213</v>
      </c>
      <c r="C55" s="109" t="s">
        <v>381</v>
      </c>
      <c r="D55" s="37" t="s">
        <v>163</v>
      </c>
      <c r="E55" s="295">
        <v>79000.5</v>
      </c>
      <c r="F55" s="291">
        <v>24685.200000000001</v>
      </c>
      <c r="G55" s="37" t="s">
        <v>8</v>
      </c>
      <c r="H55" s="19">
        <f t="shared" si="4"/>
        <v>31.246890842463021</v>
      </c>
      <c r="I55" s="44" t="s">
        <v>446</v>
      </c>
      <c r="J55" s="37"/>
      <c r="K55" s="37" t="s">
        <v>209</v>
      </c>
      <c r="L55" s="20" t="s">
        <v>206</v>
      </c>
      <c r="M55" s="90">
        <v>17723.830000000002</v>
      </c>
      <c r="N55" s="112">
        <v>0</v>
      </c>
      <c r="O55" s="85">
        <f>N55/M55*100</f>
        <v>0</v>
      </c>
      <c r="P55" s="406"/>
      <c r="Q55" s="16"/>
    </row>
    <row r="56" spans="1:46" ht="223.5" customHeight="1">
      <c r="A56" s="20" t="s">
        <v>214</v>
      </c>
      <c r="B56" s="37" t="s">
        <v>215</v>
      </c>
      <c r="C56" s="109" t="s">
        <v>381</v>
      </c>
      <c r="D56" s="37" t="s">
        <v>163</v>
      </c>
      <c r="E56" s="295">
        <v>86600.7</v>
      </c>
      <c r="F56" s="291">
        <v>71620.100000000006</v>
      </c>
      <c r="G56" s="37" t="s">
        <v>8</v>
      </c>
      <c r="H56" s="19">
        <f t="shared" si="4"/>
        <v>82.701525507299607</v>
      </c>
      <c r="I56" s="68" t="s">
        <v>447</v>
      </c>
      <c r="J56" s="79"/>
      <c r="K56" s="37" t="s">
        <v>209</v>
      </c>
      <c r="L56" s="20" t="s">
        <v>206</v>
      </c>
      <c r="M56" s="90">
        <v>8808</v>
      </c>
      <c r="N56" s="112">
        <v>0</v>
      </c>
      <c r="O56" s="85">
        <f>N56/M56*100</f>
        <v>0</v>
      </c>
      <c r="P56" s="406"/>
      <c r="Q56" s="68"/>
    </row>
    <row r="57" spans="1:46" ht="273" customHeight="1">
      <c r="A57" s="20" t="s">
        <v>216</v>
      </c>
      <c r="B57" s="37" t="s">
        <v>217</v>
      </c>
      <c r="C57" s="109" t="s">
        <v>381</v>
      </c>
      <c r="D57" s="37" t="s">
        <v>163</v>
      </c>
      <c r="E57" s="295">
        <v>250000</v>
      </c>
      <c r="F57" s="291">
        <v>249832.8</v>
      </c>
      <c r="G57" s="37" t="s">
        <v>8</v>
      </c>
      <c r="H57" s="19">
        <f t="shared" si="4"/>
        <v>99.933120000000002</v>
      </c>
      <c r="I57" s="68" t="s">
        <v>448</v>
      </c>
      <c r="J57" s="37"/>
      <c r="K57" s="37" t="s">
        <v>434</v>
      </c>
      <c r="L57" s="20" t="s">
        <v>206</v>
      </c>
      <c r="M57" s="90">
        <v>57194.8</v>
      </c>
      <c r="N57" s="80">
        <v>55582.1</v>
      </c>
      <c r="O57" s="85">
        <f>N57/M57*100</f>
        <v>97.180338072691924</v>
      </c>
      <c r="P57" s="406"/>
      <c r="Q57" s="68"/>
    </row>
    <row r="58" spans="1:46" s="32" customFormat="1" ht="315">
      <c r="A58" s="107" t="s">
        <v>218</v>
      </c>
      <c r="B58" s="81" t="s">
        <v>219</v>
      </c>
      <c r="C58" s="109" t="s">
        <v>381</v>
      </c>
      <c r="D58" s="37" t="s">
        <v>163</v>
      </c>
      <c r="E58" s="294">
        <v>6242.4</v>
      </c>
      <c r="F58" s="292">
        <v>0</v>
      </c>
      <c r="G58" s="37" t="s">
        <v>8</v>
      </c>
      <c r="H58" s="93">
        <f t="shared" si="4"/>
        <v>0</v>
      </c>
      <c r="I58" s="123" t="s">
        <v>868</v>
      </c>
      <c r="J58" s="37"/>
      <c r="K58" s="37" t="s">
        <v>220</v>
      </c>
      <c r="L58" s="20" t="s">
        <v>206</v>
      </c>
      <c r="M58" s="90">
        <v>12600</v>
      </c>
      <c r="N58" s="112">
        <v>0</v>
      </c>
      <c r="O58" s="85">
        <v>0</v>
      </c>
      <c r="P58" s="406"/>
      <c r="Q58" s="16"/>
      <c r="R58" s="34"/>
      <c r="S58" s="34"/>
      <c r="T58" s="34"/>
      <c r="U58" s="34"/>
      <c r="V58" s="34"/>
      <c r="W58" s="34"/>
      <c r="X58" s="34"/>
      <c r="Y58" s="34"/>
      <c r="Z58" s="34"/>
      <c r="AA58" s="34"/>
      <c r="AB58" s="34"/>
      <c r="AC58" s="34"/>
      <c r="AD58" s="34"/>
      <c r="AE58" s="34"/>
      <c r="AF58" s="34"/>
      <c r="AG58" s="34"/>
      <c r="AH58" s="34"/>
      <c r="AI58" s="34"/>
      <c r="AJ58" s="34"/>
      <c r="AK58" s="34"/>
      <c r="AL58" s="34"/>
      <c r="AM58" s="34"/>
      <c r="AN58" s="34"/>
      <c r="AO58" s="34"/>
      <c r="AP58" s="34"/>
      <c r="AQ58" s="34"/>
      <c r="AR58" s="34"/>
      <c r="AS58" s="34"/>
      <c r="AT58" s="34"/>
    </row>
    <row r="59" spans="1:46" s="32" customFormat="1" ht="146.25" customHeight="1">
      <c r="A59" s="107" t="s">
        <v>221</v>
      </c>
      <c r="B59" s="36" t="s">
        <v>351</v>
      </c>
      <c r="C59" s="109" t="s">
        <v>381</v>
      </c>
      <c r="D59" s="37" t="s">
        <v>163</v>
      </c>
      <c r="E59" s="293">
        <f>SUM(E60:E64)</f>
        <v>38108.400000000001</v>
      </c>
      <c r="F59" s="293">
        <f>SUM(F60:F64)</f>
        <v>27454.5</v>
      </c>
      <c r="G59" s="37" t="s">
        <v>8</v>
      </c>
      <c r="H59" s="93">
        <f t="shared" si="4"/>
        <v>72.043171584217646</v>
      </c>
      <c r="I59" s="122"/>
      <c r="J59" s="37" t="s">
        <v>432</v>
      </c>
      <c r="K59" s="37"/>
      <c r="L59" s="20" t="s">
        <v>206</v>
      </c>
      <c r="M59" s="90"/>
      <c r="N59" s="112">
        <v>0</v>
      </c>
      <c r="O59" s="85">
        <v>0</v>
      </c>
      <c r="P59" s="406"/>
      <c r="Q59" s="16"/>
      <c r="R59" s="34"/>
      <c r="S59" s="34"/>
      <c r="T59" s="34"/>
      <c r="U59" s="34"/>
      <c r="V59" s="34"/>
      <c r="W59" s="34"/>
      <c r="X59" s="34"/>
      <c r="Y59" s="34"/>
      <c r="Z59" s="34"/>
      <c r="AA59" s="34"/>
      <c r="AB59" s="34"/>
      <c r="AC59" s="34"/>
      <c r="AD59" s="34"/>
      <c r="AE59" s="34"/>
      <c r="AF59" s="34"/>
      <c r="AG59" s="34"/>
      <c r="AH59" s="34"/>
      <c r="AI59" s="34"/>
      <c r="AJ59" s="34"/>
      <c r="AK59" s="34"/>
      <c r="AL59" s="34"/>
      <c r="AM59" s="34"/>
      <c r="AN59" s="34"/>
      <c r="AO59" s="34"/>
      <c r="AP59" s="34"/>
      <c r="AQ59" s="34"/>
      <c r="AR59" s="34"/>
      <c r="AS59" s="34"/>
      <c r="AT59" s="34"/>
    </row>
    <row r="60" spans="1:46" s="32" customFormat="1" ht="211.5" customHeight="1">
      <c r="A60" s="107" t="s">
        <v>223</v>
      </c>
      <c r="B60" s="36" t="s">
        <v>332</v>
      </c>
      <c r="C60" s="109" t="s">
        <v>381</v>
      </c>
      <c r="D60" s="37" t="s">
        <v>163</v>
      </c>
      <c r="E60" s="293">
        <v>8216.7000000000007</v>
      </c>
      <c r="F60" s="292">
        <v>5313.5</v>
      </c>
      <c r="G60" s="37" t="s">
        <v>8</v>
      </c>
      <c r="H60" s="93">
        <f t="shared" si="4"/>
        <v>64.667080458091448</v>
      </c>
      <c r="I60" s="44" t="s">
        <v>449</v>
      </c>
      <c r="J60" s="37"/>
      <c r="K60" s="37" t="s">
        <v>435</v>
      </c>
      <c r="L60" s="20" t="s">
        <v>206</v>
      </c>
      <c r="M60" s="114">
        <v>10884.4</v>
      </c>
      <c r="N60" s="112">
        <v>0</v>
      </c>
      <c r="O60" s="85">
        <v>0</v>
      </c>
      <c r="P60" s="406"/>
      <c r="Q60" s="16"/>
      <c r="R60" s="34"/>
      <c r="S60" s="34"/>
      <c r="T60" s="34"/>
      <c r="U60" s="34"/>
      <c r="V60" s="34"/>
      <c r="W60" s="34"/>
      <c r="X60" s="34"/>
      <c r="Y60" s="34"/>
      <c r="Z60" s="34"/>
      <c r="AA60" s="34"/>
      <c r="AB60" s="34"/>
      <c r="AC60" s="34"/>
      <c r="AD60" s="34"/>
      <c r="AE60" s="34"/>
      <c r="AF60" s="34"/>
      <c r="AG60" s="34"/>
      <c r="AH60" s="34"/>
      <c r="AI60" s="34"/>
      <c r="AJ60" s="34"/>
      <c r="AK60" s="34"/>
      <c r="AL60" s="34"/>
      <c r="AM60" s="34"/>
      <c r="AN60" s="34"/>
      <c r="AO60" s="34"/>
      <c r="AP60" s="34"/>
      <c r="AQ60" s="34"/>
      <c r="AR60" s="34"/>
      <c r="AS60" s="34"/>
      <c r="AT60" s="34"/>
    </row>
    <row r="61" spans="1:46" s="32" customFormat="1" ht="219.75" customHeight="1">
      <c r="A61" s="107" t="s">
        <v>224</v>
      </c>
      <c r="B61" s="36" t="s">
        <v>225</v>
      </c>
      <c r="C61" s="109" t="s">
        <v>381</v>
      </c>
      <c r="D61" s="37" t="s">
        <v>163</v>
      </c>
      <c r="E61" s="293">
        <v>7539.1</v>
      </c>
      <c r="F61" s="292">
        <v>5531</v>
      </c>
      <c r="G61" s="37" t="s">
        <v>8</v>
      </c>
      <c r="H61" s="93">
        <f t="shared" si="4"/>
        <v>73.364194665145703</v>
      </c>
      <c r="I61" s="44" t="s">
        <v>449</v>
      </c>
      <c r="J61" s="37"/>
      <c r="K61" s="37" t="s">
        <v>435</v>
      </c>
      <c r="L61" s="20" t="s">
        <v>206</v>
      </c>
      <c r="M61" s="114">
        <v>10884.4</v>
      </c>
      <c r="N61" s="112">
        <v>0</v>
      </c>
      <c r="O61" s="85">
        <v>0</v>
      </c>
      <c r="P61" s="406"/>
      <c r="Q61" s="16"/>
      <c r="R61" s="34"/>
      <c r="S61" s="34"/>
      <c r="T61" s="34"/>
      <c r="U61" s="34"/>
      <c r="V61" s="34"/>
      <c r="W61" s="34"/>
      <c r="X61" s="34"/>
      <c r="Y61" s="34"/>
      <c r="Z61" s="34"/>
      <c r="AA61" s="34"/>
      <c r="AB61" s="34"/>
      <c r="AC61" s="34"/>
      <c r="AD61" s="34"/>
      <c r="AE61" s="34"/>
      <c r="AF61" s="34"/>
      <c r="AG61" s="34"/>
      <c r="AH61" s="34"/>
      <c r="AI61" s="34"/>
      <c r="AJ61" s="34"/>
      <c r="AK61" s="34"/>
      <c r="AL61" s="34"/>
      <c r="AM61" s="34"/>
      <c r="AN61" s="34"/>
      <c r="AO61" s="34"/>
      <c r="AP61" s="34"/>
      <c r="AQ61" s="34"/>
      <c r="AR61" s="34"/>
      <c r="AS61" s="34"/>
      <c r="AT61" s="34"/>
    </row>
    <row r="62" spans="1:46" s="32" customFormat="1" ht="252.75" customHeight="1">
      <c r="A62" s="107" t="s">
        <v>226</v>
      </c>
      <c r="B62" s="36" t="s">
        <v>333</v>
      </c>
      <c r="C62" s="109" t="s">
        <v>381</v>
      </c>
      <c r="D62" s="37" t="s">
        <v>163</v>
      </c>
      <c r="E62" s="293">
        <v>7806.5</v>
      </c>
      <c r="F62" s="292">
        <v>5904.1</v>
      </c>
      <c r="G62" s="37" t="s">
        <v>8</v>
      </c>
      <c r="H62" s="93">
        <f t="shared" si="4"/>
        <v>75.630564273361941</v>
      </c>
      <c r="I62" s="44" t="s">
        <v>449</v>
      </c>
      <c r="J62" s="37"/>
      <c r="K62" s="37" t="s">
        <v>435</v>
      </c>
      <c r="L62" s="20" t="s">
        <v>206</v>
      </c>
      <c r="M62" s="114">
        <v>7308.4</v>
      </c>
      <c r="N62" s="112">
        <v>0</v>
      </c>
      <c r="O62" s="85">
        <v>0</v>
      </c>
      <c r="P62" s="406"/>
      <c r="Q62" s="16"/>
      <c r="R62" s="34"/>
      <c r="S62" s="34"/>
      <c r="T62" s="34"/>
      <c r="U62" s="34"/>
      <c r="V62" s="34"/>
      <c r="W62" s="34"/>
      <c r="X62" s="34"/>
      <c r="Y62" s="34"/>
      <c r="Z62" s="34"/>
      <c r="AA62" s="34"/>
      <c r="AB62" s="34"/>
      <c r="AC62" s="34"/>
      <c r="AD62" s="34"/>
      <c r="AE62" s="34"/>
      <c r="AF62" s="34"/>
      <c r="AG62" s="34"/>
      <c r="AH62" s="34"/>
      <c r="AI62" s="34"/>
      <c r="AJ62" s="34"/>
      <c r="AK62" s="34"/>
      <c r="AL62" s="34"/>
      <c r="AM62" s="34"/>
      <c r="AN62" s="34"/>
      <c r="AO62" s="34"/>
      <c r="AP62" s="34"/>
      <c r="AQ62" s="34"/>
      <c r="AR62" s="34"/>
      <c r="AS62" s="34"/>
      <c r="AT62" s="34"/>
    </row>
    <row r="63" spans="1:46" s="32" customFormat="1" ht="198.75" customHeight="1">
      <c r="A63" s="107" t="s">
        <v>227</v>
      </c>
      <c r="B63" s="36" t="s">
        <v>352</v>
      </c>
      <c r="C63" s="109" t="s">
        <v>381</v>
      </c>
      <c r="D63" s="37" t="s">
        <v>163</v>
      </c>
      <c r="E63" s="293">
        <v>7045.1</v>
      </c>
      <c r="F63" s="292">
        <v>5111.5</v>
      </c>
      <c r="G63" s="37" t="s">
        <v>8</v>
      </c>
      <c r="H63" s="93">
        <f t="shared" si="4"/>
        <v>72.553973683836986</v>
      </c>
      <c r="I63" s="44" t="s">
        <v>449</v>
      </c>
      <c r="J63" s="37"/>
      <c r="K63" s="37" t="s">
        <v>435</v>
      </c>
      <c r="L63" s="20" t="s">
        <v>206</v>
      </c>
      <c r="M63" s="114">
        <v>11945.4</v>
      </c>
      <c r="N63" s="112">
        <v>0</v>
      </c>
      <c r="O63" s="85">
        <v>0</v>
      </c>
      <c r="P63" s="406"/>
      <c r="Q63" s="16"/>
      <c r="R63" s="34"/>
      <c r="S63" s="34"/>
      <c r="T63" s="34"/>
      <c r="U63" s="34"/>
      <c r="V63" s="34"/>
      <c r="W63" s="34"/>
      <c r="X63" s="34"/>
      <c r="Y63" s="34"/>
      <c r="Z63" s="34"/>
      <c r="AA63" s="34"/>
      <c r="AB63" s="34"/>
      <c r="AC63" s="34"/>
      <c r="AD63" s="34"/>
      <c r="AE63" s="34"/>
      <c r="AF63" s="34"/>
      <c r="AG63" s="34"/>
      <c r="AH63" s="34"/>
      <c r="AI63" s="34"/>
      <c r="AJ63" s="34"/>
      <c r="AK63" s="34"/>
      <c r="AL63" s="34"/>
      <c r="AM63" s="34"/>
      <c r="AN63" s="34"/>
      <c r="AO63" s="34"/>
      <c r="AP63" s="34"/>
      <c r="AQ63" s="34"/>
      <c r="AR63" s="34"/>
      <c r="AS63" s="34"/>
      <c r="AT63" s="34"/>
    </row>
    <row r="64" spans="1:46" s="32" customFormat="1" ht="225" customHeight="1">
      <c r="A64" s="107" t="s">
        <v>228</v>
      </c>
      <c r="B64" s="36" t="s">
        <v>334</v>
      </c>
      <c r="C64" s="109" t="s">
        <v>381</v>
      </c>
      <c r="D64" s="37" t="s">
        <v>163</v>
      </c>
      <c r="E64" s="293">
        <v>7501</v>
      </c>
      <c r="F64" s="292">
        <v>5594.4</v>
      </c>
      <c r="G64" s="37" t="s">
        <v>8</v>
      </c>
      <c r="H64" s="93">
        <f t="shared" si="4"/>
        <v>74.582055725903203</v>
      </c>
      <c r="I64" s="44" t="s">
        <v>449</v>
      </c>
      <c r="J64" s="37"/>
      <c r="K64" s="37" t="s">
        <v>435</v>
      </c>
      <c r="L64" s="20" t="s">
        <v>206</v>
      </c>
      <c r="M64" s="114">
        <v>16095</v>
      </c>
      <c r="N64" s="112">
        <v>0</v>
      </c>
      <c r="O64" s="85">
        <v>0</v>
      </c>
      <c r="P64" s="406"/>
      <c r="Q64" s="16"/>
      <c r="R64" s="34"/>
      <c r="S64" s="34"/>
      <c r="T64" s="34"/>
      <c r="U64" s="34"/>
      <c r="V64" s="34"/>
      <c r="W64" s="34"/>
      <c r="X64" s="34"/>
      <c r="Y64" s="34"/>
      <c r="Z64" s="34"/>
      <c r="AA64" s="34"/>
      <c r="AB64" s="34"/>
      <c r="AC64" s="34"/>
      <c r="AD64" s="34"/>
      <c r="AE64" s="34"/>
      <c r="AF64" s="34"/>
      <c r="AG64" s="34"/>
      <c r="AH64" s="34"/>
      <c r="AI64" s="34"/>
      <c r="AJ64" s="34"/>
      <c r="AK64" s="34"/>
      <c r="AL64" s="34"/>
      <c r="AM64" s="34"/>
      <c r="AN64" s="34"/>
      <c r="AO64" s="34"/>
      <c r="AP64" s="34"/>
      <c r="AQ64" s="34"/>
      <c r="AR64" s="34"/>
      <c r="AS64" s="34"/>
      <c r="AT64" s="34"/>
    </row>
    <row r="65" spans="1:46" ht="213.75" customHeight="1">
      <c r="A65" s="115" t="s">
        <v>353</v>
      </c>
      <c r="B65" s="36" t="s">
        <v>335</v>
      </c>
      <c r="C65" s="109" t="s">
        <v>381</v>
      </c>
      <c r="D65" s="37" t="s">
        <v>163</v>
      </c>
      <c r="E65" s="294">
        <v>32329.599999999999</v>
      </c>
      <c r="F65" s="292">
        <v>25122.799999999999</v>
      </c>
      <c r="G65" s="116" t="s">
        <v>8</v>
      </c>
      <c r="H65" s="116">
        <f t="shared" si="4"/>
        <v>77.708353954271018</v>
      </c>
      <c r="I65" s="44" t="s">
        <v>450</v>
      </c>
      <c r="J65" s="116"/>
      <c r="K65" s="37" t="s">
        <v>435</v>
      </c>
      <c r="L65" s="37" t="s">
        <v>206</v>
      </c>
      <c r="M65" s="117">
        <v>12918.5</v>
      </c>
      <c r="N65" s="112">
        <v>0</v>
      </c>
      <c r="O65" s="116">
        <v>0</v>
      </c>
      <c r="P65" s="406"/>
      <c r="Q65" s="16"/>
      <c r="R65" s="34"/>
      <c r="S65" s="34"/>
      <c r="T65" s="34"/>
      <c r="U65" s="34"/>
      <c r="V65" s="34"/>
      <c r="W65" s="34"/>
      <c r="X65" s="34"/>
      <c r="Y65" s="34"/>
      <c r="Z65" s="34"/>
      <c r="AA65" s="34"/>
      <c r="AB65" s="34"/>
      <c r="AC65" s="34"/>
      <c r="AD65" s="34"/>
      <c r="AE65" s="34"/>
      <c r="AF65" s="34"/>
      <c r="AG65" s="34"/>
      <c r="AH65" s="34"/>
      <c r="AI65" s="34"/>
      <c r="AJ65" s="34"/>
      <c r="AK65" s="34"/>
      <c r="AL65" s="34"/>
      <c r="AM65" s="34"/>
      <c r="AN65" s="34"/>
      <c r="AO65" s="34"/>
      <c r="AP65" s="34"/>
      <c r="AQ65" s="34"/>
      <c r="AR65" s="34"/>
      <c r="AS65" s="34"/>
      <c r="AT65" s="34"/>
    </row>
    <row r="66" spans="1:46" ht="207" customHeight="1">
      <c r="A66" s="115" t="s">
        <v>354</v>
      </c>
      <c r="B66" s="36" t="s">
        <v>336</v>
      </c>
      <c r="C66" s="109" t="s">
        <v>381</v>
      </c>
      <c r="D66" s="37" t="s">
        <v>163</v>
      </c>
      <c r="E66" s="294">
        <v>35641.1</v>
      </c>
      <c r="F66" s="292">
        <v>19967.2</v>
      </c>
      <c r="G66" s="116" t="s">
        <v>8</v>
      </c>
      <c r="H66" s="116">
        <f t="shared" si="4"/>
        <v>56.022962254251418</v>
      </c>
      <c r="I66" s="44" t="s">
        <v>450</v>
      </c>
      <c r="J66" s="116"/>
      <c r="K66" s="37" t="s">
        <v>435</v>
      </c>
      <c r="L66" s="37" t="s">
        <v>206</v>
      </c>
      <c r="M66" s="117">
        <v>14300</v>
      </c>
      <c r="N66" s="112">
        <v>0</v>
      </c>
      <c r="O66" s="116">
        <f>N66/M66*100</f>
        <v>0</v>
      </c>
      <c r="P66" s="406"/>
      <c r="Q66" s="16"/>
      <c r="R66" s="34"/>
      <c r="S66" s="34"/>
      <c r="T66" s="34"/>
      <c r="U66" s="34"/>
      <c r="V66" s="34"/>
      <c r="W66" s="34"/>
      <c r="X66" s="34"/>
      <c r="Y66" s="34"/>
      <c r="Z66" s="34"/>
      <c r="AA66" s="34"/>
      <c r="AB66" s="34"/>
      <c r="AC66" s="34"/>
      <c r="AD66" s="34"/>
      <c r="AE66" s="34"/>
      <c r="AF66" s="34"/>
      <c r="AG66" s="34"/>
      <c r="AH66" s="34"/>
      <c r="AI66" s="34"/>
      <c r="AJ66" s="34"/>
      <c r="AK66" s="34"/>
      <c r="AL66" s="34"/>
      <c r="AM66" s="34"/>
      <c r="AN66" s="34"/>
      <c r="AO66" s="34"/>
      <c r="AP66" s="34"/>
      <c r="AQ66" s="34"/>
      <c r="AR66" s="34"/>
      <c r="AS66" s="34"/>
      <c r="AT66" s="34"/>
    </row>
    <row r="67" spans="1:46" ht="198" customHeight="1">
      <c r="A67" s="48" t="s">
        <v>355</v>
      </c>
      <c r="B67" s="36" t="s">
        <v>337</v>
      </c>
      <c r="C67" s="109" t="s">
        <v>381</v>
      </c>
      <c r="D67" s="37" t="s">
        <v>163</v>
      </c>
      <c r="E67" s="294">
        <v>48111.199999999997</v>
      </c>
      <c r="F67" s="292">
        <v>28034.6</v>
      </c>
      <c r="G67" s="116" t="s">
        <v>8</v>
      </c>
      <c r="H67" s="116">
        <f t="shared" si="4"/>
        <v>58.270423518848006</v>
      </c>
      <c r="I67" s="44" t="s">
        <v>450</v>
      </c>
      <c r="J67" s="37"/>
      <c r="K67" s="37" t="s">
        <v>435</v>
      </c>
      <c r="L67" s="37" t="s">
        <v>206</v>
      </c>
      <c r="M67" s="118">
        <v>20600</v>
      </c>
      <c r="N67" s="112">
        <v>0</v>
      </c>
      <c r="O67" s="116">
        <f t="shared" ref="O67:O75" si="5">N67/M67*100</f>
        <v>0</v>
      </c>
      <c r="P67" s="406"/>
      <c r="Q67" s="16"/>
      <c r="R67" s="34"/>
      <c r="S67" s="34"/>
      <c r="T67" s="34"/>
      <c r="U67" s="34"/>
      <c r="V67" s="34"/>
      <c r="W67" s="34"/>
      <c r="X67" s="34"/>
      <c r="Y67" s="34"/>
      <c r="Z67" s="34"/>
      <c r="AA67" s="34"/>
      <c r="AB67" s="34"/>
      <c r="AC67" s="34"/>
      <c r="AD67" s="34"/>
      <c r="AE67" s="34"/>
      <c r="AF67" s="34"/>
      <c r="AG67" s="34"/>
      <c r="AH67" s="34"/>
      <c r="AI67" s="34"/>
      <c r="AJ67" s="34"/>
      <c r="AK67" s="34"/>
      <c r="AL67" s="34"/>
      <c r="AM67" s="34"/>
      <c r="AN67" s="34"/>
      <c r="AO67" s="34"/>
      <c r="AP67" s="34"/>
      <c r="AQ67" s="34"/>
      <c r="AR67" s="34"/>
      <c r="AS67" s="34"/>
      <c r="AT67" s="34"/>
    </row>
    <row r="68" spans="1:46" ht="153.75" customHeight="1">
      <c r="A68" s="49" t="s">
        <v>356</v>
      </c>
      <c r="B68" s="36" t="s">
        <v>338</v>
      </c>
      <c r="C68" s="109" t="s">
        <v>381</v>
      </c>
      <c r="D68" s="37" t="s">
        <v>163</v>
      </c>
      <c r="E68" s="294">
        <v>8550.4</v>
      </c>
      <c r="F68" s="292">
        <v>7602.4</v>
      </c>
      <c r="G68" s="116" t="s">
        <v>8</v>
      </c>
      <c r="H68" s="116">
        <f t="shared" si="4"/>
        <v>88.912799401197603</v>
      </c>
      <c r="I68" s="44" t="s">
        <v>451</v>
      </c>
      <c r="J68" s="37"/>
      <c r="K68" s="37" t="s">
        <v>435</v>
      </c>
      <c r="L68" s="37" t="s">
        <v>206</v>
      </c>
      <c r="M68" s="117">
        <v>22963</v>
      </c>
      <c r="N68" s="112">
        <v>0</v>
      </c>
      <c r="O68" s="116">
        <f t="shared" si="5"/>
        <v>0</v>
      </c>
      <c r="P68" s="406"/>
      <c r="Q68" s="16"/>
      <c r="R68" s="34"/>
      <c r="S68" s="34"/>
      <c r="T68" s="34"/>
      <c r="U68" s="34"/>
      <c r="V68" s="34"/>
      <c r="W68" s="34"/>
      <c r="X68" s="34"/>
      <c r="Y68" s="34"/>
      <c r="Z68" s="34"/>
      <c r="AA68" s="34"/>
      <c r="AB68" s="34"/>
      <c r="AC68" s="34"/>
      <c r="AD68" s="34"/>
      <c r="AE68" s="34"/>
      <c r="AF68" s="34"/>
      <c r="AG68" s="34"/>
      <c r="AH68" s="34"/>
      <c r="AI68" s="34"/>
      <c r="AJ68" s="34"/>
      <c r="AK68" s="34"/>
      <c r="AL68" s="34"/>
      <c r="AM68" s="34"/>
      <c r="AN68" s="34"/>
      <c r="AO68" s="34"/>
      <c r="AP68" s="34"/>
      <c r="AQ68" s="34"/>
      <c r="AR68" s="34"/>
      <c r="AS68" s="34"/>
      <c r="AT68" s="34"/>
    </row>
    <row r="69" spans="1:46" ht="174" customHeight="1">
      <c r="A69" s="49" t="s">
        <v>357</v>
      </c>
      <c r="B69" s="36" t="s">
        <v>339</v>
      </c>
      <c r="C69" s="109" t="s">
        <v>381</v>
      </c>
      <c r="D69" s="37" t="s">
        <v>163</v>
      </c>
      <c r="E69" s="294">
        <v>8517.2999999999993</v>
      </c>
      <c r="F69" s="292">
        <v>7636.3</v>
      </c>
      <c r="G69" s="116" t="s">
        <v>8</v>
      </c>
      <c r="H69" s="116">
        <f t="shared" si="4"/>
        <v>89.656346494781218</v>
      </c>
      <c r="I69" s="44" t="s">
        <v>451</v>
      </c>
      <c r="J69" s="37"/>
      <c r="K69" s="37" t="s">
        <v>435</v>
      </c>
      <c r="L69" s="37" t="s">
        <v>206</v>
      </c>
      <c r="M69" s="117">
        <v>21662</v>
      </c>
      <c r="N69" s="112">
        <v>0</v>
      </c>
      <c r="O69" s="116">
        <f t="shared" si="5"/>
        <v>0</v>
      </c>
      <c r="P69" s="406"/>
      <c r="Q69" s="16"/>
      <c r="R69" s="34"/>
      <c r="S69" s="34"/>
      <c r="T69" s="34"/>
      <c r="U69" s="34"/>
      <c r="V69" s="34"/>
      <c r="W69" s="34"/>
      <c r="X69" s="34"/>
      <c r="Y69" s="34"/>
      <c r="Z69" s="34"/>
      <c r="AA69" s="34"/>
      <c r="AB69" s="34"/>
      <c r="AC69" s="34"/>
      <c r="AD69" s="34"/>
      <c r="AE69" s="34"/>
      <c r="AF69" s="34"/>
      <c r="AG69" s="34"/>
      <c r="AH69" s="34"/>
      <c r="AI69" s="34"/>
      <c r="AJ69" s="34"/>
      <c r="AK69" s="34"/>
      <c r="AL69" s="34"/>
      <c r="AM69" s="34"/>
      <c r="AN69" s="34"/>
      <c r="AO69" s="34"/>
      <c r="AP69" s="34"/>
      <c r="AQ69" s="34"/>
      <c r="AR69" s="34"/>
      <c r="AS69" s="34"/>
      <c r="AT69" s="34"/>
    </row>
    <row r="70" spans="1:46" ht="162" customHeight="1">
      <c r="A70" s="49" t="s">
        <v>358</v>
      </c>
      <c r="B70" s="36" t="s">
        <v>340</v>
      </c>
      <c r="C70" s="109" t="s">
        <v>381</v>
      </c>
      <c r="D70" s="37" t="s">
        <v>163</v>
      </c>
      <c r="E70" s="294">
        <v>7092.2</v>
      </c>
      <c r="F70" s="292">
        <v>6764</v>
      </c>
      <c r="G70" s="116" t="s">
        <v>8</v>
      </c>
      <c r="H70" s="116">
        <f t="shared" si="4"/>
        <v>95.372380925523814</v>
      </c>
      <c r="I70" s="44" t="s">
        <v>451</v>
      </c>
      <c r="J70" s="37"/>
      <c r="K70" s="37" t="s">
        <v>435</v>
      </c>
      <c r="L70" s="37" t="s">
        <v>206</v>
      </c>
      <c r="M70" s="117">
        <v>21755</v>
      </c>
      <c r="N70" s="112">
        <v>0</v>
      </c>
      <c r="O70" s="116">
        <f t="shared" si="5"/>
        <v>0</v>
      </c>
      <c r="P70" s="406"/>
      <c r="Q70" s="16"/>
      <c r="R70" s="34"/>
      <c r="S70" s="34"/>
      <c r="T70" s="34"/>
      <c r="U70" s="34"/>
      <c r="V70" s="34"/>
      <c r="W70" s="34"/>
      <c r="X70" s="34"/>
      <c r="Y70" s="34"/>
      <c r="Z70" s="34"/>
      <c r="AA70" s="34"/>
      <c r="AB70" s="34"/>
      <c r="AC70" s="34"/>
      <c r="AD70" s="34"/>
      <c r="AE70" s="34"/>
      <c r="AF70" s="34"/>
      <c r="AG70" s="34"/>
      <c r="AH70" s="34"/>
      <c r="AI70" s="34"/>
      <c r="AJ70" s="34"/>
      <c r="AK70" s="34"/>
      <c r="AL70" s="34"/>
      <c r="AM70" s="34"/>
      <c r="AN70" s="34"/>
      <c r="AO70" s="34"/>
      <c r="AP70" s="34"/>
      <c r="AQ70" s="34"/>
      <c r="AR70" s="34"/>
      <c r="AS70" s="34"/>
      <c r="AT70" s="34"/>
    </row>
    <row r="71" spans="1:46" ht="191.25" customHeight="1">
      <c r="A71" s="49" t="s">
        <v>359</v>
      </c>
      <c r="B71" s="36" t="s">
        <v>341</v>
      </c>
      <c r="C71" s="109" t="s">
        <v>381</v>
      </c>
      <c r="D71" s="37" t="s">
        <v>163</v>
      </c>
      <c r="E71" s="294">
        <v>8981.2999999999993</v>
      </c>
      <c r="F71" s="292">
        <v>8494.7000000000007</v>
      </c>
      <c r="G71" s="116" t="s">
        <v>8</v>
      </c>
      <c r="H71" s="116">
        <f t="shared" si="4"/>
        <v>94.582076091434445</v>
      </c>
      <c r="I71" s="44" t="s">
        <v>451</v>
      </c>
      <c r="J71" s="37"/>
      <c r="K71" s="37" t="s">
        <v>222</v>
      </c>
      <c r="L71" s="37" t="s">
        <v>206</v>
      </c>
      <c r="M71" s="117">
        <v>14470</v>
      </c>
      <c r="N71" s="112">
        <v>0</v>
      </c>
      <c r="O71" s="116">
        <f t="shared" si="5"/>
        <v>0</v>
      </c>
      <c r="P71" s="406"/>
      <c r="Q71" s="16"/>
      <c r="R71" s="34"/>
      <c r="S71" s="34"/>
      <c r="T71" s="34"/>
      <c r="U71" s="34"/>
      <c r="V71" s="34"/>
      <c r="W71" s="34"/>
      <c r="X71" s="34"/>
      <c r="Y71" s="34"/>
      <c r="Z71" s="34"/>
      <c r="AA71" s="34"/>
      <c r="AB71" s="34"/>
      <c r="AC71" s="34"/>
      <c r="AD71" s="34"/>
      <c r="AE71" s="34"/>
      <c r="AF71" s="34"/>
      <c r="AG71" s="34"/>
      <c r="AH71" s="34"/>
      <c r="AI71" s="34"/>
      <c r="AJ71" s="34"/>
      <c r="AK71" s="34"/>
      <c r="AL71" s="34"/>
      <c r="AM71" s="34"/>
      <c r="AN71" s="34"/>
      <c r="AO71" s="34"/>
      <c r="AP71" s="34"/>
      <c r="AQ71" s="34"/>
      <c r="AR71" s="34"/>
      <c r="AS71" s="34"/>
      <c r="AT71" s="34"/>
    </row>
    <row r="72" spans="1:46" ht="126.75" customHeight="1">
      <c r="A72" s="49" t="s">
        <v>360</v>
      </c>
      <c r="B72" s="36" t="s">
        <v>342</v>
      </c>
      <c r="C72" s="109" t="s">
        <v>381</v>
      </c>
      <c r="D72" s="37" t="s">
        <v>163</v>
      </c>
      <c r="E72" s="292">
        <v>1231.8</v>
      </c>
      <c r="F72" s="292">
        <v>1231.8</v>
      </c>
      <c r="G72" s="116" t="s">
        <v>8</v>
      </c>
      <c r="H72" s="116">
        <f t="shared" si="4"/>
        <v>100</v>
      </c>
      <c r="I72" s="44" t="s">
        <v>452</v>
      </c>
      <c r="J72" s="20"/>
      <c r="K72" s="37" t="s">
        <v>222</v>
      </c>
      <c r="L72" s="37" t="s">
        <v>206</v>
      </c>
      <c r="M72" s="117">
        <v>3236</v>
      </c>
      <c r="N72" s="112">
        <v>0</v>
      </c>
      <c r="O72" s="116">
        <f t="shared" si="5"/>
        <v>0</v>
      </c>
      <c r="P72" s="406"/>
      <c r="Q72" s="16"/>
      <c r="R72" s="34"/>
      <c r="S72" s="34"/>
      <c r="T72" s="34"/>
      <c r="U72" s="34"/>
      <c r="V72" s="34"/>
      <c r="W72" s="34"/>
      <c r="X72" s="34"/>
      <c r="Y72" s="34"/>
      <c r="Z72" s="34"/>
      <c r="AA72" s="34"/>
      <c r="AB72" s="34"/>
      <c r="AC72" s="34"/>
      <c r="AD72" s="34"/>
      <c r="AE72" s="34"/>
      <c r="AF72" s="34"/>
      <c r="AG72" s="34"/>
      <c r="AH72" s="34"/>
      <c r="AI72" s="34"/>
      <c r="AJ72" s="34"/>
      <c r="AK72" s="34"/>
      <c r="AL72" s="34"/>
      <c r="AM72" s="34"/>
      <c r="AN72" s="34"/>
      <c r="AO72" s="34"/>
      <c r="AP72" s="34"/>
      <c r="AQ72" s="34"/>
      <c r="AR72" s="34"/>
      <c r="AS72" s="34"/>
      <c r="AT72" s="34"/>
    </row>
    <row r="73" spans="1:46" ht="149.25" customHeight="1">
      <c r="A73" s="49" t="s">
        <v>361</v>
      </c>
      <c r="B73" s="36" t="s">
        <v>343</v>
      </c>
      <c r="C73" s="109" t="s">
        <v>381</v>
      </c>
      <c r="D73" s="37" t="s">
        <v>163</v>
      </c>
      <c r="E73" s="294">
        <v>3798.7</v>
      </c>
      <c r="F73" s="292">
        <v>822.5</v>
      </c>
      <c r="G73" s="116" t="s">
        <v>8</v>
      </c>
      <c r="H73" s="116">
        <f t="shared" si="4"/>
        <v>21.652144154579201</v>
      </c>
      <c r="I73" s="44" t="s">
        <v>449</v>
      </c>
      <c r="J73" s="20"/>
      <c r="K73" s="37" t="s">
        <v>222</v>
      </c>
      <c r="L73" s="37" t="s">
        <v>206</v>
      </c>
      <c r="M73" s="117">
        <v>10170</v>
      </c>
      <c r="N73" s="112">
        <v>0</v>
      </c>
      <c r="O73" s="116">
        <f t="shared" si="5"/>
        <v>0</v>
      </c>
      <c r="P73" s="406"/>
      <c r="Q73" s="16"/>
      <c r="R73" s="34"/>
      <c r="S73" s="34"/>
      <c r="T73" s="34"/>
      <c r="U73" s="34"/>
      <c r="V73" s="34"/>
      <c r="W73" s="34"/>
      <c r="X73" s="34"/>
      <c r="Y73" s="34"/>
      <c r="Z73" s="34"/>
      <c r="AA73" s="34"/>
      <c r="AB73" s="34"/>
      <c r="AC73" s="34"/>
      <c r="AD73" s="34"/>
      <c r="AE73" s="34"/>
      <c r="AF73" s="34"/>
      <c r="AG73" s="34"/>
      <c r="AH73" s="34"/>
      <c r="AI73" s="34"/>
      <c r="AJ73" s="34"/>
      <c r="AK73" s="34"/>
      <c r="AL73" s="34"/>
      <c r="AM73" s="34"/>
      <c r="AN73" s="34"/>
      <c r="AO73" s="34"/>
      <c r="AP73" s="34"/>
      <c r="AQ73" s="34"/>
      <c r="AR73" s="34"/>
      <c r="AS73" s="34"/>
      <c r="AT73" s="34"/>
    </row>
    <row r="74" spans="1:46" s="32" customFormat="1" ht="135" customHeight="1">
      <c r="A74" s="38" t="s">
        <v>362</v>
      </c>
      <c r="B74" s="36" t="s">
        <v>344</v>
      </c>
      <c r="C74" s="109" t="s">
        <v>381</v>
      </c>
      <c r="D74" s="37" t="s">
        <v>163</v>
      </c>
      <c r="E74" s="294">
        <v>3972.4</v>
      </c>
      <c r="F74" s="292">
        <v>1797.2</v>
      </c>
      <c r="G74" s="116" t="s">
        <v>8</v>
      </c>
      <c r="H74" s="116">
        <f t="shared" si="4"/>
        <v>45.242170979760346</v>
      </c>
      <c r="I74" s="44" t="s">
        <v>449</v>
      </c>
      <c r="J74" s="37"/>
      <c r="K74" s="37" t="s">
        <v>222</v>
      </c>
      <c r="L74" s="37" t="s">
        <v>206</v>
      </c>
      <c r="M74" s="117">
        <v>8856</v>
      </c>
      <c r="N74" s="112">
        <v>0</v>
      </c>
      <c r="O74" s="116">
        <f t="shared" si="5"/>
        <v>0</v>
      </c>
      <c r="P74" s="406"/>
      <c r="Q74" s="16"/>
      <c r="R74" s="34"/>
      <c r="S74" s="34"/>
      <c r="T74" s="34"/>
      <c r="U74" s="34"/>
      <c r="V74" s="34"/>
      <c r="W74" s="34"/>
      <c r="X74" s="34"/>
      <c r="Y74" s="34"/>
      <c r="Z74" s="34"/>
      <c r="AA74" s="34"/>
      <c r="AB74" s="34"/>
      <c r="AC74" s="34"/>
      <c r="AD74" s="34"/>
      <c r="AE74" s="34"/>
      <c r="AF74" s="34"/>
      <c r="AG74" s="34"/>
      <c r="AH74" s="34"/>
      <c r="AI74" s="34"/>
      <c r="AJ74" s="34"/>
      <c r="AK74" s="34"/>
      <c r="AL74" s="34"/>
      <c r="AM74" s="34"/>
      <c r="AN74" s="34"/>
      <c r="AO74" s="34"/>
      <c r="AP74" s="34"/>
      <c r="AQ74" s="34"/>
      <c r="AR74" s="34"/>
      <c r="AS74" s="34"/>
      <c r="AT74" s="34"/>
    </row>
    <row r="75" spans="1:46" s="32" customFormat="1" ht="146.25" customHeight="1">
      <c r="A75" s="119" t="s">
        <v>363</v>
      </c>
      <c r="B75" s="36" t="s">
        <v>345</v>
      </c>
      <c r="C75" s="109" t="s">
        <v>381</v>
      </c>
      <c r="D75" s="37" t="s">
        <v>163</v>
      </c>
      <c r="E75" s="294">
        <v>4481.8</v>
      </c>
      <c r="F75" s="292">
        <v>755.9</v>
      </c>
      <c r="G75" s="116" t="s">
        <v>8</v>
      </c>
      <c r="H75" s="116">
        <f t="shared" si="4"/>
        <v>16.865991342764065</v>
      </c>
      <c r="I75" s="44" t="s">
        <v>449</v>
      </c>
      <c r="J75" s="37"/>
      <c r="K75" s="37" t="s">
        <v>220</v>
      </c>
      <c r="L75" s="37" t="s">
        <v>206</v>
      </c>
      <c r="M75" s="117">
        <v>16746</v>
      </c>
      <c r="N75" s="112">
        <v>0</v>
      </c>
      <c r="O75" s="116">
        <f t="shared" si="5"/>
        <v>0</v>
      </c>
      <c r="P75" s="406"/>
      <c r="Q75" s="16"/>
      <c r="R75" s="34"/>
      <c r="S75" s="34"/>
      <c r="T75" s="34"/>
      <c r="U75" s="34"/>
      <c r="V75" s="34"/>
      <c r="W75" s="34"/>
      <c r="X75" s="34"/>
      <c r="Y75" s="34"/>
      <c r="Z75" s="34"/>
      <c r="AA75" s="34"/>
      <c r="AB75" s="34"/>
      <c r="AC75" s="34"/>
      <c r="AD75" s="34"/>
      <c r="AE75" s="34"/>
      <c r="AF75" s="34"/>
      <c r="AG75" s="34"/>
      <c r="AH75" s="34"/>
      <c r="AI75" s="34"/>
      <c r="AJ75" s="34"/>
      <c r="AK75" s="34"/>
      <c r="AL75" s="34"/>
      <c r="AM75" s="34"/>
      <c r="AN75" s="34"/>
      <c r="AO75" s="34"/>
      <c r="AP75" s="34"/>
      <c r="AQ75" s="34"/>
      <c r="AR75" s="34"/>
      <c r="AS75" s="34"/>
      <c r="AT75" s="34"/>
    </row>
    <row r="76" spans="1:46" s="32" customFormat="1" ht="66" customHeight="1">
      <c r="A76" s="119" t="s">
        <v>126</v>
      </c>
      <c r="B76" s="36" t="s">
        <v>229</v>
      </c>
      <c r="C76" s="109" t="s">
        <v>381</v>
      </c>
      <c r="D76" s="37" t="s">
        <v>163</v>
      </c>
      <c r="E76" s="113">
        <f>E77+E78+E79</f>
        <v>91774.3</v>
      </c>
      <c r="F76" s="113">
        <f>F77+F78+F79</f>
        <v>60199.600000000006</v>
      </c>
      <c r="G76" s="116" t="s">
        <v>8</v>
      </c>
      <c r="H76" s="116">
        <f t="shared" si="4"/>
        <v>65.595270135539039</v>
      </c>
      <c r="I76" s="20"/>
      <c r="J76" s="37"/>
      <c r="K76" s="37"/>
      <c r="L76" s="37"/>
      <c r="M76" s="117"/>
      <c r="N76" s="16"/>
      <c r="O76" s="120"/>
      <c r="P76" s="407">
        <f>SUM(O77:O79)/3</f>
        <v>0</v>
      </c>
      <c r="Q76" s="16"/>
      <c r="R76" s="34"/>
      <c r="S76" s="34"/>
      <c r="T76" s="34"/>
      <c r="U76" s="34"/>
      <c r="V76" s="34"/>
      <c r="W76" s="34"/>
      <c r="X76" s="34"/>
      <c r="Y76" s="34"/>
      <c r="Z76" s="34"/>
      <c r="AA76" s="34"/>
      <c r="AB76" s="34"/>
      <c r="AC76" s="34"/>
      <c r="AD76" s="34"/>
      <c r="AE76" s="34"/>
      <c r="AF76" s="34"/>
      <c r="AG76" s="34"/>
      <c r="AH76" s="34"/>
      <c r="AI76" s="34"/>
      <c r="AJ76" s="34"/>
      <c r="AK76" s="34"/>
      <c r="AL76" s="34"/>
      <c r="AM76" s="34"/>
      <c r="AN76" s="34"/>
      <c r="AO76" s="34"/>
      <c r="AP76" s="34"/>
      <c r="AQ76" s="34"/>
      <c r="AR76" s="34"/>
      <c r="AS76" s="34"/>
      <c r="AT76" s="34"/>
    </row>
    <row r="77" spans="1:46" s="32" customFormat="1" ht="281.25" customHeight="1">
      <c r="A77" s="119" t="s">
        <v>128</v>
      </c>
      <c r="B77" s="36" t="s">
        <v>346</v>
      </c>
      <c r="C77" s="109" t="s">
        <v>381</v>
      </c>
      <c r="D77" s="37" t="s">
        <v>163</v>
      </c>
      <c r="E77" s="121">
        <v>22429.1</v>
      </c>
      <c r="F77" s="121">
        <v>0</v>
      </c>
      <c r="G77" s="116" t="s">
        <v>8</v>
      </c>
      <c r="H77" s="116">
        <f t="shared" ref="H77:H82" si="6">F77/E77*100</f>
        <v>0</v>
      </c>
      <c r="I77" s="68" t="s">
        <v>453</v>
      </c>
      <c r="J77" s="37"/>
      <c r="K77" s="37" t="s">
        <v>436</v>
      </c>
      <c r="L77" s="37" t="s">
        <v>230</v>
      </c>
      <c r="M77" s="117">
        <v>32.9</v>
      </c>
      <c r="N77" s="112">
        <v>0</v>
      </c>
      <c r="O77" s="120">
        <f>N77/M77*100</f>
        <v>0</v>
      </c>
      <c r="P77" s="408"/>
      <c r="Q77" s="68"/>
      <c r="R77" s="34"/>
      <c r="S77" s="34"/>
      <c r="T77" s="34"/>
      <c r="U77" s="34"/>
      <c r="V77" s="34"/>
      <c r="W77" s="34"/>
      <c r="X77" s="34"/>
      <c r="Y77" s="34"/>
      <c r="Z77" s="34"/>
      <c r="AA77" s="34"/>
      <c r="AB77" s="34"/>
      <c r="AC77" s="34"/>
      <c r="AD77" s="34"/>
      <c r="AE77" s="34"/>
      <c r="AF77" s="34"/>
      <c r="AG77" s="34"/>
      <c r="AH77" s="34"/>
      <c r="AI77" s="34"/>
      <c r="AJ77" s="34"/>
      <c r="AK77" s="34"/>
      <c r="AL77" s="34"/>
      <c r="AM77" s="34"/>
      <c r="AN77" s="34"/>
      <c r="AO77" s="34"/>
      <c r="AP77" s="34"/>
      <c r="AQ77" s="34"/>
      <c r="AR77" s="34"/>
      <c r="AS77" s="34"/>
      <c r="AT77" s="34"/>
    </row>
    <row r="78" spans="1:46" s="32" customFormat="1" ht="387" customHeight="1">
      <c r="A78" s="119" t="s">
        <v>231</v>
      </c>
      <c r="B78" s="36" t="s">
        <v>232</v>
      </c>
      <c r="C78" s="109" t="s">
        <v>381</v>
      </c>
      <c r="D78" s="37" t="s">
        <v>163</v>
      </c>
      <c r="E78" s="122">
        <v>45666.9</v>
      </c>
      <c r="F78" s="122">
        <v>41020.800000000003</v>
      </c>
      <c r="G78" s="116" t="s">
        <v>8</v>
      </c>
      <c r="H78" s="116">
        <f t="shared" si="6"/>
        <v>89.826110377538214</v>
      </c>
      <c r="I78" s="68" t="s">
        <v>454</v>
      </c>
      <c r="J78" s="37"/>
      <c r="K78" s="37" t="s">
        <v>436</v>
      </c>
      <c r="L78" s="37" t="s">
        <v>230</v>
      </c>
      <c r="M78" s="117">
        <v>24.9</v>
      </c>
      <c r="N78" s="112">
        <v>0</v>
      </c>
      <c r="O78" s="120">
        <f>N78/M78*100</f>
        <v>0</v>
      </c>
      <c r="P78" s="408"/>
      <c r="Q78" s="68"/>
      <c r="R78" s="34"/>
      <c r="S78" s="34"/>
      <c r="T78" s="34"/>
      <c r="U78" s="34"/>
      <c r="V78" s="34"/>
      <c r="W78" s="34"/>
      <c r="X78" s="34"/>
      <c r="Y78" s="34"/>
      <c r="Z78" s="34"/>
      <c r="AA78" s="34"/>
      <c r="AB78" s="34"/>
      <c r="AC78" s="34"/>
      <c r="AD78" s="34"/>
      <c r="AE78" s="34"/>
      <c r="AF78" s="34"/>
      <c r="AG78" s="34"/>
      <c r="AH78" s="34"/>
      <c r="AI78" s="34"/>
      <c r="AJ78" s="34"/>
      <c r="AK78" s="34"/>
      <c r="AL78" s="34"/>
      <c r="AM78" s="34"/>
      <c r="AN78" s="34"/>
      <c r="AO78" s="34"/>
      <c r="AP78" s="34"/>
      <c r="AQ78" s="34"/>
      <c r="AR78" s="34"/>
      <c r="AS78" s="34"/>
      <c r="AT78" s="34"/>
    </row>
    <row r="79" spans="1:46" s="32" customFormat="1" ht="216.75" customHeight="1">
      <c r="A79" s="119" t="s">
        <v>364</v>
      </c>
      <c r="B79" s="16" t="s">
        <v>347</v>
      </c>
      <c r="C79" s="109" t="s">
        <v>381</v>
      </c>
      <c r="D79" s="37" t="s">
        <v>163</v>
      </c>
      <c r="E79" s="289">
        <v>23678.3</v>
      </c>
      <c r="F79" s="288">
        <v>19178.8</v>
      </c>
      <c r="G79" s="116" t="s">
        <v>8</v>
      </c>
      <c r="H79" s="116">
        <f t="shared" si="6"/>
        <v>80.997368898949674</v>
      </c>
      <c r="I79" s="70" t="s">
        <v>449</v>
      </c>
      <c r="J79" s="37"/>
      <c r="K79" s="37" t="s">
        <v>435</v>
      </c>
      <c r="L79" s="37" t="s">
        <v>230</v>
      </c>
      <c r="M79" s="117">
        <v>22.8</v>
      </c>
      <c r="N79" s="112">
        <v>0</v>
      </c>
      <c r="O79" s="120">
        <f>N79/M79*100</f>
        <v>0</v>
      </c>
      <c r="P79" s="408"/>
      <c r="Q79" s="70"/>
      <c r="R79" s="34"/>
      <c r="S79" s="34"/>
      <c r="T79" s="34"/>
      <c r="U79" s="34"/>
      <c r="V79" s="34"/>
      <c r="W79" s="34"/>
      <c r="X79" s="34"/>
      <c r="Y79" s="34"/>
      <c r="Z79" s="34"/>
      <c r="AA79" s="34"/>
      <c r="AB79" s="34"/>
      <c r="AC79" s="34"/>
      <c r="AD79" s="34"/>
      <c r="AE79" s="34"/>
      <c r="AF79" s="34"/>
      <c r="AG79" s="34"/>
      <c r="AH79" s="34"/>
      <c r="AI79" s="34"/>
      <c r="AJ79" s="34"/>
      <c r="AK79" s="34"/>
      <c r="AL79" s="34"/>
      <c r="AM79" s="34"/>
      <c r="AN79" s="34"/>
      <c r="AO79" s="34"/>
      <c r="AP79" s="34"/>
      <c r="AQ79" s="34"/>
      <c r="AR79" s="34"/>
      <c r="AS79" s="34"/>
      <c r="AT79" s="34"/>
    </row>
    <row r="80" spans="1:46" s="32" customFormat="1" ht="37.5" customHeight="1">
      <c r="A80" s="119" t="s">
        <v>136</v>
      </c>
      <c r="B80" s="37" t="s">
        <v>348</v>
      </c>
      <c r="C80" s="109" t="s">
        <v>381</v>
      </c>
      <c r="D80" s="37" t="s">
        <v>163</v>
      </c>
      <c r="E80" s="37">
        <f>E81+E82</f>
        <v>121190.39999999999</v>
      </c>
      <c r="F80" s="21">
        <f>F81+F82</f>
        <v>85039.1</v>
      </c>
      <c r="G80" s="116" t="s">
        <v>8</v>
      </c>
      <c r="H80" s="116">
        <f t="shared" si="6"/>
        <v>70.169831933882563</v>
      </c>
      <c r="I80" s="20"/>
      <c r="J80" s="37" t="s">
        <v>433</v>
      </c>
      <c r="K80" s="37"/>
      <c r="L80" s="37"/>
      <c r="M80" s="117"/>
      <c r="N80" s="116"/>
      <c r="O80" s="120"/>
      <c r="P80" s="409">
        <f>SUM(O81:O82)/2</f>
        <v>0</v>
      </c>
      <c r="Q80" s="20"/>
      <c r="R80" s="34"/>
      <c r="S80" s="34"/>
      <c r="T80" s="34"/>
      <c r="U80" s="34"/>
      <c r="V80" s="34"/>
      <c r="W80" s="34"/>
      <c r="X80" s="34"/>
      <c r="Y80" s="34"/>
      <c r="Z80" s="34"/>
      <c r="AA80" s="34"/>
      <c r="AB80" s="34"/>
      <c r="AC80" s="34"/>
      <c r="AD80" s="34"/>
      <c r="AE80" s="34"/>
      <c r="AF80" s="34"/>
      <c r="AG80" s="34"/>
      <c r="AH80" s="34"/>
      <c r="AI80" s="34"/>
      <c r="AJ80" s="34"/>
      <c r="AK80" s="34"/>
      <c r="AL80" s="34"/>
      <c r="AM80" s="34"/>
      <c r="AN80" s="34"/>
      <c r="AO80" s="34"/>
      <c r="AP80" s="34"/>
      <c r="AQ80" s="34"/>
      <c r="AR80" s="34"/>
      <c r="AS80" s="34"/>
      <c r="AT80" s="34"/>
    </row>
    <row r="81" spans="1:46" s="32" customFormat="1" ht="409.6" customHeight="1">
      <c r="A81" s="119" t="s">
        <v>138</v>
      </c>
      <c r="B81" s="36" t="s">
        <v>349</v>
      </c>
      <c r="C81" s="109" t="s">
        <v>381</v>
      </c>
      <c r="D81" s="37" t="s">
        <v>163</v>
      </c>
      <c r="E81" s="36">
        <v>79078.7</v>
      </c>
      <c r="F81" s="21">
        <v>53548.800000000003</v>
      </c>
      <c r="G81" s="116" t="s">
        <v>8</v>
      </c>
      <c r="H81" s="116">
        <f t="shared" si="6"/>
        <v>67.715832455515852</v>
      </c>
      <c r="I81" s="70" t="s">
        <v>449</v>
      </c>
      <c r="J81" s="37"/>
      <c r="K81" s="37" t="s">
        <v>435</v>
      </c>
      <c r="L81" s="37" t="s">
        <v>230</v>
      </c>
      <c r="M81" s="117">
        <v>25.9</v>
      </c>
      <c r="N81" s="112">
        <v>0</v>
      </c>
      <c r="O81" s="120">
        <f>N81/M81*100</f>
        <v>0</v>
      </c>
      <c r="P81" s="387"/>
      <c r="Q81" s="70"/>
      <c r="R81" s="34"/>
      <c r="S81" s="34"/>
      <c r="T81" s="34"/>
      <c r="U81" s="34"/>
      <c r="V81" s="34"/>
      <c r="W81" s="34"/>
      <c r="X81" s="34"/>
      <c r="Y81" s="34"/>
      <c r="Z81" s="34"/>
      <c r="AA81" s="34"/>
      <c r="AB81" s="34"/>
      <c r="AC81" s="34"/>
      <c r="AD81" s="34"/>
      <c r="AE81" s="34"/>
      <c r="AF81" s="34"/>
      <c r="AG81" s="34"/>
      <c r="AH81" s="34"/>
      <c r="AI81" s="34"/>
      <c r="AJ81" s="34"/>
      <c r="AK81" s="34"/>
      <c r="AL81" s="34"/>
      <c r="AM81" s="34"/>
      <c r="AN81" s="34"/>
      <c r="AO81" s="34"/>
      <c r="AP81" s="34"/>
      <c r="AQ81" s="34"/>
      <c r="AR81" s="34"/>
      <c r="AS81" s="34"/>
      <c r="AT81" s="34"/>
    </row>
    <row r="82" spans="1:46" s="32" customFormat="1" ht="165.75" customHeight="1">
      <c r="A82" s="119" t="s">
        <v>365</v>
      </c>
      <c r="B82" s="36" t="s">
        <v>350</v>
      </c>
      <c r="C82" s="82" t="s">
        <v>381</v>
      </c>
      <c r="D82" s="37" t="s">
        <v>163</v>
      </c>
      <c r="E82" s="36">
        <v>42111.7</v>
      </c>
      <c r="F82" s="21">
        <v>31490.3</v>
      </c>
      <c r="G82" s="116" t="s">
        <v>8</v>
      </c>
      <c r="H82" s="116">
        <f t="shared" si="6"/>
        <v>74.778030808540151</v>
      </c>
      <c r="I82" s="70" t="s">
        <v>449</v>
      </c>
      <c r="J82" s="37"/>
      <c r="K82" s="37" t="s">
        <v>435</v>
      </c>
      <c r="L82" s="37" t="s">
        <v>230</v>
      </c>
      <c r="M82" s="117">
        <v>6</v>
      </c>
      <c r="N82" s="112">
        <v>0</v>
      </c>
      <c r="O82" s="120">
        <f>N82/M82*100</f>
        <v>0</v>
      </c>
      <c r="P82" s="388"/>
      <c r="Q82" s="70"/>
      <c r="R82" s="34"/>
      <c r="S82" s="34"/>
      <c r="T82" s="34"/>
      <c r="U82" s="34"/>
      <c r="V82" s="34"/>
      <c r="W82" s="34"/>
      <c r="X82" s="34"/>
      <c r="Y82" s="34"/>
      <c r="Z82" s="34"/>
      <c r="AA82" s="34"/>
      <c r="AB82" s="34"/>
      <c r="AC82" s="34"/>
      <c r="AD82" s="34"/>
      <c r="AE82" s="34"/>
      <c r="AF82" s="34"/>
      <c r="AG82" s="34"/>
      <c r="AH82" s="34"/>
      <c r="AI82" s="34"/>
      <c r="AJ82" s="34"/>
      <c r="AK82" s="34"/>
      <c r="AL82" s="34"/>
      <c r="AM82" s="34"/>
      <c r="AN82" s="34"/>
      <c r="AO82" s="34"/>
      <c r="AP82" s="34"/>
      <c r="AQ82" s="34"/>
      <c r="AR82" s="34"/>
      <c r="AS82" s="34"/>
      <c r="AT82" s="34"/>
    </row>
    <row r="83" spans="1:46" ht="48.75" customHeight="1">
      <c r="A83" s="421" t="s">
        <v>554</v>
      </c>
      <c r="B83" s="421"/>
      <c r="C83" s="421"/>
      <c r="D83" s="422"/>
      <c r="E83" s="422"/>
      <c r="F83" s="422"/>
      <c r="G83" s="422"/>
      <c r="H83" s="422"/>
      <c r="I83" s="422"/>
      <c r="J83" s="422"/>
      <c r="K83" s="422"/>
      <c r="L83" s="422"/>
      <c r="M83" s="422"/>
      <c r="N83" s="422"/>
      <c r="O83" s="422"/>
      <c r="P83" s="422"/>
      <c r="Q83" s="422"/>
    </row>
    <row r="84" spans="1:46" ht="42.75" customHeight="1">
      <c r="A84" s="361" t="s">
        <v>27</v>
      </c>
      <c r="B84" s="362"/>
      <c r="C84" s="362"/>
      <c r="D84" s="362"/>
      <c r="E84" s="362"/>
      <c r="F84" s="362"/>
      <c r="G84" s="362"/>
      <c r="H84" s="362"/>
      <c r="I84" s="362"/>
      <c r="J84" s="362"/>
      <c r="K84" s="362"/>
      <c r="L84" s="362"/>
      <c r="M84" s="362"/>
      <c r="N84" s="362"/>
      <c r="O84" s="362"/>
      <c r="P84" s="362"/>
      <c r="Q84" s="363"/>
    </row>
    <row r="85" spans="1:46" ht="15.75">
      <c r="A85" s="397" t="s">
        <v>233</v>
      </c>
      <c r="B85" s="398"/>
      <c r="C85" s="398"/>
      <c r="D85" s="398"/>
      <c r="E85" s="398"/>
      <c r="F85" s="398"/>
      <c r="G85" s="398"/>
      <c r="H85" s="398"/>
      <c r="I85" s="398"/>
      <c r="J85" s="398"/>
      <c r="K85" s="398"/>
      <c r="L85" s="398"/>
      <c r="M85" s="398"/>
      <c r="N85" s="398"/>
      <c r="O85" s="398"/>
      <c r="P85" s="398"/>
      <c r="Q85" s="399"/>
    </row>
    <row r="86" spans="1:46" ht="299.25">
      <c r="A86" s="124" t="s">
        <v>234</v>
      </c>
      <c r="B86" s="125" t="s">
        <v>555</v>
      </c>
      <c r="C86" s="126" t="s">
        <v>556</v>
      </c>
      <c r="D86" s="125" t="s">
        <v>162</v>
      </c>
      <c r="E86" s="127">
        <v>5426270</v>
      </c>
      <c r="F86" s="127">
        <v>5235838.4000000004</v>
      </c>
      <c r="G86" s="125" t="s">
        <v>8</v>
      </c>
      <c r="H86" s="128">
        <f>F86/E86*100</f>
        <v>96.49056165653387</v>
      </c>
      <c r="I86" s="129" t="s">
        <v>557</v>
      </c>
      <c r="J86" s="130" t="s">
        <v>558</v>
      </c>
      <c r="K86" s="130" t="s">
        <v>235</v>
      </c>
      <c r="L86" s="131" t="s">
        <v>437</v>
      </c>
      <c r="M86" s="132">
        <v>1560</v>
      </c>
      <c r="N86" s="132">
        <v>1703</v>
      </c>
      <c r="O86" s="133">
        <f>IF(N86/M86&gt;1,100)</f>
        <v>100</v>
      </c>
      <c r="P86" s="128">
        <f>O86</f>
        <v>100</v>
      </c>
      <c r="Q86" s="134"/>
    </row>
    <row r="87" spans="1:46" ht="173.25">
      <c r="A87" s="135" t="s">
        <v>237</v>
      </c>
      <c r="B87" s="129" t="s">
        <v>559</v>
      </c>
      <c r="C87" s="136" t="s">
        <v>560</v>
      </c>
      <c r="D87" s="125" t="s">
        <v>162</v>
      </c>
      <c r="E87" s="137">
        <v>684171.2</v>
      </c>
      <c r="F87" s="127">
        <v>684171.2</v>
      </c>
      <c r="G87" s="138" t="s">
        <v>8</v>
      </c>
      <c r="H87" s="128">
        <f>F87/E87*100</f>
        <v>100</v>
      </c>
      <c r="I87" s="139"/>
      <c r="J87" s="140" t="s">
        <v>561</v>
      </c>
      <c r="K87" s="141" t="s">
        <v>562</v>
      </c>
      <c r="L87" s="131" t="s">
        <v>437</v>
      </c>
      <c r="M87" s="132">
        <v>22000000</v>
      </c>
      <c r="N87" s="132">
        <v>22000947</v>
      </c>
      <c r="O87" s="142">
        <f>N87/M87*100</f>
        <v>100.00430454545454</v>
      </c>
      <c r="P87" s="143">
        <f>SUM(O87:O106)/20</f>
        <v>99.896779042139485</v>
      </c>
      <c r="Q87" s="144"/>
    </row>
    <row r="88" spans="1:46" ht="78.75">
      <c r="A88" s="145"/>
      <c r="B88" s="146"/>
      <c r="C88" s="147"/>
      <c r="D88" s="146"/>
      <c r="E88" s="148"/>
      <c r="F88" s="149"/>
      <c r="G88" s="147"/>
      <c r="H88" s="146"/>
      <c r="I88" s="150"/>
      <c r="J88" s="151" t="s">
        <v>563</v>
      </c>
      <c r="K88" s="33" t="s">
        <v>564</v>
      </c>
      <c r="L88" s="131" t="s">
        <v>437</v>
      </c>
      <c r="M88" s="132">
        <v>5130</v>
      </c>
      <c r="N88" s="132">
        <v>5324</v>
      </c>
      <c r="O88" s="133">
        <f t="shared" ref="O88:O94" si="7">IF(N88/M88&gt;1,100)</f>
        <v>100</v>
      </c>
      <c r="P88" s="152"/>
      <c r="Q88" s="146"/>
    </row>
    <row r="89" spans="1:46" ht="78.75">
      <c r="A89" s="145"/>
      <c r="B89" s="146"/>
      <c r="C89" s="147"/>
      <c r="D89" s="146"/>
      <c r="E89" s="148"/>
      <c r="F89" s="149"/>
      <c r="G89" s="147"/>
      <c r="H89" s="146"/>
      <c r="I89" s="150"/>
      <c r="J89" s="151" t="s">
        <v>565</v>
      </c>
      <c r="K89" s="33" t="s">
        <v>566</v>
      </c>
      <c r="L89" s="131" t="s">
        <v>437</v>
      </c>
      <c r="M89" s="132">
        <v>38500</v>
      </c>
      <c r="N89" s="132">
        <v>39683</v>
      </c>
      <c r="O89" s="133">
        <f t="shared" si="7"/>
        <v>100</v>
      </c>
      <c r="P89" s="152"/>
      <c r="Q89" s="146"/>
    </row>
    <row r="90" spans="1:46" ht="78.75">
      <c r="A90" s="145"/>
      <c r="B90" s="146"/>
      <c r="C90" s="147"/>
      <c r="D90" s="146"/>
      <c r="E90" s="148"/>
      <c r="F90" s="149"/>
      <c r="G90" s="147"/>
      <c r="H90" s="146"/>
      <c r="I90" s="150"/>
      <c r="J90" s="151" t="s">
        <v>567</v>
      </c>
      <c r="K90" s="33" t="s">
        <v>568</v>
      </c>
      <c r="L90" s="131" t="s">
        <v>437</v>
      </c>
      <c r="M90" s="132">
        <v>1700</v>
      </c>
      <c r="N90" s="132">
        <v>1925</v>
      </c>
      <c r="O90" s="133">
        <f t="shared" si="7"/>
        <v>100</v>
      </c>
      <c r="P90" s="152"/>
      <c r="Q90" s="146"/>
    </row>
    <row r="91" spans="1:46" ht="141.75">
      <c r="A91" s="145"/>
      <c r="B91" s="146"/>
      <c r="C91" s="147"/>
      <c r="D91" s="146"/>
      <c r="E91" s="148"/>
      <c r="F91" s="149"/>
      <c r="G91" s="147"/>
      <c r="H91" s="146"/>
      <c r="I91" s="150"/>
      <c r="J91" s="151" t="s">
        <v>569</v>
      </c>
      <c r="K91" s="33" t="s">
        <v>570</v>
      </c>
      <c r="L91" s="131" t="s">
        <v>437</v>
      </c>
      <c r="M91" s="132">
        <v>7000</v>
      </c>
      <c r="N91" s="132">
        <v>7619</v>
      </c>
      <c r="O91" s="133">
        <f t="shared" si="7"/>
        <v>100</v>
      </c>
      <c r="P91" s="152"/>
      <c r="Q91" s="146"/>
    </row>
    <row r="92" spans="1:46" ht="63">
      <c r="A92" s="145"/>
      <c r="B92" s="146"/>
      <c r="C92" s="147"/>
      <c r="D92" s="146"/>
      <c r="E92" s="147"/>
      <c r="F92" s="146"/>
      <c r="G92" s="147"/>
      <c r="H92" s="146"/>
      <c r="I92" s="150"/>
      <c r="J92" s="153" t="s">
        <v>571</v>
      </c>
      <c r="K92" s="154" t="s">
        <v>238</v>
      </c>
      <c r="L92" s="131" t="s">
        <v>437</v>
      </c>
      <c r="M92" s="132">
        <v>1101</v>
      </c>
      <c r="N92" s="132">
        <v>1218</v>
      </c>
      <c r="O92" s="133">
        <f t="shared" si="7"/>
        <v>100</v>
      </c>
      <c r="P92" s="152"/>
      <c r="Q92" s="146"/>
    </row>
    <row r="93" spans="1:46" ht="78.75">
      <c r="A93" s="145"/>
      <c r="B93" s="146"/>
      <c r="C93" s="147"/>
      <c r="D93" s="146"/>
      <c r="E93" s="147"/>
      <c r="F93" s="146"/>
      <c r="G93" s="147"/>
      <c r="H93" s="146"/>
      <c r="I93" s="150"/>
      <c r="J93" s="153" t="s">
        <v>572</v>
      </c>
      <c r="K93" s="154" t="s">
        <v>573</v>
      </c>
      <c r="L93" s="131" t="s">
        <v>437</v>
      </c>
      <c r="M93" s="132">
        <v>1100</v>
      </c>
      <c r="N93" s="132">
        <v>1156</v>
      </c>
      <c r="O93" s="133">
        <f t="shared" si="7"/>
        <v>100</v>
      </c>
      <c r="P93" s="152"/>
      <c r="Q93" s="146"/>
    </row>
    <row r="94" spans="1:46" ht="47.25">
      <c r="A94" s="145"/>
      <c r="B94" s="146"/>
      <c r="C94" s="147"/>
      <c r="D94" s="146"/>
      <c r="E94" s="147"/>
      <c r="F94" s="146"/>
      <c r="G94" s="147"/>
      <c r="H94" s="146"/>
      <c r="I94" s="150"/>
      <c r="J94" s="153" t="s">
        <v>574</v>
      </c>
      <c r="K94" s="154" t="s">
        <v>239</v>
      </c>
      <c r="L94" s="131" t="s">
        <v>437</v>
      </c>
      <c r="M94" s="132">
        <v>3728</v>
      </c>
      <c r="N94" s="132">
        <v>5070</v>
      </c>
      <c r="O94" s="133">
        <f t="shared" si="7"/>
        <v>100</v>
      </c>
      <c r="P94" s="152"/>
      <c r="Q94" s="146"/>
    </row>
    <row r="95" spans="1:46" ht="126">
      <c r="A95" s="145"/>
      <c r="B95" s="146"/>
      <c r="C95" s="147"/>
      <c r="D95" s="146"/>
      <c r="E95" s="147"/>
      <c r="F95" s="146"/>
      <c r="G95" s="147"/>
      <c r="H95" s="146"/>
      <c r="I95" s="150"/>
      <c r="J95" s="153" t="s">
        <v>575</v>
      </c>
      <c r="K95" s="154" t="s">
        <v>240</v>
      </c>
      <c r="L95" s="131" t="s">
        <v>437</v>
      </c>
      <c r="M95" s="132">
        <v>2852</v>
      </c>
      <c r="N95" s="132">
        <v>2793</v>
      </c>
      <c r="O95" s="142">
        <f t="shared" ref="O95:O106" si="8">N95/M95*100</f>
        <v>97.931276297335202</v>
      </c>
      <c r="P95" s="152"/>
      <c r="Q95" s="155" t="s">
        <v>576</v>
      </c>
    </row>
    <row r="96" spans="1:46" ht="63">
      <c r="A96" s="145"/>
      <c r="B96" s="146"/>
      <c r="C96" s="147"/>
      <c r="D96" s="146"/>
      <c r="E96" s="147"/>
      <c r="F96" s="146"/>
      <c r="G96" s="147"/>
      <c r="H96" s="146"/>
      <c r="I96" s="150"/>
      <c r="J96" s="151" t="s">
        <v>577</v>
      </c>
      <c r="K96" s="33" t="s">
        <v>578</v>
      </c>
      <c r="L96" s="131" t="s">
        <v>437</v>
      </c>
      <c r="M96" s="132">
        <v>2000</v>
      </c>
      <c r="N96" s="132">
        <v>2175</v>
      </c>
      <c r="O96" s="133">
        <f>IF(N96/M96&gt;1,100)</f>
        <v>100</v>
      </c>
      <c r="P96" s="152"/>
      <c r="Q96" s="146"/>
    </row>
    <row r="97" spans="1:17" ht="141.75">
      <c r="A97" s="145"/>
      <c r="B97" s="146"/>
      <c r="C97" s="147"/>
      <c r="D97" s="146"/>
      <c r="E97" s="147"/>
      <c r="F97" s="146"/>
      <c r="G97" s="147"/>
      <c r="H97" s="146"/>
      <c r="I97" s="150"/>
      <c r="J97" s="151" t="s">
        <v>579</v>
      </c>
      <c r="K97" s="33" t="s">
        <v>580</v>
      </c>
      <c r="L97" s="131" t="s">
        <v>437</v>
      </c>
      <c r="M97" s="132">
        <v>10000</v>
      </c>
      <c r="N97" s="132">
        <v>12655</v>
      </c>
      <c r="O97" s="133">
        <f>IF(N97/M97&gt;1,100)</f>
        <v>100</v>
      </c>
      <c r="P97" s="152"/>
      <c r="Q97" s="146"/>
    </row>
    <row r="98" spans="1:17" ht="47.25">
      <c r="A98" s="145"/>
      <c r="B98" s="146"/>
      <c r="C98" s="147"/>
      <c r="D98" s="146"/>
      <c r="E98" s="147"/>
      <c r="F98" s="146"/>
      <c r="G98" s="147"/>
      <c r="H98" s="146"/>
      <c r="I98" s="150"/>
      <c r="J98" s="151" t="s">
        <v>581</v>
      </c>
      <c r="K98" s="33" t="s">
        <v>582</v>
      </c>
      <c r="L98" s="131" t="s">
        <v>256</v>
      </c>
      <c r="M98" s="132">
        <v>13300</v>
      </c>
      <c r="N98" s="132">
        <v>14177</v>
      </c>
      <c r="O98" s="133">
        <f t="shared" ref="O98:O102" si="9">IF(N98/M98&gt;1,100)</f>
        <v>100</v>
      </c>
      <c r="P98" s="152"/>
      <c r="Q98" s="146"/>
    </row>
    <row r="99" spans="1:17" ht="47.25">
      <c r="A99" s="145"/>
      <c r="B99" s="146"/>
      <c r="C99" s="147"/>
      <c r="D99" s="146"/>
      <c r="E99" s="147"/>
      <c r="F99" s="146"/>
      <c r="G99" s="147"/>
      <c r="H99" s="146"/>
      <c r="I99" s="150"/>
      <c r="J99" s="151" t="s">
        <v>583</v>
      </c>
      <c r="K99" s="33" t="s">
        <v>584</v>
      </c>
      <c r="L99" s="131" t="s">
        <v>437</v>
      </c>
      <c r="M99" s="132">
        <v>150000</v>
      </c>
      <c r="N99" s="132">
        <v>155281</v>
      </c>
      <c r="O99" s="133">
        <f t="shared" si="9"/>
        <v>100</v>
      </c>
      <c r="P99" s="152"/>
      <c r="Q99" s="146"/>
    </row>
    <row r="100" spans="1:17" ht="110.25">
      <c r="A100" s="145"/>
      <c r="B100" s="146"/>
      <c r="C100" s="147"/>
      <c r="D100" s="146"/>
      <c r="E100" s="147"/>
      <c r="F100" s="146"/>
      <c r="G100" s="147"/>
      <c r="H100" s="146"/>
      <c r="I100" s="150"/>
      <c r="J100" s="151" t="s">
        <v>585</v>
      </c>
      <c r="K100" s="33" t="s">
        <v>586</v>
      </c>
      <c r="L100" s="131" t="s">
        <v>437</v>
      </c>
      <c r="M100" s="132">
        <v>13000</v>
      </c>
      <c r="N100" s="132">
        <v>14137</v>
      </c>
      <c r="O100" s="133">
        <f t="shared" si="9"/>
        <v>100</v>
      </c>
      <c r="P100" s="152"/>
      <c r="Q100" s="146"/>
    </row>
    <row r="101" spans="1:17" ht="126">
      <c r="A101" s="145"/>
      <c r="B101" s="146"/>
      <c r="C101" s="147"/>
      <c r="D101" s="146"/>
      <c r="E101" s="147"/>
      <c r="F101" s="146"/>
      <c r="G101" s="147"/>
      <c r="H101" s="146"/>
      <c r="I101" s="150"/>
      <c r="J101" s="151" t="s">
        <v>587</v>
      </c>
      <c r="K101" s="33" t="s">
        <v>586</v>
      </c>
      <c r="L101" s="131" t="s">
        <v>437</v>
      </c>
      <c r="M101" s="132">
        <v>2000</v>
      </c>
      <c r="N101" s="132">
        <v>2068</v>
      </c>
      <c r="O101" s="133">
        <f t="shared" si="9"/>
        <v>100</v>
      </c>
      <c r="P101" s="152"/>
      <c r="Q101" s="146"/>
    </row>
    <row r="102" spans="1:17" ht="110.25">
      <c r="A102" s="145"/>
      <c r="B102" s="146"/>
      <c r="C102" s="147"/>
      <c r="D102" s="146"/>
      <c r="E102" s="147"/>
      <c r="F102" s="146"/>
      <c r="G102" s="147"/>
      <c r="H102" s="146"/>
      <c r="I102" s="150"/>
      <c r="J102" s="151" t="s">
        <v>588</v>
      </c>
      <c r="K102" s="33" t="s">
        <v>586</v>
      </c>
      <c r="L102" s="131" t="s">
        <v>437</v>
      </c>
      <c r="M102" s="132">
        <v>860</v>
      </c>
      <c r="N102" s="132">
        <v>915</v>
      </c>
      <c r="O102" s="133">
        <f t="shared" si="9"/>
        <v>100</v>
      </c>
      <c r="P102" s="152"/>
      <c r="Q102" s="146"/>
    </row>
    <row r="103" spans="1:17" ht="110.25">
      <c r="A103" s="145"/>
      <c r="B103" s="146"/>
      <c r="C103" s="147"/>
      <c r="D103" s="146"/>
      <c r="E103" s="147"/>
      <c r="F103" s="146"/>
      <c r="G103" s="147"/>
      <c r="H103" s="146"/>
      <c r="I103" s="150"/>
      <c r="J103" s="151" t="s">
        <v>589</v>
      </c>
      <c r="K103" s="33" t="s">
        <v>241</v>
      </c>
      <c r="L103" s="131" t="s">
        <v>437</v>
      </c>
      <c r="M103" s="132">
        <v>490</v>
      </c>
      <c r="N103" s="132">
        <v>505</v>
      </c>
      <c r="O103" s="133">
        <f>IF(N103/M103&gt;1,100)</f>
        <v>100</v>
      </c>
      <c r="P103" s="152"/>
      <c r="Q103" s="146"/>
    </row>
    <row r="104" spans="1:17" ht="47.25">
      <c r="A104" s="145"/>
      <c r="B104" s="146"/>
      <c r="C104" s="147"/>
      <c r="D104" s="146"/>
      <c r="E104" s="147"/>
      <c r="F104" s="146"/>
      <c r="G104" s="147"/>
      <c r="H104" s="146"/>
      <c r="I104" s="150"/>
      <c r="J104" s="153" t="s">
        <v>590</v>
      </c>
      <c r="K104" s="154" t="s">
        <v>242</v>
      </c>
      <c r="L104" s="131" t="s">
        <v>437</v>
      </c>
      <c r="M104" s="132">
        <v>8</v>
      </c>
      <c r="N104" s="132">
        <v>8</v>
      </c>
      <c r="O104" s="142">
        <f t="shared" si="8"/>
        <v>100</v>
      </c>
      <c r="P104" s="152"/>
      <c r="Q104" s="146"/>
    </row>
    <row r="105" spans="1:17" ht="63">
      <c r="A105" s="145"/>
      <c r="B105" s="146"/>
      <c r="C105" s="147"/>
      <c r="D105" s="146"/>
      <c r="E105" s="147"/>
      <c r="F105" s="146"/>
      <c r="G105" s="147"/>
      <c r="H105" s="146"/>
      <c r="I105" s="150"/>
      <c r="J105" s="153" t="s">
        <v>591</v>
      </c>
      <c r="K105" s="154" t="s">
        <v>592</v>
      </c>
      <c r="L105" s="131" t="s">
        <v>437</v>
      </c>
      <c r="M105" s="132">
        <v>22</v>
      </c>
      <c r="N105" s="132">
        <v>22</v>
      </c>
      <c r="O105" s="142">
        <f t="shared" si="8"/>
        <v>100</v>
      </c>
      <c r="P105" s="152"/>
      <c r="Q105" s="146"/>
    </row>
    <row r="106" spans="1:17" ht="409.5">
      <c r="A106" s="145"/>
      <c r="B106" s="146"/>
      <c r="C106" s="147"/>
      <c r="D106" s="156"/>
      <c r="E106" s="157"/>
      <c r="F106" s="156"/>
      <c r="G106" s="157"/>
      <c r="H106" s="156"/>
      <c r="I106" s="158"/>
      <c r="J106" s="159" t="s">
        <v>593</v>
      </c>
      <c r="K106" s="160" t="s">
        <v>594</v>
      </c>
      <c r="L106" s="131" t="s">
        <v>437</v>
      </c>
      <c r="M106" s="132">
        <v>7</v>
      </c>
      <c r="N106" s="132">
        <v>7</v>
      </c>
      <c r="O106" s="142">
        <f t="shared" si="8"/>
        <v>100</v>
      </c>
      <c r="P106" s="152"/>
      <c r="Q106" s="146"/>
    </row>
    <row r="107" spans="1:17" ht="141.75">
      <c r="A107" s="135" t="s">
        <v>243</v>
      </c>
      <c r="B107" s="161" t="s">
        <v>244</v>
      </c>
      <c r="C107" s="162" t="s">
        <v>595</v>
      </c>
      <c r="D107" s="161" t="s">
        <v>539</v>
      </c>
      <c r="E107" s="137">
        <v>17542</v>
      </c>
      <c r="F107" s="127">
        <v>11362</v>
      </c>
      <c r="G107" s="138" t="s">
        <v>8</v>
      </c>
      <c r="H107" s="128">
        <f>F107/E107*100</f>
        <v>64.770265648158713</v>
      </c>
      <c r="I107" s="163" t="s">
        <v>596</v>
      </c>
      <c r="J107" s="33" t="s">
        <v>597</v>
      </c>
      <c r="K107" s="33" t="s">
        <v>598</v>
      </c>
      <c r="L107" s="131" t="s">
        <v>437</v>
      </c>
      <c r="M107" s="131">
        <v>98</v>
      </c>
      <c r="N107" s="131">
        <v>71</v>
      </c>
      <c r="O107" s="142">
        <f>N107/M107*100</f>
        <v>72.448979591836732</v>
      </c>
      <c r="P107" s="143">
        <f>SUM(O107:O113)/7</f>
        <v>89.661755758472808</v>
      </c>
      <c r="Q107" s="129" t="s">
        <v>599</v>
      </c>
    </row>
    <row r="108" spans="1:17" ht="94.5">
      <c r="A108" s="145"/>
      <c r="B108" s="150"/>
      <c r="C108" s="150"/>
      <c r="D108" s="161" t="s">
        <v>245</v>
      </c>
      <c r="E108" s="137">
        <v>15806.7</v>
      </c>
      <c r="F108" s="127">
        <v>15806.7</v>
      </c>
      <c r="G108" s="138" t="s">
        <v>8</v>
      </c>
      <c r="H108" s="128">
        <f t="shared" ref="H108:H113" si="10">F108/E108*100</f>
        <v>100</v>
      </c>
      <c r="I108" s="164"/>
      <c r="J108" s="33" t="s">
        <v>600</v>
      </c>
      <c r="K108" s="33" t="s">
        <v>598</v>
      </c>
      <c r="L108" s="131" t="s">
        <v>437</v>
      </c>
      <c r="M108" s="131">
        <v>149</v>
      </c>
      <c r="N108" s="131">
        <v>100</v>
      </c>
      <c r="O108" s="142">
        <f t="shared" ref="O108:O171" si="11">N108/M108*100</f>
        <v>67.114093959731548</v>
      </c>
      <c r="P108" s="152"/>
      <c r="Q108" s="146"/>
    </row>
    <row r="109" spans="1:17" ht="94.5">
      <c r="A109" s="145"/>
      <c r="B109" s="150"/>
      <c r="C109" s="150"/>
      <c r="D109" s="161" t="s">
        <v>246</v>
      </c>
      <c r="E109" s="137">
        <v>17698.7</v>
      </c>
      <c r="F109" s="127">
        <v>17698.7</v>
      </c>
      <c r="G109" s="138" t="s">
        <v>8</v>
      </c>
      <c r="H109" s="128">
        <f t="shared" si="10"/>
        <v>100</v>
      </c>
      <c r="I109" s="164"/>
      <c r="J109" s="33" t="s">
        <v>601</v>
      </c>
      <c r="K109" s="33" t="s">
        <v>598</v>
      </c>
      <c r="L109" s="131" t="s">
        <v>437</v>
      </c>
      <c r="M109" s="131">
        <v>108</v>
      </c>
      <c r="N109" s="131">
        <v>108</v>
      </c>
      <c r="O109" s="142">
        <f t="shared" si="11"/>
        <v>100</v>
      </c>
      <c r="P109" s="152"/>
      <c r="Q109" s="146"/>
    </row>
    <row r="110" spans="1:17" ht="94.5">
      <c r="A110" s="145"/>
      <c r="B110" s="150"/>
      <c r="C110" s="150"/>
      <c r="D110" s="161" t="s">
        <v>247</v>
      </c>
      <c r="E110" s="137">
        <v>17236.400000000001</v>
      </c>
      <c r="F110" s="127">
        <v>17236.3</v>
      </c>
      <c r="G110" s="138" t="s">
        <v>8</v>
      </c>
      <c r="H110" s="128">
        <f t="shared" si="10"/>
        <v>99.9994198324476</v>
      </c>
      <c r="I110" s="164"/>
      <c r="J110" s="33" t="s">
        <v>602</v>
      </c>
      <c r="K110" s="33" t="s">
        <v>598</v>
      </c>
      <c r="L110" s="131" t="s">
        <v>437</v>
      </c>
      <c r="M110" s="131">
        <v>122</v>
      </c>
      <c r="N110" s="131">
        <v>121</v>
      </c>
      <c r="O110" s="142">
        <f t="shared" si="11"/>
        <v>99.180327868852459</v>
      </c>
      <c r="P110" s="152"/>
      <c r="Q110" s="129" t="s">
        <v>603</v>
      </c>
    </row>
    <row r="111" spans="1:17" ht="94.5">
      <c r="A111" s="145"/>
      <c r="B111" s="150"/>
      <c r="C111" s="150"/>
      <c r="D111" s="161" t="s">
        <v>248</v>
      </c>
      <c r="E111" s="137">
        <v>4908.3</v>
      </c>
      <c r="F111" s="127">
        <v>4908.2</v>
      </c>
      <c r="G111" s="138" t="s">
        <v>8</v>
      </c>
      <c r="H111" s="128">
        <f t="shared" si="10"/>
        <v>99.997962634720778</v>
      </c>
      <c r="I111" s="164"/>
      <c r="J111" s="33" t="s">
        <v>604</v>
      </c>
      <c r="K111" s="33" t="s">
        <v>598</v>
      </c>
      <c r="L111" s="131" t="s">
        <v>437</v>
      </c>
      <c r="M111" s="131">
        <v>31</v>
      </c>
      <c r="N111" s="131">
        <v>31</v>
      </c>
      <c r="O111" s="142">
        <f t="shared" si="11"/>
        <v>100</v>
      </c>
      <c r="P111" s="152"/>
      <c r="Q111" s="146"/>
    </row>
    <row r="112" spans="1:17" ht="110.25">
      <c r="A112" s="145"/>
      <c r="B112" s="150"/>
      <c r="C112" s="150"/>
      <c r="D112" s="161" t="s">
        <v>249</v>
      </c>
      <c r="E112" s="137">
        <v>2880.8</v>
      </c>
      <c r="F112" s="127">
        <v>2852.3</v>
      </c>
      <c r="G112" s="138" t="s">
        <v>8</v>
      </c>
      <c r="H112" s="128">
        <f t="shared" si="10"/>
        <v>99.010691474590402</v>
      </c>
      <c r="I112" s="33" t="s">
        <v>605</v>
      </c>
      <c r="J112" s="33" t="s">
        <v>606</v>
      </c>
      <c r="K112" s="33" t="s">
        <v>598</v>
      </c>
      <c r="L112" s="131" t="s">
        <v>437</v>
      </c>
      <c r="M112" s="131">
        <v>20</v>
      </c>
      <c r="N112" s="131">
        <v>20</v>
      </c>
      <c r="O112" s="142">
        <f t="shared" si="11"/>
        <v>100</v>
      </c>
      <c r="P112" s="152"/>
      <c r="Q112" s="146"/>
    </row>
    <row r="113" spans="1:17" ht="204.75">
      <c r="A113" s="145"/>
      <c r="B113" s="150"/>
      <c r="C113" s="158"/>
      <c r="D113" s="161" t="s">
        <v>250</v>
      </c>
      <c r="E113" s="137">
        <v>8020.5</v>
      </c>
      <c r="F113" s="127">
        <v>8020.5</v>
      </c>
      <c r="G113" s="138" t="s">
        <v>8</v>
      </c>
      <c r="H113" s="128">
        <f t="shared" si="10"/>
        <v>100</v>
      </c>
      <c r="I113" s="164"/>
      <c r="J113" s="33" t="s">
        <v>607</v>
      </c>
      <c r="K113" s="33" t="s">
        <v>598</v>
      </c>
      <c r="L113" s="131" t="s">
        <v>437</v>
      </c>
      <c r="M113" s="131">
        <v>45</v>
      </c>
      <c r="N113" s="131">
        <v>40</v>
      </c>
      <c r="O113" s="142">
        <f t="shared" si="11"/>
        <v>88.888888888888886</v>
      </c>
      <c r="P113" s="152"/>
      <c r="Q113" s="165" t="s">
        <v>608</v>
      </c>
    </row>
    <row r="114" spans="1:17" ht="141.75">
      <c r="A114" s="135" t="s">
        <v>609</v>
      </c>
      <c r="B114" s="130" t="s">
        <v>610</v>
      </c>
      <c r="C114" s="166">
        <v>9900000620</v>
      </c>
      <c r="D114" s="125" t="s">
        <v>162</v>
      </c>
      <c r="E114" s="137">
        <v>6464.4</v>
      </c>
      <c r="F114" s="127">
        <v>6464.3</v>
      </c>
      <c r="G114" s="138" t="s">
        <v>8</v>
      </c>
      <c r="H114" s="133">
        <f>F114/E114*100</f>
        <v>99.998453066023146</v>
      </c>
      <c r="I114" s="164"/>
      <c r="J114" s="163" t="s">
        <v>611</v>
      </c>
      <c r="K114" s="163" t="s">
        <v>612</v>
      </c>
      <c r="L114" s="131" t="s">
        <v>613</v>
      </c>
      <c r="M114" s="131">
        <v>12</v>
      </c>
      <c r="N114" s="131">
        <v>12</v>
      </c>
      <c r="O114" s="142">
        <f t="shared" si="11"/>
        <v>100</v>
      </c>
      <c r="P114" s="143">
        <f>(O114+O116+O117+O118+O119+O120+O121+O122+O124+O126+O128+O129+O130+O131+O132+O133+O134+O135+O136+O137+O138+O139+O140+O141+O142+O143+O144+O146+O147+O148+O149+O150+O151+O152+O153+O154+O155+O156+O157+O158+O159+O160+O161+O162+O164+O165+O166+O167+O168+O170+O171+O172)/52</f>
        <v>100</v>
      </c>
      <c r="Q114" s="167"/>
    </row>
    <row r="115" spans="1:17" ht="78.75">
      <c r="A115" s="145"/>
      <c r="B115" s="164"/>
      <c r="C115" s="168">
        <v>9900000620</v>
      </c>
      <c r="D115" s="161" t="s">
        <v>537</v>
      </c>
      <c r="E115" s="169">
        <v>0</v>
      </c>
      <c r="F115" s="169">
        <v>0</v>
      </c>
      <c r="G115" s="138" t="s">
        <v>8</v>
      </c>
      <c r="H115" s="128"/>
      <c r="I115" s="144"/>
      <c r="J115" s="144"/>
      <c r="K115" s="164"/>
      <c r="L115" s="164"/>
      <c r="M115" s="164"/>
      <c r="N115" s="164"/>
      <c r="O115" s="170"/>
      <c r="P115" s="152"/>
      <c r="Q115" s="171"/>
    </row>
    <row r="116" spans="1:17" ht="78.75">
      <c r="A116" s="145"/>
      <c r="B116" s="144"/>
      <c r="C116" s="172">
        <v>9900000620</v>
      </c>
      <c r="D116" s="129" t="s">
        <v>538</v>
      </c>
      <c r="E116" s="173">
        <v>18838.7</v>
      </c>
      <c r="F116" s="169">
        <v>18817.599999999999</v>
      </c>
      <c r="G116" s="125" t="s">
        <v>8</v>
      </c>
      <c r="H116" s="174">
        <f t="shared" ref="H116:H164" si="12">F116/E116*100</f>
        <v>99.887996517806414</v>
      </c>
      <c r="I116" s="129" t="s">
        <v>614</v>
      </c>
      <c r="J116" s="175" t="s">
        <v>615</v>
      </c>
      <c r="K116" s="130" t="s">
        <v>616</v>
      </c>
      <c r="L116" s="131" t="s">
        <v>174</v>
      </c>
      <c r="M116" s="131">
        <v>2</v>
      </c>
      <c r="N116" s="131">
        <v>2</v>
      </c>
      <c r="O116" s="142">
        <f t="shared" si="11"/>
        <v>100</v>
      </c>
      <c r="P116" s="152"/>
      <c r="Q116" s="146"/>
    </row>
    <row r="117" spans="1:17" ht="31.5">
      <c r="A117" s="145"/>
      <c r="B117" s="146"/>
      <c r="C117" s="147"/>
      <c r="D117" s="155"/>
      <c r="E117" s="176"/>
      <c r="F117" s="177"/>
      <c r="G117" s="178"/>
      <c r="H117" s="179"/>
      <c r="I117" s="146"/>
      <c r="J117" s="368" t="s">
        <v>617</v>
      </c>
      <c r="K117" s="130" t="s">
        <v>618</v>
      </c>
      <c r="L117" s="131" t="s">
        <v>174</v>
      </c>
      <c r="M117" s="131">
        <v>1</v>
      </c>
      <c r="N117" s="131">
        <v>1</v>
      </c>
      <c r="O117" s="142">
        <f t="shared" si="11"/>
        <v>100</v>
      </c>
      <c r="P117" s="152"/>
      <c r="Q117" s="146"/>
    </row>
    <row r="118" spans="1:17" ht="15.75">
      <c r="A118" s="145"/>
      <c r="B118" s="146"/>
      <c r="C118" s="147"/>
      <c r="D118" s="155"/>
      <c r="E118" s="176"/>
      <c r="F118" s="177"/>
      <c r="G118" s="178"/>
      <c r="H118" s="179"/>
      <c r="I118" s="146"/>
      <c r="J118" s="369"/>
      <c r="K118" s="130" t="s">
        <v>619</v>
      </c>
      <c r="L118" s="131" t="s">
        <v>272</v>
      </c>
      <c r="M118" s="131">
        <v>1</v>
      </c>
      <c r="N118" s="131">
        <v>1</v>
      </c>
      <c r="O118" s="142">
        <f t="shared" si="11"/>
        <v>100</v>
      </c>
      <c r="P118" s="152"/>
      <c r="Q118" s="146"/>
    </row>
    <row r="119" spans="1:17" ht="63">
      <c r="A119" s="145"/>
      <c r="B119" s="146"/>
      <c r="C119" s="147"/>
      <c r="D119" s="155"/>
      <c r="E119" s="176"/>
      <c r="F119" s="177"/>
      <c r="G119" s="178"/>
      <c r="H119" s="179"/>
      <c r="I119" s="146"/>
      <c r="J119" s="161" t="s">
        <v>620</v>
      </c>
      <c r="K119" s="130" t="s">
        <v>621</v>
      </c>
      <c r="L119" s="131" t="s">
        <v>622</v>
      </c>
      <c r="M119" s="131">
        <v>6.08</v>
      </c>
      <c r="N119" s="131">
        <v>6.08</v>
      </c>
      <c r="O119" s="142">
        <f t="shared" si="11"/>
        <v>100</v>
      </c>
      <c r="P119" s="152"/>
      <c r="Q119" s="146"/>
    </row>
    <row r="120" spans="1:17" ht="47.25">
      <c r="A120" s="145"/>
      <c r="B120" s="146"/>
      <c r="C120" s="147"/>
      <c r="D120" s="155"/>
      <c r="E120" s="176"/>
      <c r="F120" s="177"/>
      <c r="G120" s="178"/>
      <c r="H120" s="179"/>
      <c r="I120" s="152"/>
      <c r="J120" s="144"/>
      <c r="K120" s="140" t="s">
        <v>623</v>
      </c>
      <c r="L120" s="76" t="s">
        <v>174</v>
      </c>
      <c r="M120" s="76">
        <v>44</v>
      </c>
      <c r="N120" s="76">
        <v>44</v>
      </c>
      <c r="O120" s="142">
        <f t="shared" si="11"/>
        <v>100</v>
      </c>
      <c r="P120" s="152"/>
      <c r="Q120" s="146"/>
    </row>
    <row r="121" spans="1:17" ht="63">
      <c r="A121" s="145"/>
      <c r="B121" s="146"/>
      <c r="C121" s="147"/>
      <c r="D121" s="155"/>
      <c r="E121" s="176"/>
      <c r="F121" s="177"/>
      <c r="G121" s="178"/>
      <c r="H121" s="179"/>
      <c r="I121" s="152"/>
      <c r="J121" s="146"/>
      <c r="K121" s="140" t="s">
        <v>624</v>
      </c>
      <c r="L121" s="76" t="s">
        <v>174</v>
      </c>
      <c r="M121" s="76">
        <v>224</v>
      </c>
      <c r="N121" s="76">
        <v>224</v>
      </c>
      <c r="O121" s="142">
        <f t="shared" si="11"/>
        <v>100</v>
      </c>
      <c r="P121" s="152"/>
      <c r="Q121" s="146"/>
    </row>
    <row r="122" spans="1:17" ht="47.25">
      <c r="A122" s="145"/>
      <c r="B122" s="156"/>
      <c r="C122" s="157"/>
      <c r="D122" s="163"/>
      <c r="E122" s="180"/>
      <c r="F122" s="181"/>
      <c r="G122" s="182"/>
      <c r="H122" s="183"/>
      <c r="I122" s="184"/>
      <c r="J122" s="156"/>
      <c r="K122" s="140" t="s">
        <v>625</v>
      </c>
      <c r="L122" s="76" t="s">
        <v>174</v>
      </c>
      <c r="M122" s="76">
        <v>2</v>
      </c>
      <c r="N122" s="76">
        <v>2</v>
      </c>
      <c r="O122" s="142">
        <f t="shared" si="11"/>
        <v>100</v>
      </c>
      <c r="P122" s="152"/>
      <c r="Q122" s="146"/>
    </row>
    <row r="123" spans="1:17" ht="63">
      <c r="A123" s="145"/>
      <c r="B123" s="164"/>
      <c r="C123" s="185">
        <v>9900000620</v>
      </c>
      <c r="D123" s="186" t="s">
        <v>539</v>
      </c>
      <c r="E123" s="181">
        <v>0</v>
      </c>
      <c r="F123" s="181">
        <v>0</v>
      </c>
      <c r="G123" s="187" t="s">
        <v>8</v>
      </c>
      <c r="H123" s="188"/>
      <c r="I123" s="156"/>
      <c r="J123" s="156"/>
      <c r="K123" s="164"/>
      <c r="L123" s="164"/>
      <c r="M123" s="164"/>
      <c r="N123" s="164"/>
      <c r="O123" s="170"/>
      <c r="P123" s="152"/>
      <c r="Q123" s="146"/>
    </row>
    <row r="124" spans="1:17" ht="63">
      <c r="A124" s="145"/>
      <c r="B124" s="164"/>
      <c r="C124" s="189">
        <v>9900000620</v>
      </c>
      <c r="D124" s="161" t="s">
        <v>540</v>
      </c>
      <c r="E124" s="190">
        <v>5000</v>
      </c>
      <c r="F124" s="190">
        <v>5000</v>
      </c>
      <c r="G124" s="138" t="s">
        <v>8</v>
      </c>
      <c r="H124" s="133">
        <f t="shared" si="12"/>
        <v>100</v>
      </c>
      <c r="I124" s="164"/>
      <c r="J124" s="33" t="s">
        <v>617</v>
      </c>
      <c r="K124" s="33" t="s">
        <v>626</v>
      </c>
      <c r="L124" s="73" t="s">
        <v>627</v>
      </c>
      <c r="M124" s="73">
        <v>11</v>
      </c>
      <c r="N124" s="73">
        <v>11</v>
      </c>
      <c r="O124" s="142">
        <f t="shared" si="11"/>
        <v>100</v>
      </c>
      <c r="P124" s="152"/>
      <c r="Q124" s="146"/>
    </row>
    <row r="125" spans="1:17" ht="63">
      <c r="A125" s="145"/>
      <c r="B125" s="164"/>
      <c r="C125" s="189">
        <v>9900000620</v>
      </c>
      <c r="D125" s="161" t="s">
        <v>541</v>
      </c>
      <c r="E125" s="190">
        <v>0</v>
      </c>
      <c r="F125" s="190">
        <v>0</v>
      </c>
      <c r="G125" s="138" t="s">
        <v>8</v>
      </c>
      <c r="H125" s="133"/>
      <c r="I125" s="164"/>
      <c r="J125" s="164"/>
      <c r="K125" s="164"/>
      <c r="L125" s="164"/>
      <c r="M125" s="164"/>
      <c r="N125" s="164"/>
      <c r="O125" s="170"/>
      <c r="P125" s="152"/>
      <c r="Q125" s="146"/>
    </row>
    <row r="126" spans="1:17" ht="110.25">
      <c r="A126" s="145"/>
      <c r="B126" s="164"/>
      <c r="C126" s="189">
        <v>9900000620</v>
      </c>
      <c r="D126" s="161" t="s">
        <v>245</v>
      </c>
      <c r="E126" s="190">
        <v>129.30000000000001</v>
      </c>
      <c r="F126" s="190">
        <v>129.19999999999999</v>
      </c>
      <c r="G126" s="138" t="s">
        <v>8</v>
      </c>
      <c r="H126" s="133">
        <f t="shared" si="12"/>
        <v>99.922660479505012</v>
      </c>
      <c r="I126" s="164"/>
      <c r="J126" s="164"/>
      <c r="K126" s="191" t="s">
        <v>628</v>
      </c>
      <c r="L126" s="191" t="s">
        <v>622</v>
      </c>
      <c r="M126" s="192">
        <v>6461</v>
      </c>
      <c r="N126" s="192">
        <v>6461</v>
      </c>
      <c r="O126" s="142">
        <f t="shared" si="11"/>
        <v>100</v>
      </c>
      <c r="P126" s="152"/>
      <c r="Q126" s="146"/>
    </row>
    <row r="127" spans="1:17" ht="78.75">
      <c r="A127" s="145"/>
      <c r="B127" s="164"/>
      <c r="C127" s="189">
        <v>9900000620</v>
      </c>
      <c r="D127" s="161" t="s">
        <v>542</v>
      </c>
      <c r="E127" s="190">
        <v>0</v>
      </c>
      <c r="F127" s="190">
        <v>0</v>
      </c>
      <c r="G127" s="138" t="s">
        <v>8</v>
      </c>
      <c r="H127" s="133"/>
      <c r="I127" s="164"/>
      <c r="J127" s="164"/>
      <c r="K127" s="164"/>
      <c r="L127" s="164"/>
      <c r="M127" s="164"/>
      <c r="N127" s="164"/>
      <c r="O127" s="170"/>
      <c r="P127" s="152"/>
      <c r="Q127" s="146"/>
    </row>
    <row r="128" spans="1:17" ht="63">
      <c r="A128" s="145"/>
      <c r="B128" s="164"/>
      <c r="C128" s="185">
        <v>9900000620</v>
      </c>
      <c r="D128" s="161" t="s">
        <v>246</v>
      </c>
      <c r="E128" s="169">
        <v>498</v>
      </c>
      <c r="F128" s="169">
        <v>498</v>
      </c>
      <c r="G128" s="138" t="s">
        <v>8</v>
      </c>
      <c r="H128" s="128">
        <f t="shared" si="12"/>
        <v>100</v>
      </c>
      <c r="I128" s="144"/>
      <c r="J128" s="130" t="s">
        <v>615</v>
      </c>
      <c r="K128" s="130" t="s">
        <v>616</v>
      </c>
      <c r="L128" s="131" t="s">
        <v>174</v>
      </c>
      <c r="M128" s="131">
        <v>1</v>
      </c>
      <c r="N128" s="131">
        <v>1</v>
      </c>
      <c r="O128" s="142">
        <f t="shared" si="11"/>
        <v>100</v>
      </c>
      <c r="P128" s="152"/>
      <c r="Q128" s="146"/>
    </row>
    <row r="129" spans="1:17" ht="63">
      <c r="A129" s="145"/>
      <c r="B129" s="144"/>
      <c r="C129" s="172">
        <v>9900000620</v>
      </c>
      <c r="D129" s="129" t="s">
        <v>543</v>
      </c>
      <c r="E129" s="173">
        <v>8775.7000000000007</v>
      </c>
      <c r="F129" s="169">
        <v>8775.7000000000007</v>
      </c>
      <c r="G129" s="138" t="s">
        <v>8</v>
      </c>
      <c r="H129" s="128">
        <f t="shared" si="12"/>
        <v>100</v>
      </c>
      <c r="I129" s="139"/>
      <c r="J129" s="400" t="s">
        <v>617</v>
      </c>
      <c r="K129" s="33" t="s">
        <v>629</v>
      </c>
      <c r="L129" s="154" t="s">
        <v>272</v>
      </c>
      <c r="M129" s="193">
        <v>5</v>
      </c>
      <c r="N129" s="193">
        <v>5</v>
      </c>
      <c r="O129" s="142">
        <f t="shared" si="11"/>
        <v>100</v>
      </c>
      <c r="P129" s="152"/>
      <c r="Q129" s="146"/>
    </row>
    <row r="130" spans="1:17" ht="15.75">
      <c r="A130" s="145"/>
      <c r="B130" s="146"/>
      <c r="C130" s="194"/>
      <c r="D130" s="155"/>
      <c r="E130" s="176"/>
      <c r="F130" s="177"/>
      <c r="G130" s="187"/>
      <c r="H130" s="195"/>
      <c r="I130" s="150"/>
      <c r="J130" s="401"/>
      <c r="K130" s="154" t="s">
        <v>619</v>
      </c>
      <c r="L130" s="154" t="s">
        <v>272</v>
      </c>
      <c r="M130" s="193">
        <v>7</v>
      </c>
      <c r="N130" s="193">
        <v>7</v>
      </c>
      <c r="O130" s="142">
        <f t="shared" si="11"/>
        <v>100</v>
      </c>
      <c r="P130" s="152"/>
      <c r="Q130" s="146"/>
    </row>
    <row r="131" spans="1:17" ht="63">
      <c r="A131" s="145"/>
      <c r="B131" s="146"/>
      <c r="C131" s="194"/>
      <c r="D131" s="155"/>
      <c r="E131" s="176"/>
      <c r="F131" s="177"/>
      <c r="G131" s="187"/>
      <c r="H131" s="195"/>
      <c r="I131" s="150"/>
      <c r="J131" s="175" t="s">
        <v>620</v>
      </c>
      <c r="K131" s="154" t="s">
        <v>630</v>
      </c>
      <c r="L131" s="33" t="s">
        <v>631</v>
      </c>
      <c r="M131" s="196">
        <v>34</v>
      </c>
      <c r="N131" s="196">
        <v>34</v>
      </c>
      <c r="O131" s="142">
        <f t="shared" si="11"/>
        <v>100</v>
      </c>
      <c r="P131" s="152"/>
      <c r="Q131" s="146"/>
    </row>
    <row r="132" spans="1:17" ht="31.5">
      <c r="A132" s="145"/>
      <c r="B132" s="156"/>
      <c r="C132" s="194"/>
      <c r="D132" s="155"/>
      <c r="E132" s="176"/>
      <c r="F132" s="177"/>
      <c r="G132" s="187"/>
      <c r="H132" s="195"/>
      <c r="I132" s="150"/>
      <c r="J132" s="139"/>
      <c r="K132" s="154" t="s">
        <v>632</v>
      </c>
      <c r="L132" s="154" t="s">
        <v>631</v>
      </c>
      <c r="M132" s="154">
        <v>1</v>
      </c>
      <c r="N132" s="197">
        <v>1</v>
      </c>
      <c r="O132" s="142">
        <f t="shared" si="11"/>
        <v>100</v>
      </c>
      <c r="P132" s="152"/>
      <c r="Q132" s="146"/>
    </row>
    <row r="133" spans="1:17" ht="63">
      <c r="A133" s="145"/>
      <c r="B133" s="144"/>
      <c r="C133" s="185">
        <v>9900000620</v>
      </c>
      <c r="D133" s="198" t="s">
        <v>247</v>
      </c>
      <c r="E133" s="169">
        <v>23045.7</v>
      </c>
      <c r="F133" s="173">
        <v>23045.599999999999</v>
      </c>
      <c r="G133" s="125" t="s">
        <v>8</v>
      </c>
      <c r="H133" s="174">
        <f t="shared" si="12"/>
        <v>99.999566079572318</v>
      </c>
      <c r="I133" s="144"/>
      <c r="J133" s="372" t="s">
        <v>617</v>
      </c>
      <c r="K133" s="140" t="s">
        <v>633</v>
      </c>
      <c r="L133" s="131" t="s">
        <v>272</v>
      </c>
      <c r="M133" s="131">
        <v>4</v>
      </c>
      <c r="N133" s="131">
        <v>4</v>
      </c>
      <c r="O133" s="142">
        <f t="shared" si="11"/>
        <v>100</v>
      </c>
      <c r="P133" s="152"/>
      <c r="Q133" s="146"/>
    </row>
    <row r="134" spans="1:17" ht="15.75">
      <c r="A134" s="145"/>
      <c r="B134" s="146"/>
      <c r="C134" s="168"/>
      <c r="D134" s="199"/>
      <c r="E134" s="177"/>
      <c r="F134" s="176"/>
      <c r="G134" s="178"/>
      <c r="H134" s="179"/>
      <c r="I134" s="146"/>
      <c r="J134" s="373"/>
      <c r="K134" s="140" t="s">
        <v>619</v>
      </c>
      <c r="L134" s="131" t="s">
        <v>272</v>
      </c>
      <c r="M134" s="131">
        <v>20</v>
      </c>
      <c r="N134" s="131">
        <v>20</v>
      </c>
      <c r="O134" s="142">
        <f t="shared" si="11"/>
        <v>100</v>
      </c>
      <c r="P134" s="152"/>
      <c r="Q134" s="146"/>
    </row>
    <row r="135" spans="1:17" ht="15.75">
      <c r="A135" s="145"/>
      <c r="B135" s="146"/>
      <c r="C135" s="168"/>
      <c r="D135" s="199"/>
      <c r="E135" s="177"/>
      <c r="F135" s="176"/>
      <c r="G135" s="178"/>
      <c r="H135" s="179"/>
      <c r="I135" s="146"/>
      <c r="J135" s="373"/>
      <c r="K135" s="140" t="s">
        <v>634</v>
      </c>
      <c r="L135" s="131" t="s">
        <v>236</v>
      </c>
      <c r="M135" s="131">
        <v>3</v>
      </c>
      <c r="N135" s="131">
        <v>3</v>
      </c>
      <c r="O135" s="142">
        <f t="shared" si="11"/>
        <v>100</v>
      </c>
      <c r="P135" s="152"/>
      <c r="Q135" s="146"/>
    </row>
    <row r="136" spans="1:17" ht="15.75">
      <c r="A136" s="145"/>
      <c r="B136" s="146"/>
      <c r="C136" s="168"/>
      <c r="D136" s="199"/>
      <c r="E136" s="177"/>
      <c r="F136" s="176"/>
      <c r="G136" s="178"/>
      <c r="H136" s="179"/>
      <c r="I136" s="146"/>
      <c r="J136" s="402"/>
      <c r="K136" s="140" t="s">
        <v>635</v>
      </c>
      <c r="L136" s="131" t="s">
        <v>437</v>
      </c>
      <c r="M136" s="131">
        <v>3</v>
      </c>
      <c r="N136" s="131">
        <v>3</v>
      </c>
      <c r="O136" s="142">
        <f t="shared" si="11"/>
        <v>100</v>
      </c>
      <c r="P136" s="152"/>
      <c r="Q136" s="146"/>
    </row>
    <row r="137" spans="1:17" ht="63">
      <c r="A137" s="145"/>
      <c r="B137" s="146"/>
      <c r="C137" s="168"/>
      <c r="D137" s="199"/>
      <c r="E137" s="177"/>
      <c r="F137" s="176"/>
      <c r="G137" s="178"/>
      <c r="H137" s="179"/>
      <c r="I137" s="146"/>
      <c r="J137" s="130" t="s">
        <v>620</v>
      </c>
      <c r="K137" s="140" t="s">
        <v>636</v>
      </c>
      <c r="L137" s="131" t="s">
        <v>622</v>
      </c>
      <c r="M137" s="131">
        <v>2207</v>
      </c>
      <c r="N137" s="131">
        <v>2207</v>
      </c>
      <c r="O137" s="142">
        <f t="shared" si="11"/>
        <v>100</v>
      </c>
      <c r="P137" s="152"/>
      <c r="Q137" s="146"/>
    </row>
    <row r="138" spans="1:17" ht="15.75">
      <c r="A138" s="145"/>
      <c r="B138" s="146"/>
      <c r="C138" s="168"/>
      <c r="D138" s="199"/>
      <c r="E138" s="177"/>
      <c r="F138" s="176"/>
      <c r="G138" s="178"/>
      <c r="H138" s="179"/>
      <c r="I138" s="146"/>
      <c r="J138" s="146"/>
      <c r="K138" s="140" t="s">
        <v>637</v>
      </c>
      <c r="L138" s="131" t="s">
        <v>622</v>
      </c>
      <c r="M138" s="200">
        <v>2560</v>
      </c>
      <c r="N138" s="200">
        <v>2560</v>
      </c>
      <c r="O138" s="142">
        <f t="shared" si="11"/>
        <v>100</v>
      </c>
      <c r="P138" s="152"/>
      <c r="Q138" s="146"/>
    </row>
    <row r="139" spans="1:17" ht="15.75">
      <c r="A139" s="145"/>
      <c r="B139" s="146"/>
      <c r="C139" s="168"/>
      <c r="D139" s="199"/>
      <c r="E139" s="177"/>
      <c r="F139" s="176"/>
      <c r="G139" s="178"/>
      <c r="H139" s="179"/>
      <c r="I139" s="146"/>
      <c r="J139" s="146"/>
      <c r="K139" s="201" t="s">
        <v>638</v>
      </c>
      <c r="L139" s="131" t="s">
        <v>437</v>
      </c>
      <c r="M139" s="131">
        <v>14</v>
      </c>
      <c r="N139" s="131">
        <v>14</v>
      </c>
      <c r="O139" s="142">
        <f t="shared" si="11"/>
        <v>100</v>
      </c>
      <c r="P139" s="152"/>
      <c r="Q139" s="146"/>
    </row>
    <row r="140" spans="1:17" ht="15.75">
      <c r="A140" s="145"/>
      <c r="B140" s="146"/>
      <c r="C140" s="168"/>
      <c r="D140" s="199"/>
      <c r="E140" s="177"/>
      <c r="F140" s="176"/>
      <c r="G140" s="178"/>
      <c r="H140" s="179"/>
      <c r="I140" s="146"/>
      <c r="J140" s="146"/>
      <c r="K140" s="202" t="s">
        <v>639</v>
      </c>
      <c r="L140" s="131" t="s">
        <v>437</v>
      </c>
      <c r="M140" s="131">
        <v>1</v>
      </c>
      <c r="N140" s="131">
        <v>1</v>
      </c>
      <c r="O140" s="142">
        <f t="shared" si="11"/>
        <v>100</v>
      </c>
      <c r="P140" s="152"/>
      <c r="Q140" s="146"/>
    </row>
    <row r="141" spans="1:17" ht="31.5">
      <c r="A141" s="145"/>
      <c r="B141" s="146"/>
      <c r="C141" s="168"/>
      <c r="D141" s="199"/>
      <c r="E141" s="177"/>
      <c r="F141" s="176"/>
      <c r="G141" s="178"/>
      <c r="H141" s="179"/>
      <c r="I141" s="146"/>
      <c r="J141" s="146"/>
      <c r="K141" s="140" t="s">
        <v>640</v>
      </c>
      <c r="L141" s="76" t="s">
        <v>437</v>
      </c>
      <c r="M141" s="76">
        <v>1</v>
      </c>
      <c r="N141" s="76">
        <v>1</v>
      </c>
      <c r="O141" s="142">
        <f t="shared" si="11"/>
        <v>100</v>
      </c>
      <c r="P141" s="152"/>
      <c r="Q141" s="146"/>
    </row>
    <row r="142" spans="1:17" ht="31.5">
      <c r="A142" s="145"/>
      <c r="B142" s="146"/>
      <c r="C142" s="168"/>
      <c r="D142" s="199"/>
      <c r="E142" s="177"/>
      <c r="F142" s="176"/>
      <c r="G142" s="178"/>
      <c r="H142" s="179"/>
      <c r="I142" s="146"/>
      <c r="J142" s="146"/>
      <c r="K142" s="140" t="s">
        <v>641</v>
      </c>
      <c r="L142" s="76" t="s">
        <v>272</v>
      </c>
      <c r="M142" s="76">
        <v>4</v>
      </c>
      <c r="N142" s="76">
        <v>4</v>
      </c>
      <c r="O142" s="142">
        <f t="shared" si="11"/>
        <v>100</v>
      </c>
      <c r="P142" s="152"/>
      <c r="Q142" s="146"/>
    </row>
    <row r="143" spans="1:17" ht="94.5">
      <c r="A143" s="145"/>
      <c r="B143" s="146"/>
      <c r="C143" s="168"/>
      <c r="D143" s="199"/>
      <c r="E143" s="177"/>
      <c r="F143" s="176"/>
      <c r="G143" s="178"/>
      <c r="H143" s="179"/>
      <c r="I143" s="146"/>
      <c r="J143" s="146"/>
      <c r="K143" s="140" t="s">
        <v>642</v>
      </c>
      <c r="L143" s="76" t="s">
        <v>613</v>
      </c>
      <c r="M143" s="76">
        <v>2</v>
      </c>
      <c r="N143" s="76">
        <v>2</v>
      </c>
      <c r="O143" s="142">
        <f t="shared" si="11"/>
        <v>100</v>
      </c>
      <c r="P143" s="152"/>
      <c r="Q143" s="146"/>
    </row>
    <row r="144" spans="1:17" ht="31.5">
      <c r="A144" s="145"/>
      <c r="B144" s="146"/>
      <c r="C144" s="168"/>
      <c r="D144" s="199"/>
      <c r="E144" s="177"/>
      <c r="F144" s="176"/>
      <c r="G144" s="178"/>
      <c r="H144" s="179"/>
      <c r="I144" s="146"/>
      <c r="J144" s="146"/>
      <c r="K144" s="140" t="s">
        <v>643</v>
      </c>
      <c r="L144" s="76" t="s">
        <v>174</v>
      </c>
      <c r="M144" s="76">
        <v>114</v>
      </c>
      <c r="N144" s="76">
        <v>114</v>
      </c>
      <c r="O144" s="142">
        <f t="shared" si="11"/>
        <v>100</v>
      </c>
      <c r="P144" s="152"/>
      <c r="Q144" s="146"/>
    </row>
    <row r="145" spans="1:17" ht="15.75">
      <c r="A145" s="145"/>
      <c r="B145" s="146"/>
      <c r="C145" s="168"/>
      <c r="D145" s="199"/>
      <c r="E145" s="177"/>
      <c r="F145" s="176"/>
      <c r="G145" s="178"/>
      <c r="H145" s="179"/>
      <c r="I145" s="146"/>
      <c r="J145" s="146"/>
      <c r="K145" s="203" t="s">
        <v>644</v>
      </c>
      <c r="L145" s="76" t="s">
        <v>174</v>
      </c>
      <c r="M145" s="76">
        <v>120</v>
      </c>
      <c r="N145" s="76">
        <v>120</v>
      </c>
      <c r="O145" s="142">
        <f t="shared" si="11"/>
        <v>100</v>
      </c>
      <c r="P145" s="152"/>
      <c r="Q145" s="146"/>
    </row>
    <row r="146" spans="1:17" ht="15.75">
      <c r="A146" s="145"/>
      <c r="B146" s="146"/>
      <c r="C146" s="168"/>
      <c r="D146" s="199"/>
      <c r="E146" s="177"/>
      <c r="F146" s="176"/>
      <c r="G146" s="178"/>
      <c r="H146" s="179"/>
      <c r="I146" s="146"/>
      <c r="J146" s="146"/>
      <c r="K146" s="204" t="s">
        <v>645</v>
      </c>
      <c r="L146" s="205" t="s">
        <v>174</v>
      </c>
      <c r="M146" s="205">
        <v>46</v>
      </c>
      <c r="N146" s="205">
        <v>46</v>
      </c>
      <c r="O146" s="142">
        <f t="shared" si="11"/>
        <v>100</v>
      </c>
      <c r="P146" s="152"/>
      <c r="Q146" s="146"/>
    </row>
    <row r="147" spans="1:17" ht="15.75">
      <c r="A147" s="145"/>
      <c r="B147" s="156"/>
      <c r="C147" s="166"/>
      <c r="D147" s="206"/>
      <c r="E147" s="181"/>
      <c r="F147" s="180"/>
      <c r="G147" s="182"/>
      <c r="H147" s="183"/>
      <c r="I147" s="156"/>
      <c r="J147" s="156"/>
      <c r="K147" s="140" t="s">
        <v>646</v>
      </c>
      <c r="L147" s="76" t="s">
        <v>174</v>
      </c>
      <c r="M147" s="76">
        <v>3</v>
      </c>
      <c r="N147" s="76">
        <v>3</v>
      </c>
      <c r="O147" s="142">
        <f t="shared" si="11"/>
        <v>100</v>
      </c>
      <c r="P147" s="152"/>
      <c r="Q147" s="146"/>
    </row>
    <row r="148" spans="1:17" ht="63">
      <c r="A148" s="145"/>
      <c r="B148" s="164"/>
      <c r="C148" s="185">
        <v>9900000620</v>
      </c>
      <c r="D148" s="161" t="s">
        <v>544</v>
      </c>
      <c r="E148" s="169">
        <v>1789.9</v>
      </c>
      <c r="F148" s="169">
        <v>1789.9</v>
      </c>
      <c r="G148" s="138" t="s">
        <v>8</v>
      </c>
      <c r="H148" s="128">
        <f t="shared" si="12"/>
        <v>100</v>
      </c>
      <c r="I148" s="144"/>
      <c r="J148" s="130" t="s">
        <v>647</v>
      </c>
      <c r="K148" s="130" t="s">
        <v>648</v>
      </c>
      <c r="L148" s="130" t="s">
        <v>272</v>
      </c>
      <c r="M148" s="131">
        <v>1</v>
      </c>
      <c r="N148" s="131">
        <v>1</v>
      </c>
      <c r="O148" s="142">
        <f t="shared" si="11"/>
        <v>100</v>
      </c>
      <c r="P148" s="152"/>
      <c r="Q148" s="146"/>
    </row>
    <row r="149" spans="1:17" ht="63">
      <c r="A149" s="145"/>
      <c r="B149" s="144"/>
      <c r="C149" s="185">
        <v>9900000620</v>
      </c>
      <c r="D149" s="198" t="s">
        <v>545</v>
      </c>
      <c r="E149" s="169">
        <v>2179.4</v>
      </c>
      <c r="F149" s="173">
        <v>2179.4</v>
      </c>
      <c r="G149" s="125" t="s">
        <v>8</v>
      </c>
      <c r="H149" s="174">
        <f t="shared" si="12"/>
        <v>100</v>
      </c>
      <c r="I149" s="144"/>
      <c r="J149" s="400" t="s">
        <v>617</v>
      </c>
      <c r="K149" s="207" t="s">
        <v>649</v>
      </c>
      <c r="L149" s="208" t="s">
        <v>272</v>
      </c>
      <c r="M149" s="76">
        <v>2</v>
      </c>
      <c r="N149" s="76">
        <v>2</v>
      </c>
      <c r="O149" s="142">
        <f t="shared" si="11"/>
        <v>100</v>
      </c>
      <c r="P149" s="152"/>
      <c r="Q149" s="146"/>
    </row>
    <row r="150" spans="1:17" ht="15.75">
      <c r="A150" s="145"/>
      <c r="B150" s="146"/>
      <c r="C150" s="168"/>
      <c r="D150" s="199"/>
      <c r="E150" s="177"/>
      <c r="F150" s="176"/>
      <c r="G150" s="178"/>
      <c r="H150" s="179"/>
      <c r="I150" s="146"/>
      <c r="J150" s="403"/>
      <c r="K150" s="207" t="s">
        <v>650</v>
      </c>
      <c r="L150" s="208" t="s">
        <v>272</v>
      </c>
      <c r="M150" s="76">
        <v>1</v>
      </c>
      <c r="N150" s="76">
        <v>1</v>
      </c>
      <c r="O150" s="142">
        <f t="shared" si="11"/>
        <v>100</v>
      </c>
      <c r="P150" s="152"/>
      <c r="Q150" s="146"/>
    </row>
    <row r="151" spans="1:17" ht="31.5">
      <c r="A151" s="145"/>
      <c r="B151" s="156"/>
      <c r="C151" s="168"/>
      <c r="D151" s="199"/>
      <c r="E151" s="177"/>
      <c r="F151" s="176"/>
      <c r="G151" s="178"/>
      <c r="H151" s="179"/>
      <c r="I151" s="146"/>
      <c r="J151" s="401"/>
      <c r="K151" s="207" t="s">
        <v>651</v>
      </c>
      <c r="L151" s="208" t="s">
        <v>272</v>
      </c>
      <c r="M151" s="76">
        <v>3</v>
      </c>
      <c r="N151" s="76">
        <v>3</v>
      </c>
      <c r="O151" s="142">
        <f t="shared" si="11"/>
        <v>100</v>
      </c>
      <c r="P151" s="152"/>
      <c r="Q151" s="146"/>
    </row>
    <row r="152" spans="1:17" ht="63">
      <c r="A152" s="145"/>
      <c r="B152" s="144"/>
      <c r="C152" s="172">
        <v>9900000620</v>
      </c>
      <c r="D152" s="129" t="s">
        <v>546</v>
      </c>
      <c r="E152" s="173">
        <v>11879.6</v>
      </c>
      <c r="F152" s="169">
        <v>11879.4</v>
      </c>
      <c r="G152" s="138" t="s">
        <v>8</v>
      </c>
      <c r="H152" s="128">
        <f t="shared" si="12"/>
        <v>99.998316441631033</v>
      </c>
      <c r="I152" s="139"/>
      <c r="J152" s="209"/>
      <c r="K152" s="154" t="s">
        <v>652</v>
      </c>
      <c r="L152" s="76" t="s">
        <v>653</v>
      </c>
      <c r="M152" s="74" t="s">
        <v>654</v>
      </c>
      <c r="N152" s="74" t="s">
        <v>654</v>
      </c>
      <c r="O152" s="142">
        <f t="shared" si="11"/>
        <v>100</v>
      </c>
      <c r="P152" s="152"/>
      <c r="Q152" s="146"/>
    </row>
    <row r="153" spans="1:17" ht="15.75">
      <c r="A153" s="145"/>
      <c r="B153" s="146"/>
      <c r="C153" s="194"/>
      <c r="D153" s="155"/>
      <c r="E153" s="176"/>
      <c r="F153" s="177"/>
      <c r="G153" s="187"/>
      <c r="H153" s="195"/>
      <c r="I153" s="150"/>
      <c r="J153" s="368" t="s">
        <v>617</v>
      </c>
      <c r="K153" s="130" t="s">
        <v>619</v>
      </c>
      <c r="L153" s="131" t="s">
        <v>236</v>
      </c>
      <c r="M153" s="210" t="s">
        <v>655</v>
      </c>
      <c r="N153" s="210" t="s">
        <v>655</v>
      </c>
      <c r="O153" s="142">
        <f t="shared" si="11"/>
        <v>100</v>
      </c>
      <c r="P153" s="152"/>
      <c r="Q153" s="146"/>
    </row>
    <row r="154" spans="1:17" ht="31.5">
      <c r="A154" s="145"/>
      <c r="B154" s="146"/>
      <c r="C154" s="194"/>
      <c r="D154" s="155"/>
      <c r="E154" s="176"/>
      <c r="F154" s="177"/>
      <c r="G154" s="187"/>
      <c r="H154" s="195"/>
      <c r="I154" s="150"/>
      <c r="J154" s="369"/>
      <c r="K154" s="130" t="s">
        <v>656</v>
      </c>
      <c r="L154" s="131" t="s">
        <v>272</v>
      </c>
      <c r="M154" s="210" t="s">
        <v>657</v>
      </c>
      <c r="N154" s="210" t="s">
        <v>657</v>
      </c>
      <c r="O154" s="142">
        <f t="shared" si="11"/>
        <v>100</v>
      </c>
      <c r="P154" s="152"/>
      <c r="Q154" s="146"/>
    </row>
    <row r="155" spans="1:17" ht="15.75">
      <c r="A155" s="145"/>
      <c r="B155" s="156"/>
      <c r="C155" s="194"/>
      <c r="D155" s="155"/>
      <c r="E155" s="176"/>
      <c r="F155" s="177"/>
      <c r="G155" s="187"/>
      <c r="H155" s="195"/>
      <c r="I155" s="150"/>
      <c r="J155" s="209"/>
      <c r="K155" s="130" t="s">
        <v>636</v>
      </c>
      <c r="L155" s="76" t="s">
        <v>206</v>
      </c>
      <c r="M155" s="74" t="s">
        <v>658</v>
      </c>
      <c r="N155" s="210" t="s">
        <v>658</v>
      </c>
      <c r="O155" s="142">
        <f t="shared" si="11"/>
        <v>100</v>
      </c>
      <c r="P155" s="152"/>
      <c r="Q155" s="146"/>
    </row>
    <row r="156" spans="1:17" ht="78.75">
      <c r="A156" s="145"/>
      <c r="B156" s="144"/>
      <c r="C156" s="172">
        <v>9900000620</v>
      </c>
      <c r="D156" s="129" t="s">
        <v>248</v>
      </c>
      <c r="E156" s="173">
        <v>4994.8</v>
      </c>
      <c r="F156" s="169">
        <v>4994.7</v>
      </c>
      <c r="G156" s="138" t="s">
        <v>8</v>
      </c>
      <c r="H156" s="128">
        <f t="shared" si="12"/>
        <v>99.997997917834539</v>
      </c>
      <c r="I156" s="139"/>
      <c r="J156" s="211" t="s">
        <v>617</v>
      </c>
      <c r="K156" s="33" t="s">
        <v>659</v>
      </c>
      <c r="L156" s="33" t="s">
        <v>272</v>
      </c>
      <c r="M156" s="33">
        <v>4</v>
      </c>
      <c r="N156" s="33">
        <v>4</v>
      </c>
      <c r="O156" s="142">
        <f t="shared" si="11"/>
        <v>100</v>
      </c>
      <c r="P156" s="152"/>
      <c r="Q156" s="146"/>
    </row>
    <row r="157" spans="1:17" ht="15.75">
      <c r="A157" s="145"/>
      <c r="B157" s="146"/>
      <c r="C157" s="194"/>
      <c r="D157" s="155"/>
      <c r="E157" s="176"/>
      <c r="F157" s="177"/>
      <c r="G157" s="187"/>
      <c r="H157" s="195"/>
      <c r="I157" s="150"/>
      <c r="J157" s="410" t="s">
        <v>647</v>
      </c>
      <c r="K157" s="33" t="s">
        <v>638</v>
      </c>
      <c r="L157" s="73" t="s">
        <v>437</v>
      </c>
      <c r="M157" s="73">
        <v>4</v>
      </c>
      <c r="N157" s="73">
        <v>4</v>
      </c>
      <c r="O157" s="142">
        <f t="shared" si="11"/>
        <v>100</v>
      </c>
      <c r="P157" s="152"/>
      <c r="Q157" s="146"/>
    </row>
    <row r="158" spans="1:17" ht="31.5">
      <c r="A158" s="145"/>
      <c r="B158" s="146"/>
      <c r="C158" s="194"/>
      <c r="D158" s="155"/>
      <c r="E158" s="176"/>
      <c r="F158" s="177"/>
      <c r="G158" s="187"/>
      <c r="H158" s="195"/>
      <c r="I158" s="150"/>
      <c r="J158" s="411"/>
      <c r="K158" s="154" t="s">
        <v>660</v>
      </c>
      <c r="L158" s="76" t="s">
        <v>272</v>
      </c>
      <c r="M158" s="76">
        <v>1</v>
      </c>
      <c r="N158" s="76">
        <v>1</v>
      </c>
      <c r="O158" s="142">
        <f t="shared" si="11"/>
        <v>100</v>
      </c>
      <c r="P158" s="152"/>
      <c r="Q158" s="146"/>
    </row>
    <row r="159" spans="1:17" ht="47.25">
      <c r="A159" s="145"/>
      <c r="B159" s="146"/>
      <c r="C159" s="194"/>
      <c r="D159" s="155"/>
      <c r="E159" s="176"/>
      <c r="F159" s="177"/>
      <c r="G159" s="187"/>
      <c r="H159" s="195"/>
      <c r="I159" s="150"/>
      <c r="J159" s="139"/>
      <c r="K159" s="140" t="s">
        <v>661</v>
      </c>
      <c r="L159" s="154" t="s">
        <v>662</v>
      </c>
      <c r="M159" s="154">
        <v>275.86</v>
      </c>
      <c r="N159" s="154">
        <v>275.86</v>
      </c>
      <c r="O159" s="142">
        <f t="shared" si="11"/>
        <v>100</v>
      </c>
      <c r="P159" s="152"/>
      <c r="Q159" s="146"/>
    </row>
    <row r="160" spans="1:17" ht="47.25">
      <c r="A160" s="145"/>
      <c r="B160" s="146"/>
      <c r="C160" s="194"/>
      <c r="D160" s="155"/>
      <c r="E160" s="176"/>
      <c r="F160" s="177"/>
      <c r="G160" s="187"/>
      <c r="H160" s="195"/>
      <c r="I160" s="150"/>
      <c r="J160" s="150"/>
      <c r="K160" s="140" t="s">
        <v>663</v>
      </c>
      <c r="L160" s="76" t="s">
        <v>662</v>
      </c>
      <c r="M160" s="76">
        <v>28</v>
      </c>
      <c r="N160" s="76">
        <v>28</v>
      </c>
      <c r="O160" s="142">
        <f t="shared" si="11"/>
        <v>100</v>
      </c>
      <c r="P160" s="152"/>
      <c r="Q160" s="146"/>
    </row>
    <row r="161" spans="1:17" ht="31.5">
      <c r="A161" s="145"/>
      <c r="B161" s="146"/>
      <c r="C161" s="194"/>
      <c r="D161" s="155"/>
      <c r="E161" s="176"/>
      <c r="F161" s="177"/>
      <c r="G161" s="187"/>
      <c r="H161" s="195"/>
      <c r="I161" s="150"/>
      <c r="J161" s="150"/>
      <c r="K161" s="140" t="s">
        <v>664</v>
      </c>
      <c r="L161" s="76" t="s">
        <v>665</v>
      </c>
      <c r="M161" s="76">
        <v>2.69</v>
      </c>
      <c r="N161" s="76">
        <v>2.69</v>
      </c>
      <c r="O161" s="142">
        <f t="shared" si="11"/>
        <v>100</v>
      </c>
      <c r="P161" s="152"/>
      <c r="Q161" s="146"/>
    </row>
    <row r="162" spans="1:17" ht="63">
      <c r="A162" s="145"/>
      <c r="B162" s="156"/>
      <c r="C162" s="212"/>
      <c r="D162" s="163"/>
      <c r="E162" s="180"/>
      <c r="F162" s="181"/>
      <c r="G162" s="213"/>
      <c r="H162" s="188"/>
      <c r="I162" s="158"/>
      <c r="J162" s="158"/>
      <c r="K162" s="140" t="s">
        <v>666</v>
      </c>
      <c r="L162" s="76" t="s">
        <v>437</v>
      </c>
      <c r="M162" s="76">
        <v>21</v>
      </c>
      <c r="N162" s="76">
        <v>21</v>
      </c>
      <c r="O162" s="142">
        <f t="shared" si="11"/>
        <v>100</v>
      </c>
      <c r="P162" s="152"/>
      <c r="Q162" s="146"/>
    </row>
    <row r="163" spans="1:17" ht="63">
      <c r="A163" s="145"/>
      <c r="B163" s="164"/>
      <c r="C163" s="168">
        <v>9900000620</v>
      </c>
      <c r="D163" s="186" t="s">
        <v>249</v>
      </c>
      <c r="E163" s="177">
        <v>0</v>
      </c>
      <c r="F163" s="177">
        <v>0</v>
      </c>
      <c r="G163" s="187" t="s">
        <v>8</v>
      </c>
      <c r="H163" s="195"/>
      <c r="I163" s="146"/>
      <c r="J163" s="156"/>
      <c r="K163" s="164"/>
      <c r="L163" s="164"/>
      <c r="M163" s="164"/>
      <c r="N163" s="164"/>
      <c r="O163" s="170"/>
      <c r="P163" s="152"/>
      <c r="Q163" s="146"/>
    </row>
    <row r="164" spans="1:17" ht="63">
      <c r="A164" s="145"/>
      <c r="B164" s="144"/>
      <c r="C164" s="172">
        <v>9900000620</v>
      </c>
      <c r="D164" s="372" t="s">
        <v>250</v>
      </c>
      <c r="E164" s="173">
        <v>5514.6</v>
      </c>
      <c r="F164" s="169">
        <v>5514.5</v>
      </c>
      <c r="G164" s="138" t="s">
        <v>8</v>
      </c>
      <c r="H164" s="128">
        <f t="shared" si="12"/>
        <v>99.99818663184999</v>
      </c>
      <c r="I164" s="139"/>
      <c r="J164" s="175" t="s">
        <v>620</v>
      </c>
      <c r="K164" s="130" t="s">
        <v>636</v>
      </c>
      <c r="L164" s="130" t="s">
        <v>206</v>
      </c>
      <c r="M164" s="130">
        <v>767.4</v>
      </c>
      <c r="N164" s="130">
        <v>767.4</v>
      </c>
      <c r="O164" s="142">
        <f t="shared" si="11"/>
        <v>100</v>
      </c>
      <c r="P164" s="152"/>
      <c r="Q164" s="146"/>
    </row>
    <row r="165" spans="1:17" ht="47.25">
      <c r="A165" s="145"/>
      <c r="B165" s="146"/>
      <c r="C165" s="194"/>
      <c r="D165" s="373"/>
      <c r="E165" s="176"/>
      <c r="F165" s="177"/>
      <c r="G165" s="187"/>
      <c r="H165" s="195"/>
      <c r="I165" s="150"/>
      <c r="J165" s="368" t="s">
        <v>617</v>
      </c>
      <c r="K165" s="130" t="s">
        <v>667</v>
      </c>
      <c r="L165" s="130" t="s">
        <v>272</v>
      </c>
      <c r="M165" s="130">
        <v>1</v>
      </c>
      <c r="N165" s="130">
        <v>1</v>
      </c>
      <c r="O165" s="142">
        <f t="shared" si="11"/>
        <v>100</v>
      </c>
      <c r="P165" s="152"/>
      <c r="Q165" s="146"/>
    </row>
    <row r="166" spans="1:17" ht="31.5">
      <c r="A166" s="145"/>
      <c r="B166" s="146"/>
      <c r="C166" s="194"/>
      <c r="D166" s="155"/>
      <c r="E166" s="176"/>
      <c r="F166" s="177"/>
      <c r="G166" s="187"/>
      <c r="H166" s="195"/>
      <c r="I166" s="150"/>
      <c r="J166" s="412"/>
      <c r="K166" s="130" t="s">
        <v>668</v>
      </c>
      <c r="L166" s="130" t="s">
        <v>272</v>
      </c>
      <c r="M166" s="130">
        <v>1</v>
      </c>
      <c r="N166" s="130">
        <v>1</v>
      </c>
      <c r="O166" s="142">
        <f t="shared" si="11"/>
        <v>100</v>
      </c>
      <c r="P166" s="152"/>
      <c r="Q166" s="146"/>
    </row>
    <row r="167" spans="1:17" ht="31.5">
      <c r="A167" s="145"/>
      <c r="B167" s="146"/>
      <c r="C167" s="194"/>
      <c r="D167" s="155"/>
      <c r="E167" s="176"/>
      <c r="F167" s="177"/>
      <c r="G167" s="187"/>
      <c r="H167" s="195"/>
      <c r="I167" s="150"/>
      <c r="J167" s="369"/>
      <c r="K167" s="130" t="s">
        <v>669</v>
      </c>
      <c r="L167" s="130" t="s">
        <v>272</v>
      </c>
      <c r="M167" s="130">
        <v>1</v>
      </c>
      <c r="N167" s="130">
        <v>1</v>
      </c>
      <c r="O167" s="142">
        <f t="shared" si="11"/>
        <v>100</v>
      </c>
      <c r="P167" s="152"/>
      <c r="Q167" s="146"/>
    </row>
    <row r="168" spans="1:17" ht="31.5">
      <c r="A168" s="145"/>
      <c r="B168" s="156"/>
      <c r="C168" s="212"/>
      <c r="D168" s="163"/>
      <c r="E168" s="180"/>
      <c r="F168" s="181"/>
      <c r="G168" s="213"/>
      <c r="H168" s="188"/>
      <c r="I168" s="158"/>
      <c r="J168" s="209"/>
      <c r="K168" s="154" t="s">
        <v>670</v>
      </c>
      <c r="L168" s="154" t="s">
        <v>174</v>
      </c>
      <c r="M168" s="154">
        <v>1</v>
      </c>
      <c r="N168" s="154">
        <v>1</v>
      </c>
      <c r="O168" s="142">
        <f t="shared" si="11"/>
        <v>100</v>
      </c>
      <c r="P168" s="152"/>
      <c r="Q168" s="146"/>
    </row>
    <row r="169" spans="1:17" ht="63">
      <c r="A169" s="145"/>
      <c r="B169" s="164"/>
      <c r="C169" s="168">
        <v>9900000620</v>
      </c>
      <c r="D169" s="186" t="s">
        <v>547</v>
      </c>
      <c r="E169" s="177">
        <v>0</v>
      </c>
      <c r="F169" s="177">
        <v>0</v>
      </c>
      <c r="G169" s="187" t="s">
        <v>8</v>
      </c>
      <c r="H169" s="195"/>
      <c r="I169" s="146"/>
      <c r="J169" s="164"/>
      <c r="K169" s="164"/>
      <c r="L169" s="164"/>
      <c r="M169" s="164"/>
      <c r="N169" s="164"/>
      <c r="O169" s="170"/>
      <c r="P169" s="152"/>
      <c r="Q169" s="146"/>
    </row>
    <row r="170" spans="1:17" ht="63">
      <c r="A170" s="145"/>
      <c r="B170" s="144"/>
      <c r="C170" s="172">
        <v>9900000620</v>
      </c>
      <c r="D170" s="129" t="s">
        <v>548</v>
      </c>
      <c r="E170" s="173">
        <v>84522.8</v>
      </c>
      <c r="F170" s="169">
        <v>84522.8</v>
      </c>
      <c r="G170" s="138" t="s">
        <v>8</v>
      </c>
      <c r="H170" s="128">
        <f>F170/E170*100</f>
        <v>100</v>
      </c>
      <c r="I170" s="139"/>
      <c r="J170" s="175" t="s">
        <v>615</v>
      </c>
      <c r="K170" s="130" t="s">
        <v>616</v>
      </c>
      <c r="L170" s="154" t="s">
        <v>174</v>
      </c>
      <c r="M170" s="154">
        <v>10</v>
      </c>
      <c r="N170" s="154">
        <v>10</v>
      </c>
      <c r="O170" s="142">
        <f t="shared" si="11"/>
        <v>100</v>
      </c>
      <c r="P170" s="152"/>
      <c r="Q170" s="146"/>
    </row>
    <row r="171" spans="1:17" ht="31.5">
      <c r="A171" s="145"/>
      <c r="B171" s="146"/>
      <c r="C171" s="194"/>
      <c r="D171" s="155"/>
      <c r="E171" s="176"/>
      <c r="F171" s="177"/>
      <c r="G171" s="187"/>
      <c r="H171" s="195"/>
      <c r="I171" s="150"/>
      <c r="J171" s="140" t="s">
        <v>617</v>
      </c>
      <c r="K171" s="154" t="s">
        <v>619</v>
      </c>
      <c r="L171" s="154" t="s">
        <v>272</v>
      </c>
      <c r="M171" s="154">
        <v>7</v>
      </c>
      <c r="N171" s="154">
        <v>7</v>
      </c>
      <c r="O171" s="142">
        <f t="shared" si="11"/>
        <v>100</v>
      </c>
      <c r="P171" s="152"/>
      <c r="Q171" s="146"/>
    </row>
    <row r="172" spans="1:17" ht="141.75">
      <c r="A172" s="214"/>
      <c r="B172" s="156"/>
      <c r="C172" s="212"/>
      <c r="D172" s="163"/>
      <c r="E172" s="180"/>
      <c r="F172" s="181"/>
      <c r="G172" s="213"/>
      <c r="H172" s="188"/>
      <c r="I172" s="158"/>
      <c r="J172" s="140" t="s">
        <v>671</v>
      </c>
      <c r="K172" s="154" t="s">
        <v>672</v>
      </c>
      <c r="L172" s="154" t="s">
        <v>272</v>
      </c>
      <c r="M172" s="154">
        <v>1</v>
      </c>
      <c r="N172" s="154">
        <v>1</v>
      </c>
      <c r="O172" s="142">
        <f t="shared" ref="O172" si="13">N172/M172*100</f>
        <v>100</v>
      </c>
      <c r="P172" s="184"/>
      <c r="Q172" s="156"/>
    </row>
    <row r="173" spans="1:17" ht="48" customHeight="1">
      <c r="A173" s="413" t="s">
        <v>251</v>
      </c>
      <c r="B173" s="414"/>
      <c r="C173" s="415"/>
      <c r="D173" s="415"/>
      <c r="E173" s="415"/>
      <c r="F173" s="415"/>
      <c r="G173" s="415"/>
      <c r="H173" s="415"/>
      <c r="I173" s="415"/>
      <c r="J173" s="416"/>
      <c r="K173" s="416"/>
      <c r="L173" s="416"/>
      <c r="M173" s="416"/>
      <c r="N173" s="416"/>
      <c r="O173" s="416"/>
      <c r="P173" s="414"/>
      <c r="Q173" s="417"/>
    </row>
    <row r="174" spans="1:17" ht="78.75">
      <c r="A174" s="135" t="s">
        <v>252</v>
      </c>
      <c r="B174" s="370" t="s">
        <v>253</v>
      </c>
      <c r="C174" s="135" t="s">
        <v>673</v>
      </c>
      <c r="D174" s="138" t="s">
        <v>162</v>
      </c>
      <c r="E174" s="127">
        <v>251015.4</v>
      </c>
      <c r="F174" s="137">
        <v>250544.8</v>
      </c>
      <c r="G174" s="125" t="s">
        <v>8</v>
      </c>
      <c r="H174" s="174">
        <f>F174/E174*100</f>
        <v>99.812521462826581</v>
      </c>
      <c r="I174" s="372" t="s">
        <v>674</v>
      </c>
      <c r="J174" s="211" t="s">
        <v>675</v>
      </c>
      <c r="K174" s="33" t="s">
        <v>676</v>
      </c>
      <c r="L174" s="131" t="s">
        <v>437</v>
      </c>
      <c r="M174" s="132">
        <v>22447</v>
      </c>
      <c r="N174" s="132">
        <v>22447</v>
      </c>
      <c r="O174" s="142">
        <f>N174/M174*100</f>
        <v>100</v>
      </c>
      <c r="P174" s="128">
        <f>SUM(O174:O175)/2</f>
        <v>100</v>
      </c>
      <c r="Q174" s="139"/>
    </row>
    <row r="175" spans="1:17" ht="47.25">
      <c r="A175" s="214"/>
      <c r="B175" s="418"/>
      <c r="C175" s="156"/>
      <c r="D175" s="157"/>
      <c r="E175" s="156"/>
      <c r="F175" s="157"/>
      <c r="G175" s="156"/>
      <c r="H175" s="157"/>
      <c r="I175" s="402"/>
      <c r="J175" s="211" t="s">
        <v>677</v>
      </c>
      <c r="K175" s="33" t="s">
        <v>678</v>
      </c>
      <c r="L175" s="131" t="s">
        <v>437</v>
      </c>
      <c r="M175" s="131">
        <v>1</v>
      </c>
      <c r="N175" s="131">
        <v>1</v>
      </c>
      <c r="O175" s="142">
        <f>N175/M175*100</f>
        <v>100</v>
      </c>
      <c r="P175" s="188"/>
      <c r="Q175" s="150"/>
    </row>
    <row r="176" spans="1:17" ht="173.25">
      <c r="A176" s="145" t="s">
        <v>254</v>
      </c>
      <c r="B176" s="199" t="s">
        <v>255</v>
      </c>
      <c r="C176" s="135" t="s">
        <v>679</v>
      </c>
      <c r="D176" s="199" t="s">
        <v>162</v>
      </c>
      <c r="E176" s="215">
        <v>3574.5</v>
      </c>
      <c r="F176" s="216">
        <v>3574.4</v>
      </c>
      <c r="G176" s="155" t="s">
        <v>8</v>
      </c>
      <c r="H176" s="179">
        <f>F176/E176*100</f>
        <v>99.997202405930906</v>
      </c>
      <c r="I176" s="146"/>
      <c r="J176" s="175" t="s">
        <v>680</v>
      </c>
      <c r="K176" s="160" t="s">
        <v>681</v>
      </c>
      <c r="L176" s="217" t="s">
        <v>437</v>
      </c>
      <c r="M176" s="218">
        <v>1</v>
      </c>
      <c r="N176" s="131">
        <v>1</v>
      </c>
      <c r="O176" s="142">
        <f>N176/M176*100</f>
        <v>100</v>
      </c>
      <c r="P176" s="219">
        <f>SUM(O176:O183)/8</f>
        <v>100</v>
      </c>
      <c r="Q176" s="146"/>
    </row>
    <row r="177" spans="1:17" ht="78.75">
      <c r="A177" s="145"/>
      <c r="B177" s="147"/>
      <c r="C177" s="146"/>
      <c r="D177" s="147"/>
      <c r="E177" s="146"/>
      <c r="F177" s="147"/>
      <c r="G177" s="146"/>
      <c r="H177" s="147"/>
      <c r="I177" s="146"/>
      <c r="J177" s="175" t="s">
        <v>682</v>
      </c>
      <c r="K177" s="160" t="s">
        <v>683</v>
      </c>
      <c r="L177" s="217" t="s">
        <v>437</v>
      </c>
      <c r="M177" s="218">
        <v>4</v>
      </c>
      <c r="N177" s="131">
        <v>4</v>
      </c>
      <c r="O177" s="142">
        <f t="shared" ref="O177:O182" si="14">N177/M177*100</f>
        <v>100</v>
      </c>
      <c r="P177" s="152"/>
      <c r="Q177" s="146"/>
    </row>
    <row r="178" spans="1:17" ht="94.5">
      <c r="A178" s="145"/>
      <c r="B178" s="147"/>
      <c r="C178" s="146"/>
      <c r="D178" s="147"/>
      <c r="E178" s="146"/>
      <c r="F178" s="147"/>
      <c r="G178" s="146"/>
      <c r="H178" s="147"/>
      <c r="I178" s="146"/>
      <c r="J178" s="175" t="s">
        <v>684</v>
      </c>
      <c r="K178" s="160" t="s">
        <v>685</v>
      </c>
      <c r="L178" s="217" t="s">
        <v>437</v>
      </c>
      <c r="M178" s="218">
        <v>1</v>
      </c>
      <c r="N178" s="131">
        <v>1</v>
      </c>
      <c r="O178" s="142">
        <f t="shared" si="14"/>
        <v>100</v>
      </c>
      <c r="P178" s="152"/>
      <c r="Q178" s="146"/>
    </row>
    <row r="179" spans="1:17" ht="63">
      <c r="A179" s="145"/>
      <c r="B179" s="147"/>
      <c r="C179" s="146"/>
      <c r="D179" s="147"/>
      <c r="E179" s="146"/>
      <c r="F179" s="147"/>
      <c r="G179" s="146"/>
      <c r="H179" s="147"/>
      <c r="I179" s="146"/>
      <c r="J179" s="175" t="s">
        <v>686</v>
      </c>
      <c r="K179" s="160" t="s">
        <v>687</v>
      </c>
      <c r="L179" s="217" t="s">
        <v>437</v>
      </c>
      <c r="M179" s="218">
        <v>1</v>
      </c>
      <c r="N179" s="131">
        <v>1</v>
      </c>
      <c r="O179" s="142">
        <f t="shared" si="14"/>
        <v>100</v>
      </c>
      <c r="P179" s="152"/>
      <c r="Q179" s="146"/>
    </row>
    <row r="180" spans="1:17" ht="15.75">
      <c r="A180" s="145"/>
      <c r="B180" s="147"/>
      <c r="C180" s="146"/>
      <c r="D180" s="147"/>
      <c r="E180" s="146"/>
      <c r="F180" s="147"/>
      <c r="G180" s="146"/>
      <c r="H180" s="147"/>
      <c r="I180" s="146"/>
      <c r="J180" s="368" t="s">
        <v>688</v>
      </c>
      <c r="K180" s="160" t="s">
        <v>689</v>
      </c>
      <c r="L180" s="217" t="s">
        <v>437</v>
      </c>
      <c r="M180" s="218">
        <v>1</v>
      </c>
      <c r="N180" s="131">
        <v>1</v>
      </c>
      <c r="O180" s="142">
        <f t="shared" si="14"/>
        <v>100</v>
      </c>
      <c r="P180" s="152"/>
      <c r="Q180" s="146"/>
    </row>
    <row r="181" spans="1:17" ht="15.75">
      <c r="A181" s="145"/>
      <c r="B181" s="147"/>
      <c r="C181" s="146"/>
      <c r="D181" s="147"/>
      <c r="E181" s="146"/>
      <c r="F181" s="147"/>
      <c r="G181" s="146"/>
      <c r="H181" s="147"/>
      <c r="I181" s="146"/>
      <c r="J181" s="369"/>
      <c r="K181" s="160" t="s">
        <v>690</v>
      </c>
      <c r="L181" s="217" t="s">
        <v>256</v>
      </c>
      <c r="M181" s="218">
        <v>24</v>
      </c>
      <c r="N181" s="131">
        <v>122</v>
      </c>
      <c r="O181" s="142">
        <f>IF(N181/M181&gt;1,100)</f>
        <v>100</v>
      </c>
      <c r="P181" s="152"/>
      <c r="Q181" s="146"/>
    </row>
    <row r="182" spans="1:17" ht="15.75">
      <c r="A182" s="145"/>
      <c r="B182" s="147"/>
      <c r="C182" s="146"/>
      <c r="D182" s="147"/>
      <c r="E182" s="146"/>
      <c r="F182" s="147"/>
      <c r="G182" s="146"/>
      <c r="H182" s="147"/>
      <c r="I182" s="146"/>
      <c r="J182" s="368" t="s">
        <v>691</v>
      </c>
      <c r="K182" s="160" t="s">
        <v>692</v>
      </c>
      <c r="L182" s="217" t="s">
        <v>437</v>
      </c>
      <c r="M182" s="218">
        <v>2</v>
      </c>
      <c r="N182" s="131">
        <v>2</v>
      </c>
      <c r="O182" s="142">
        <f t="shared" si="14"/>
        <v>100</v>
      </c>
      <c r="P182" s="152"/>
      <c r="Q182" s="146"/>
    </row>
    <row r="183" spans="1:17" ht="15.75">
      <c r="A183" s="145"/>
      <c r="B183" s="147"/>
      <c r="C183" s="146"/>
      <c r="D183" s="147"/>
      <c r="E183" s="146"/>
      <c r="F183" s="147"/>
      <c r="G183" s="146"/>
      <c r="H183" s="147"/>
      <c r="I183" s="146"/>
      <c r="J183" s="369"/>
      <c r="K183" s="160" t="s">
        <v>690</v>
      </c>
      <c r="L183" s="217" t="s">
        <v>256</v>
      </c>
      <c r="M183" s="218">
        <v>232</v>
      </c>
      <c r="N183" s="131">
        <v>252</v>
      </c>
      <c r="O183" s="142">
        <f>IF(N183/M183&gt;1,100)</f>
        <v>100</v>
      </c>
      <c r="P183" s="152"/>
      <c r="Q183" s="146"/>
    </row>
    <row r="184" spans="1:17" ht="63">
      <c r="A184" s="135" t="s">
        <v>507</v>
      </c>
      <c r="B184" s="370" t="s">
        <v>693</v>
      </c>
      <c r="C184" s="135" t="s">
        <v>694</v>
      </c>
      <c r="D184" s="198" t="s">
        <v>162</v>
      </c>
      <c r="E184" s="127">
        <v>8217.9</v>
      </c>
      <c r="F184" s="137">
        <v>8217.9</v>
      </c>
      <c r="G184" s="129" t="s">
        <v>8</v>
      </c>
      <c r="H184" s="174">
        <f>F184/E184*100</f>
        <v>100</v>
      </c>
      <c r="I184" s="144"/>
      <c r="J184" s="175" t="s">
        <v>695</v>
      </c>
      <c r="K184" s="160" t="s">
        <v>696</v>
      </c>
      <c r="L184" s="131" t="s">
        <v>437</v>
      </c>
      <c r="M184" s="131">
        <v>1</v>
      </c>
      <c r="N184" s="131">
        <v>1</v>
      </c>
      <c r="O184" s="142">
        <f>N184/M184*100</f>
        <v>100</v>
      </c>
      <c r="P184" s="143">
        <f>SUM(O184:O185)/2</f>
        <v>100</v>
      </c>
      <c r="Q184" s="144"/>
    </row>
    <row r="185" spans="1:17" ht="47.25">
      <c r="A185" s="145"/>
      <c r="B185" s="371"/>
      <c r="C185" s="146"/>
      <c r="D185" s="147"/>
      <c r="E185" s="146"/>
      <c r="F185" s="147"/>
      <c r="G185" s="146"/>
      <c r="H185" s="147"/>
      <c r="I185" s="146"/>
      <c r="J185" s="175" t="s">
        <v>697</v>
      </c>
      <c r="K185" s="160" t="s">
        <v>698</v>
      </c>
      <c r="L185" s="131" t="s">
        <v>437</v>
      </c>
      <c r="M185" s="131">
        <v>2</v>
      </c>
      <c r="N185" s="131">
        <v>2</v>
      </c>
      <c r="O185" s="142">
        <f>N185/M185*100</f>
        <v>100</v>
      </c>
      <c r="P185" s="152"/>
      <c r="Q185" s="146"/>
    </row>
    <row r="186" spans="1:17" ht="204.75">
      <c r="A186" s="135" t="s">
        <v>699</v>
      </c>
      <c r="B186" s="372" t="s">
        <v>700</v>
      </c>
      <c r="C186" s="136" t="s">
        <v>701</v>
      </c>
      <c r="D186" s="129" t="s">
        <v>162</v>
      </c>
      <c r="E186" s="137">
        <v>2143.1999999999998</v>
      </c>
      <c r="F186" s="127">
        <v>2143.1999999999998</v>
      </c>
      <c r="G186" s="198" t="s">
        <v>8</v>
      </c>
      <c r="H186" s="128">
        <f>F186/E186*100</f>
        <v>100</v>
      </c>
      <c r="I186" s="139"/>
      <c r="J186" s="161" t="s">
        <v>702</v>
      </c>
      <c r="K186" s="160" t="s">
        <v>689</v>
      </c>
      <c r="L186" s="217" t="s">
        <v>437</v>
      </c>
      <c r="M186" s="218">
        <v>6</v>
      </c>
      <c r="N186" s="131">
        <v>6</v>
      </c>
      <c r="O186" s="142">
        <f>N186/M186*100</f>
        <v>100</v>
      </c>
      <c r="P186" s="143">
        <f>SUM(O186:O190)/5</f>
        <v>100</v>
      </c>
      <c r="Q186" s="144"/>
    </row>
    <row r="187" spans="1:17" ht="15.75">
      <c r="A187" s="145"/>
      <c r="B187" s="373"/>
      <c r="C187" s="147"/>
      <c r="D187" s="146"/>
      <c r="E187" s="147"/>
      <c r="F187" s="146"/>
      <c r="G187" s="147"/>
      <c r="H187" s="146"/>
      <c r="I187" s="150"/>
      <c r="J187" s="368" t="s">
        <v>703</v>
      </c>
      <c r="K187" s="160" t="s">
        <v>689</v>
      </c>
      <c r="L187" s="217" t="s">
        <v>437</v>
      </c>
      <c r="M187" s="218">
        <v>1</v>
      </c>
      <c r="N187" s="131">
        <v>1</v>
      </c>
      <c r="O187" s="142">
        <f t="shared" ref="O187:O205" si="15">N187/M187*100</f>
        <v>100</v>
      </c>
      <c r="P187" s="152"/>
      <c r="Q187" s="146"/>
    </row>
    <row r="188" spans="1:17" ht="15.75">
      <c r="A188" s="145"/>
      <c r="B188" s="373"/>
      <c r="C188" s="147"/>
      <c r="D188" s="146"/>
      <c r="E188" s="147"/>
      <c r="F188" s="146"/>
      <c r="G188" s="147"/>
      <c r="H188" s="146"/>
      <c r="I188" s="150"/>
      <c r="J188" s="369"/>
      <c r="K188" s="160" t="s">
        <v>690</v>
      </c>
      <c r="L188" s="217" t="s">
        <v>256</v>
      </c>
      <c r="M188" s="218">
        <v>48</v>
      </c>
      <c r="N188" s="131">
        <v>48</v>
      </c>
      <c r="O188" s="142">
        <f t="shared" si="15"/>
        <v>100</v>
      </c>
      <c r="P188" s="152"/>
      <c r="Q188" s="146"/>
    </row>
    <row r="189" spans="1:17" ht="15.75">
      <c r="A189" s="145"/>
      <c r="B189" s="373"/>
      <c r="C189" s="147"/>
      <c r="D189" s="146"/>
      <c r="E189" s="147"/>
      <c r="F189" s="146"/>
      <c r="G189" s="147"/>
      <c r="H189" s="146"/>
      <c r="I189" s="150"/>
      <c r="J189" s="368" t="s">
        <v>704</v>
      </c>
      <c r="K189" s="160" t="s">
        <v>692</v>
      </c>
      <c r="L189" s="217" t="s">
        <v>437</v>
      </c>
      <c r="M189" s="218">
        <v>1</v>
      </c>
      <c r="N189" s="131">
        <v>1</v>
      </c>
      <c r="O189" s="142">
        <f t="shared" si="15"/>
        <v>100</v>
      </c>
      <c r="P189" s="152"/>
      <c r="Q189" s="146"/>
    </row>
    <row r="190" spans="1:17" ht="15.75">
      <c r="A190" s="145"/>
      <c r="B190" s="373"/>
      <c r="C190" s="147"/>
      <c r="D190" s="146"/>
      <c r="E190" s="147"/>
      <c r="F190" s="146"/>
      <c r="G190" s="147"/>
      <c r="H190" s="146"/>
      <c r="I190" s="150"/>
      <c r="J190" s="369"/>
      <c r="K190" s="154" t="s">
        <v>690</v>
      </c>
      <c r="L190" s="77" t="s">
        <v>256</v>
      </c>
      <c r="M190" s="220">
        <v>20</v>
      </c>
      <c r="N190" s="131">
        <v>75</v>
      </c>
      <c r="O190" s="142">
        <f>IF(N190/M190&gt;1,100)</f>
        <v>100</v>
      </c>
      <c r="P190" s="184"/>
      <c r="Q190" s="146"/>
    </row>
    <row r="191" spans="1:17" ht="141.75">
      <c r="A191" s="135" t="s">
        <v>705</v>
      </c>
      <c r="B191" s="129" t="s">
        <v>706</v>
      </c>
      <c r="C191" s="136" t="s">
        <v>707</v>
      </c>
      <c r="D191" s="129" t="s">
        <v>162</v>
      </c>
      <c r="E191" s="137">
        <v>1765.1</v>
      </c>
      <c r="F191" s="127">
        <v>1765.1</v>
      </c>
      <c r="G191" s="198" t="s">
        <v>8</v>
      </c>
      <c r="H191" s="128">
        <f>F191/E191*100</f>
        <v>100</v>
      </c>
      <c r="I191" s="185"/>
      <c r="J191" s="186" t="s">
        <v>708</v>
      </c>
      <c r="K191" s="154" t="s">
        <v>696</v>
      </c>
      <c r="L191" s="131" t="s">
        <v>437</v>
      </c>
      <c r="M191" s="131">
        <v>1</v>
      </c>
      <c r="N191" s="131">
        <v>1</v>
      </c>
      <c r="O191" s="142">
        <f t="shared" si="15"/>
        <v>100</v>
      </c>
      <c r="P191" s="221">
        <f>SUM(O191:O192)/2</f>
        <v>100</v>
      </c>
      <c r="Q191" s="134"/>
    </row>
    <row r="192" spans="1:17" ht="47.25">
      <c r="A192" s="145"/>
      <c r="B192" s="222"/>
      <c r="C192" s="194"/>
      <c r="D192" s="222"/>
      <c r="E192" s="194"/>
      <c r="F192" s="222"/>
      <c r="G192" s="194"/>
      <c r="H192" s="222"/>
      <c r="I192" s="168"/>
      <c r="J192" s="161" t="s">
        <v>697</v>
      </c>
      <c r="K192" s="223" t="s">
        <v>696</v>
      </c>
      <c r="L192" s="131" t="s">
        <v>437</v>
      </c>
      <c r="M192" s="131">
        <v>2</v>
      </c>
      <c r="N192" s="131">
        <v>2</v>
      </c>
      <c r="O192" s="142">
        <f t="shared" si="15"/>
        <v>100</v>
      </c>
      <c r="P192" s="224"/>
      <c r="Q192" s="222"/>
    </row>
    <row r="193" spans="1:17" ht="78.75">
      <c r="A193" s="135" t="s">
        <v>709</v>
      </c>
      <c r="B193" s="161" t="s">
        <v>258</v>
      </c>
      <c r="C193" s="136" t="s">
        <v>710</v>
      </c>
      <c r="D193" s="129" t="s">
        <v>259</v>
      </c>
      <c r="E193" s="137">
        <v>85231.5</v>
      </c>
      <c r="F193" s="127">
        <v>85231.2</v>
      </c>
      <c r="G193" s="198" t="s">
        <v>8</v>
      </c>
      <c r="H193" s="128">
        <f>F193/E193*100</f>
        <v>99.999648017458327</v>
      </c>
      <c r="I193" s="185"/>
      <c r="J193" s="225" t="s">
        <v>711</v>
      </c>
      <c r="K193" s="226" t="s">
        <v>260</v>
      </c>
      <c r="L193" s="227" t="s">
        <v>261</v>
      </c>
      <c r="M193" s="228">
        <v>35514</v>
      </c>
      <c r="N193" s="228">
        <v>35514</v>
      </c>
      <c r="O193" s="142">
        <f t="shared" si="15"/>
        <v>100</v>
      </c>
      <c r="P193" s="229">
        <f>SUM(O193:O407)/215</f>
        <v>96.670399080510833</v>
      </c>
      <c r="Q193" s="134"/>
    </row>
    <row r="194" spans="1:17" ht="220.5">
      <c r="A194" s="145"/>
      <c r="B194" s="168"/>
      <c r="C194" s="194"/>
      <c r="D194" s="222"/>
      <c r="E194" s="194"/>
      <c r="F194" s="222"/>
      <c r="G194" s="194"/>
      <c r="H194" s="222"/>
      <c r="I194" s="168"/>
      <c r="J194" s="225" t="s">
        <v>712</v>
      </c>
      <c r="K194" s="226" t="s">
        <v>275</v>
      </c>
      <c r="L194" s="227" t="s">
        <v>437</v>
      </c>
      <c r="M194" s="132">
        <v>2</v>
      </c>
      <c r="N194" s="132">
        <v>0</v>
      </c>
      <c r="O194" s="142">
        <f t="shared" si="15"/>
        <v>0</v>
      </c>
      <c r="P194" s="219">
        <f>SUM(O193:O205)/13</f>
        <v>92.263291245068629</v>
      </c>
      <c r="Q194" s="155" t="s">
        <v>713</v>
      </c>
    </row>
    <row r="195" spans="1:17" ht="204.75">
      <c r="A195" s="145"/>
      <c r="B195" s="168"/>
      <c r="C195" s="194"/>
      <c r="D195" s="222"/>
      <c r="E195" s="194"/>
      <c r="F195" s="222"/>
      <c r="G195" s="194"/>
      <c r="H195" s="222"/>
      <c r="I195" s="168"/>
      <c r="J195" s="225" t="s">
        <v>714</v>
      </c>
      <c r="K195" s="226" t="s">
        <v>276</v>
      </c>
      <c r="L195" s="227" t="s">
        <v>437</v>
      </c>
      <c r="M195" s="131">
        <v>2</v>
      </c>
      <c r="N195" s="132">
        <v>2</v>
      </c>
      <c r="O195" s="142">
        <f t="shared" si="15"/>
        <v>100</v>
      </c>
      <c r="P195" s="230"/>
      <c r="Q195" s="222"/>
    </row>
    <row r="196" spans="1:17" ht="315">
      <c r="A196" s="145"/>
      <c r="B196" s="168"/>
      <c r="C196" s="194"/>
      <c r="D196" s="222"/>
      <c r="E196" s="194"/>
      <c r="F196" s="222"/>
      <c r="G196" s="194"/>
      <c r="H196" s="222"/>
      <c r="I196" s="168"/>
      <c r="J196" s="225" t="s">
        <v>715</v>
      </c>
      <c r="K196" s="226" t="s">
        <v>262</v>
      </c>
      <c r="L196" s="227" t="s">
        <v>437</v>
      </c>
      <c r="M196" s="131">
        <v>2</v>
      </c>
      <c r="N196" s="132">
        <v>4</v>
      </c>
      <c r="O196" s="142">
        <f>IF(N196/M196&gt;1,100)</f>
        <v>100</v>
      </c>
      <c r="P196" s="230"/>
      <c r="Q196" s="222"/>
    </row>
    <row r="197" spans="1:17" ht="157.5">
      <c r="A197" s="145"/>
      <c r="B197" s="168"/>
      <c r="C197" s="194"/>
      <c r="D197" s="222"/>
      <c r="E197" s="194"/>
      <c r="F197" s="222"/>
      <c r="G197" s="194"/>
      <c r="H197" s="222"/>
      <c r="I197" s="168"/>
      <c r="J197" s="225" t="s">
        <v>716</v>
      </c>
      <c r="K197" s="226" t="s">
        <v>263</v>
      </c>
      <c r="L197" s="227" t="s">
        <v>437</v>
      </c>
      <c r="M197" s="131">
        <v>970</v>
      </c>
      <c r="N197" s="132">
        <v>1134</v>
      </c>
      <c r="O197" s="142">
        <f>IF(N197/M197&gt;1,100)</f>
        <v>100</v>
      </c>
      <c r="P197" s="230"/>
      <c r="Q197" s="222"/>
    </row>
    <row r="198" spans="1:17" ht="157.5">
      <c r="A198" s="145"/>
      <c r="B198" s="168"/>
      <c r="C198" s="194"/>
      <c r="D198" s="222"/>
      <c r="E198" s="194"/>
      <c r="F198" s="222"/>
      <c r="G198" s="194"/>
      <c r="H198" s="222"/>
      <c r="I198" s="168"/>
      <c r="J198" s="225" t="s">
        <v>717</v>
      </c>
      <c r="K198" s="226" t="s">
        <v>264</v>
      </c>
      <c r="L198" s="227" t="s">
        <v>437</v>
      </c>
      <c r="M198" s="131">
        <v>910</v>
      </c>
      <c r="N198" s="132">
        <v>1205</v>
      </c>
      <c r="O198" s="142">
        <f t="shared" ref="O198:O200" si="16">IF(N198/M198&gt;1,100)</f>
        <v>100</v>
      </c>
      <c r="P198" s="230"/>
      <c r="Q198" s="222"/>
    </row>
    <row r="199" spans="1:17" ht="63">
      <c r="A199" s="145"/>
      <c r="B199" s="168"/>
      <c r="C199" s="194"/>
      <c r="D199" s="222"/>
      <c r="E199" s="194"/>
      <c r="F199" s="222"/>
      <c r="G199" s="194"/>
      <c r="H199" s="222"/>
      <c r="I199" s="168"/>
      <c r="J199" s="225" t="s">
        <v>718</v>
      </c>
      <c r="K199" s="226" t="s">
        <v>265</v>
      </c>
      <c r="L199" s="227" t="s">
        <v>437</v>
      </c>
      <c r="M199" s="132">
        <v>5085</v>
      </c>
      <c r="N199" s="132">
        <v>6517</v>
      </c>
      <c r="O199" s="142">
        <f t="shared" si="16"/>
        <v>100</v>
      </c>
      <c r="P199" s="230"/>
      <c r="Q199" s="222"/>
    </row>
    <row r="200" spans="1:17" ht="94.5">
      <c r="A200" s="145"/>
      <c r="B200" s="168"/>
      <c r="C200" s="194"/>
      <c r="D200" s="222"/>
      <c r="E200" s="194"/>
      <c r="F200" s="222"/>
      <c r="G200" s="194"/>
      <c r="H200" s="222"/>
      <c r="I200" s="168"/>
      <c r="J200" s="225" t="s">
        <v>719</v>
      </c>
      <c r="K200" s="226" t="s">
        <v>266</v>
      </c>
      <c r="L200" s="227" t="s">
        <v>437</v>
      </c>
      <c r="M200" s="132">
        <v>193</v>
      </c>
      <c r="N200" s="132">
        <v>241</v>
      </c>
      <c r="O200" s="142">
        <f t="shared" si="16"/>
        <v>100</v>
      </c>
      <c r="P200" s="230"/>
      <c r="Q200" s="222"/>
    </row>
    <row r="201" spans="1:17" ht="189">
      <c r="A201" s="145"/>
      <c r="B201" s="168"/>
      <c r="C201" s="194"/>
      <c r="D201" s="222"/>
      <c r="E201" s="194"/>
      <c r="F201" s="222"/>
      <c r="G201" s="194"/>
      <c r="H201" s="222"/>
      <c r="I201" s="168"/>
      <c r="J201" s="225" t="s">
        <v>720</v>
      </c>
      <c r="K201" s="226" t="s">
        <v>267</v>
      </c>
      <c r="L201" s="227" t="s">
        <v>437</v>
      </c>
      <c r="M201" s="132">
        <v>12</v>
      </c>
      <c r="N201" s="132">
        <v>12</v>
      </c>
      <c r="O201" s="142">
        <f t="shared" si="15"/>
        <v>100</v>
      </c>
      <c r="P201" s="230"/>
      <c r="Q201" s="222"/>
    </row>
    <row r="202" spans="1:17" ht="110.25">
      <c r="A202" s="145"/>
      <c r="B202" s="168"/>
      <c r="C202" s="194"/>
      <c r="D202" s="222"/>
      <c r="E202" s="194"/>
      <c r="F202" s="222"/>
      <c r="G202" s="194"/>
      <c r="H202" s="222"/>
      <c r="I202" s="168"/>
      <c r="J202" s="225" t="s">
        <v>721</v>
      </c>
      <c r="K202" s="226" t="s">
        <v>268</v>
      </c>
      <c r="L202" s="227" t="s">
        <v>437</v>
      </c>
      <c r="M202" s="132">
        <v>23510</v>
      </c>
      <c r="N202" s="132">
        <v>23470</v>
      </c>
      <c r="O202" s="142">
        <f t="shared" si="15"/>
        <v>99.829859634198215</v>
      </c>
      <c r="P202" s="230"/>
      <c r="Q202" s="155" t="s">
        <v>722</v>
      </c>
    </row>
    <row r="203" spans="1:17" ht="236.25">
      <c r="A203" s="145"/>
      <c r="B203" s="168"/>
      <c r="C203" s="194"/>
      <c r="D203" s="222"/>
      <c r="E203" s="194"/>
      <c r="F203" s="222"/>
      <c r="G203" s="194"/>
      <c r="H203" s="222"/>
      <c r="I203" s="168"/>
      <c r="J203" s="225" t="s">
        <v>723</v>
      </c>
      <c r="K203" s="226" t="s">
        <v>273</v>
      </c>
      <c r="L203" s="227" t="s">
        <v>437</v>
      </c>
      <c r="M203" s="132">
        <v>1270</v>
      </c>
      <c r="N203" s="132">
        <v>2461</v>
      </c>
      <c r="O203" s="142">
        <f t="shared" ref="O203:O204" si="17">IF(N203/M203&gt;1,100)</f>
        <v>100</v>
      </c>
      <c r="P203" s="230"/>
      <c r="Q203" s="222"/>
    </row>
    <row r="204" spans="1:17" ht="78.75">
      <c r="A204" s="145"/>
      <c r="B204" s="168"/>
      <c r="C204" s="194"/>
      <c r="D204" s="222"/>
      <c r="E204" s="194"/>
      <c r="F204" s="222"/>
      <c r="G204" s="194"/>
      <c r="H204" s="222"/>
      <c r="I204" s="168"/>
      <c r="J204" s="225" t="s">
        <v>724</v>
      </c>
      <c r="K204" s="226" t="s">
        <v>269</v>
      </c>
      <c r="L204" s="227" t="s">
        <v>437</v>
      </c>
      <c r="M204" s="132">
        <v>6920</v>
      </c>
      <c r="N204" s="132">
        <v>11059</v>
      </c>
      <c r="O204" s="142">
        <f t="shared" si="17"/>
        <v>100</v>
      </c>
      <c r="P204" s="230"/>
      <c r="Q204" s="222"/>
    </row>
    <row r="205" spans="1:17" ht="110.25">
      <c r="A205" s="145"/>
      <c r="B205" s="168"/>
      <c r="C205" s="194"/>
      <c r="D205" s="222"/>
      <c r="E205" s="194"/>
      <c r="F205" s="222"/>
      <c r="G205" s="194"/>
      <c r="H205" s="222"/>
      <c r="I205" s="168"/>
      <c r="J205" s="225" t="s">
        <v>725</v>
      </c>
      <c r="K205" s="226" t="s">
        <v>270</v>
      </c>
      <c r="L205" s="227" t="s">
        <v>256</v>
      </c>
      <c r="M205" s="132">
        <v>22846</v>
      </c>
      <c r="N205" s="132">
        <v>22753</v>
      </c>
      <c r="O205" s="142">
        <f t="shared" si="15"/>
        <v>99.592926551693949</v>
      </c>
      <c r="P205" s="230"/>
      <c r="Q205" s="155" t="s">
        <v>726</v>
      </c>
    </row>
    <row r="206" spans="1:17" ht="126">
      <c r="A206" s="135" t="s">
        <v>727</v>
      </c>
      <c r="B206" s="161" t="s">
        <v>258</v>
      </c>
      <c r="C206" s="136" t="s">
        <v>710</v>
      </c>
      <c r="D206" s="129" t="s">
        <v>271</v>
      </c>
      <c r="E206" s="137">
        <v>82357.7</v>
      </c>
      <c r="F206" s="127">
        <v>82357.3</v>
      </c>
      <c r="G206" s="198" t="s">
        <v>8</v>
      </c>
      <c r="H206" s="127">
        <f>F206/E206*100</f>
        <v>99.999514313780011</v>
      </c>
      <c r="I206" s="185"/>
      <c r="J206" s="225" t="s">
        <v>711</v>
      </c>
      <c r="K206" s="226" t="s">
        <v>260</v>
      </c>
      <c r="L206" s="227" t="s">
        <v>261</v>
      </c>
      <c r="M206" s="228">
        <v>15813.82</v>
      </c>
      <c r="N206" s="228">
        <v>15749.1</v>
      </c>
      <c r="O206" s="142">
        <f>N206/M206*100</f>
        <v>99.590737721815486</v>
      </c>
      <c r="P206" s="229">
        <f>SUM(O206:O217)/12</f>
        <v>90.76537959328094</v>
      </c>
      <c r="Q206" s="129" t="s">
        <v>728</v>
      </c>
    </row>
    <row r="207" spans="1:17" ht="204.75">
      <c r="A207" s="145"/>
      <c r="B207" s="168"/>
      <c r="C207" s="194"/>
      <c r="D207" s="222"/>
      <c r="E207" s="194"/>
      <c r="F207" s="222"/>
      <c r="G207" s="194"/>
      <c r="H207" s="222"/>
      <c r="I207" s="168"/>
      <c r="J207" s="225" t="s">
        <v>729</v>
      </c>
      <c r="K207" s="226" t="s">
        <v>276</v>
      </c>
      <c r="L207" s="227" t="s">
        <v>437</v>
      </c>
      <c r="M207" s="131">
        <v>182</v>
      </c>
      <c r="N207" s="131">
        <v>182</v>
      </c>
      <c r="O207" s="142">
        <f t="shared" ref="O207:O243" si="18">N207/M207*100</f>
        <v>100</v>
      </c>
      <c r="P207" s="230"/>
      <c r="Q207" s="231"/>
    </row>
    <row r="208" spans="1:17" ht="315">
      <c r="A208" s="145"/>
      <c r="B208" s="168"/>
      <c r="C208" s="194"/>
      <c r="D208" s="222"/>
      <c r="E208" s="194"/>
      <c r="F208" s="222"/>
      <c r="G208" s="194"/>
      <c r="H208" s="222"/>
      <c r="I208" s="168"/>
      <c r="J208" s="225" t="s">
        <v>730</v>
      </c>
      <c r="K208" s="226" t="s">
        <v>262</v>
      </c>
      <c r="L208" s="227" t="s">
        <v>437</v>
      </c>
      <c r="M208" s="131">
        <v>1</v>
      </c>
      <c r="N208" s="131">
        <v>0</v>
      </c>
      <c r="O208" s="142">
        <f t="shared" si="18"/>
        <v>0</v>
      </c>
      <c r="P208" s="230"/>
      <c r="Q208" s="155" t="s">
        <v>731</v>
      </c>
    </row>
    <row r="209" spans="1:17" ht="157.5">
      <c r="A209" s="145"/>
      <c r="B209" s="168"/>
      <c r="C209" s="194"/>
      <c r="D209" s="222"/>
      <c r="E209" s="194"/>
      <c r="F209" s="222"/>
      <c r="G209" s="194"/>
      <c r="H209" s="222"/>
      <c r="I209" s="168"/>
      <c r="J209" s="225" t="s">
        <v>732</v>
      </c>
      <c r="K209" s="226" t="s">
        <v>263</v>
      </c>
      <c r="L209" s="227" t="s">
        <v>437</v>
      </c>
      <c r="M209" s="131">
        <v>760</v>
      </c>
      <c r="N209" s="131">
        <v>803</v>
      </c>
      <c r="O209" s="142">
        <f t="shared" ref="O209:O210" si="19">IF(N209/M209&gt;1,100)</f>
        <v>100</v>
      </c>
      <c r="P209" s="230"/>
      <c r="Q209" s="222"/>
    </row>
    <row r="210" spans="1:17" ht="157.5">
      <c r="A210" s="145"/>
      <c r="B210" s="168"/>
      <c r="C210" s="194"/>
      <c r="D210" s="222"/>
      <c r="E210" s="194"/>
      <c r="F210" s="222"/>
      <c r="G210" s="194"/>
      <c r="H210" s="222"/>
      <c r="I210" s="168"/>
      <c r="J210" s="225" t="s">
        <v>733</v>
      </c>
      <c r="K210" s="226" t="s">
        <v>264</v>
      </c>
      <c r="L210" s="227" t="s">
        <v>437</v>
      </c>
      <c r="M210" s="131">
        <v>180</v>
      </c>
      <c r="N210" s="131">
        <v>184</v>
      </c>
      <c r="O210" s="142">
        <f t="shared" si="19"/>
        <v>100</v>
      </c>
      <c r="P210" s="230"/>
      <c r="Q210" s="222"/>
    </row>
    <row r="211" spans="1:17" ht="157.5">
      <c r="A211" s="145"/>
      <c r="B211" s="168"/>
      <c r="C211" s="194"/>
      <c r="D211" s="222"/>
      <c r="E211" s="194"/>
      <c r="F211" s="222"/>
      <c r="G211" s="194"/>
      <c r="H211" s="222"/>
      <c r="I211" s="168"/>
      <c r="J211" s="225" t="s">
        <v>734</v>
      </c>
      <c r="K211" s="226" t="s">
        <v>265</v>
      </c>
      <c r="L211" s="227" t="s">
        <v>437</v>
      </c>
      <c r="M211" s="132">
        <v>5564</v>
      </c>
      <c r="N211" s="132">
        <v>4985</v>
      </c>
      <c r="O211" s="142">
        <f t="shared" si="18"/>
        <v>89.593817397555725</v>
      </c>
      <c r="P211" s="230"/>
      <c r="Q211" s="232" t="s">
        <v>735</v>
      </c>
    </row>
    <row r="212" spans="1:17" ht="94.5">
      <c r="A212" s="145"/>
      <c r="B212" s="168"/>
      <c r="C212" s="194"/>
      <c r="D212" s="222"/>
      <c r="E212" s="194"/>
      <c r="F212" s="222"/>
      <c r="G212" s="194"/>
      <c r="H212" s="222"/>
      <c r="I212" s="168"/>
      <c r="J212" s="225" t="s">
        <v>736</v>
      </c>
      <c r="K212" s="226" t="s">
        <v>266</v>
      </c>
      <c r="L212" s="227" t="s">
        <v>437</v>
      </c>
      <c r="M212" s="131">
        <v>384</v>
      </c>
      <c r="N212" s="132">
        <v>384</v>
      </c>
      <c r="O212" s="142">
        <f t="shared" si="18"/>
        <v>100</v>
      </c>
      <c r="P212" s="230"/>
      <c r="Q212" s="222"/>
    </row>
    <row r="213" spans="1:17" ht="189">
      <c r="A213" s="145"/>
      <c r="B213" s="168"/>
      <c r="C213" s="194"/>
      <c r="D213" s="222"/>
      <c r="E213" s="194"/>
      <c r="F213" s="222"/>
      <c r="G213" s="194"/>
      <c r="H213" s="222"/>
      <c r="I213" s="168"/>
      <c r="J213" s="225" t="s">
        <v>737</v>
      </c>
      <c r="K213" s="226" t="s">
        <v>267</v>
      </c>
      <c r="L213" s="227" t="s">
        <v>437</v>
      </c>
      <c r="M213" s="131">
        <v>12</v>
      </c>
      <c r="N213" s="132">
        <v>12</v>
      </c>
      <c r="O213" s="142">
        <f t="shared" si="18"/>
        <v>100</v>
      </c>
      <c r="P213" s="230"/>
      <c r="Q213" s="222"/>
    </row>
    <row r="214" spans="1:17" ht="110.25">
      <c r="A214" s="145"/>
      <c r="B214" s="168"/>
      <c r="C214" s="194"/>
      <c r="D214" s="222"/>
      <c r="E214" s="194"/>
      <c r="F214" s="222"/>
      <c r="G214" s="194"/>
      <c r="H214" s="222"/>
      <c r="I214" s="168"/>
      <c r="J214" s="225" t="s">
        <v>738</v>
      </c>
      <c r="K214" s="226" t="s">
        <v>268</v>
      </c>
      <c r="L214" s="227" t="s">
        <v>437</v>
      </c>
      <c r="M214" s="132">
        <v>12937</v>
      </c>
      <c r="N214" s="132">
        <v>12937</v>
      </c>
      <c r="O214" s="142">
        <f t="shared" si="18"/>
        <v>100</v>
      </c>
      <c r="P214" s="230"/>
      <c r="Q214" s="222"/>
    </row>
    <row r="215" spans="1:17" ht="236.25">
      <c r="A215" s="145"/>
      <c r="B215" s="168"/>
      <c r="C215" s="194"/>
      <c r="D215" s="222"/>
      <c r="E215" s="194"/>
      <c r="F215" s="222"/>
      <c r="G215" s="194"/>
      <c r="H215" s="222"/>
      <c r="I215" s="168"/>
      <c r="J215" s="225" t="s">
        <v>739</v>
      </c>
      <c r="K215" s="226" t="s">
        <v>273</v>
      </c>
      <c r="L215" s="227" t="s">
        <v>437</v>
      </c>
      <c r="M215" s="132">
        <v>4630</v>
      </c>
      <c r="N215" s="132">
        <v>4852</v>
      </c>
      <c r="O215" s="142">
        <f t="shared" ref="O215:O217" si="20">IF(N215/M215&gt;1,100)</f>
        <v>100</v>
      </c>
      <c r="P215" s="230"/>
      <c r="Q215" s="222"/>
    </row>
    <row r="216" spans="1:17" ht="78.75">
      <c r="A216" s="145"/>
      <c r="B216" s="168"/>
      <c r="C216" s="194"/>
      <c r="D216" s="222"/>
      <c r="E216" s="194"/>
      <c r="F216" s="222"/>
      <c r="G216" s="194"/>
      <c r="H216" s="222"/>
      <c r="I216" s="168"/>
      <c r="J216" s="225" t="s">
        <v>740</v>
      </c>
      <c r="K216" s="226" t="s">
        <v>269</v>
      </c>
      <c r="L216" s="227" t="s">
        <v>437</v>
      </c>
      <c r="M216" s="132">
        <v>2913</v>
      </c>
      <c r="N216" s="132">
        <v>3163</v>
      </c>
      <c r="O216" s="142">
        <f t="shared" si="20"/>
        <v>100</v>
      </c>
      <c r="P216" s="230"/>
      <c r="Q216" s="222"/>
    </row>
    <row r="217" spans="1:17" ht="94.5">
      <c r="A217" s="145"/>
      <c r="B217" s="168"/>
      <c r="C217" s="194"/>
      <c r="D217" s="222"/>
      <c r="E217" s="194"/>
      <c r="F217" s="222"/>
      <c r="G217" s="194"/>
      <c r="H217" s="222"/>
      <c r="I217" s="168"/>
      <c r="J217" s="225" t="s">
        <v>741</v>
      </c>
      <c r="K217" s="226" t="s">
        <v>270</v>
      </c>
      <c r="L217" s="227" t="s">
        <v>256</v>
      </c>
      <c r="M217" s="132">
        <v>16197</v>
      </c>
      <c r="N217" s="132">
        <v>17479</v>
      </c>
      <c r="O217" s="142">
        <f t="shared" si="20"/>
        <v>100</v>
      </c>
      <c r="P217" s="233"/>
      <c r="Q217" s="222"/>
    </row>
    <row r="218" spans="1:17" ht="78.75">
      <c r="A218" s="135" t="s">
        <v>742</v>
      </c>
      <c r="B218" s="129" t="s">
        <v>258</v>
      </c>
      <c r="C218" s="136" t="s">
        <v>710</v>
      </c>
      <c r="D218" s="129" t="s">
        <v>274</v>
      </c>
      <c r="E218" s="137">
        <v>83875.399999999994</v>
      </c>
      <c r="F218" s="127">
        <v>83873.7</v>
      </c>
      <c r="G218" s="198" t="s">
        <v>8</v>
      </c>
      <c r="H218" s="127">
        <f>F218/E218*100</f>
        <v>99.997973184032503</v>
      </c>
      <c r="I218" s="185"/>
      <c r="J218" s="225" t="s">
        <v>711</v>
      </c>
      <c r="K218" s="226" t="s">
        <v>260</v>
      </c>
      <c r="L218" s="227" t="s">
        <v>261</v>
      </c>
      <c r="M218" s="228">
        <v>13803.36</v>
      </c>
      <c r="N218" s="228">
        <v>13803.36</v>
      </c>
      <c r="O218" s="142">
        <f t="shared" si="18"/>
        <v>100</v>
      </c>
      <c r="P218" s="229">
        <f>SUM(O218:O230)/13</f>
        <v>99.99820515639999</v>
      </c>
      <c r="Q218" s="134"/>
    </row>
    <row r="219" spans="1:17" ht="220.5">
      <c r="A219" s="145"/>
      <c r="B219" s="222"/>
      <c r="C219" s="194"/>
      <c r="D219" s="222"/>
      <c r="E219" s="194"/>
      <c r="F219" s="222"/>
      <c r="G219" s="194"/>
      <c r="H219" s="222"/>
      <c r="I219" s="168"/>
      <c r="J219" s="225" t="s">
        <v>712</v>
      </c>
      <c r="K219" s="226" t="s">
        <v>275</v>
      </c>
      <c r="L219" s="227" t="s">
        <v>437</v>
      </c>
      <c r="M219" s="132">
        <v>3</v>
      </c>
      <c r="N219" s="131">
        <v>3</v>
      </c>
      <c r="O219" s="142">
        <f t="shared" si="18"/>
        <v>100</v>
      </c>
      <c r="P219" s="230"/>
      <c r="Q219" s="222"/>
    </row>
    <row r="220" spans="1:17" ht="204.75">
      <c r="A220" s="145"/>
      <c r="B220" s="222"/>
      <c r="C220" s="194"/>
      <c r="D220" s="222"/>
      <c r="E220" s="194"/>
      <c r="F220" s="222"/>
      <c r="G220" s="194"/>
      <c r="H220" s="222"/>
      <c r="I220" s="168"/>
      <c r="J220" s="225" t="s">
        <v>714</v>
      </c>
      <c r="K220" s="226" t="s">
        <v>276</v>
      </c>
      <c r="L220" s="227" t="s">
        <v>437</v>
      </c>
      <c r="M220" s="131">
        <v>56</v>
      </c>
      <c r="N220" s="131">
        <v>56</v>
      </c>
      <c r="O220" s="142">
        <f t="shared" si="18"/>
        <v>100</v>
      </c>
      <c r="P220" s="230"/>
      <c r="Q220" s="222"/>
    </row>
    <row r="221" spans="1:17" ht="290.25" customHeight="1">
      <c r="A221" s="145"/>
      <c r="B221" s="222"/>
      <c r="C221" s="194"/>
      <c r="D221" s="222"/>
      <c r="E221" s="194"/>
      <c r="F221" s="222"/>
      <c r="G221" s="194"/>
      <c r="H221" s="222"/>
      <c r="I221" s="168"/>
      <c r="J221" s="225" t="s">
        <v>715</v>
      </c>
      <c r="K221" s="226" t="s">
        <v>262</v>
      </c>
      <c r="L221" s="227" t="s">
        <v>437</v>
      </c>
      <c r="M221" s="131">
        <v>6</v>
      </c>
      <c r="N221" s="131">
        <v>6</v>
      </c>
      <c r="O221" s="142">
        <f t="shared" si="18"/>
        <v>100</v>
      </c>
      <c r="P221" s="230"/>
      <c r="Q221" s="222"/>
    </row>
    <row r="222" spans="1:17" ht="157.5">
      <c r="A222" s="145"/>
      <c r="B222" s="222"/>
      <c r="C222" s="194"/>
      <c r="D222" s="222"/>
      <c r="E222" s="194"/>
      <c r="F222" s="222"/>
      <c r="G222" s="194"/>
      <c r="H222" s="222"/>
      <c r="I222" s="168"/>
      <c r="J222" s="225" t="s">
        <v>716</v>
      </c>
      <c r="K222" s="226" t="s">
        <v>263</v>
      </c>
      <c r="L222" s="227" t="s">
        <v>437</v>
      </c>
      <c r="M222" s="132">
        <v>1188</v>
      </c>
      <c r="N222" s="132">
        <v>1188</v>
      </c>
      <c r="O222" s="142">
        <f t="shared" si="18"/>
        <v>100</v>
      </c>
      <c r="P222" s="230"/>
      <c r="Q222" s="222"/>
    </row>
    <row r="223" spans="1:17" ht="157.5">
      <c r="A223" s="145"/>
      <c r="B223" s="222"/>
      <c r="C223" s="194"/>
      <c r="D223" s="222"/>
      <c r="E223" s="194"/>
      <c r="F223" s="222"/>
      <c r="G223" s="194"/>
      <c r="H223" s="222"/>
      <c r="I223" s="168"/>
      <c r="J223" s="225" t="s">
        <v>717</v>
      </c>
      <c r="K223" s="226" t="s">
        <v>264</v>
      </c>
      <c r="L223" s="227" t="s">
        <v>437</v>
      </c>
      <c r="M223" s="132">
        <v>1228</v>
      </c>
      <c r="N223" s="132">
        <v>1234</v>
      </c>
      <c r="O223" s="142">
        <f>IF(N223/M223&gt;1,100)</f>
        <v>100</v>
      </c>
      <c r="P223" s="230"/>
      <c r="Q223" s="222"/>
    </row>
    <row r="224" spans="1:17" ht="63">
      <c r="A224" s="145"/>
      <c r="B224" s="222"/>
      <c r="C224" s="194"/>
      <c r="D224" s="222"/>
      <c r="E224" s="194"/>
      <c r="F224" s="222"/>
      <c r="G224" s="194"/>
      <c r="H224" s="222"/>
      <c r="I224" s="168"/>
      <c r="J224" s="225" t="s">
        <v>718</v>
      </c>
      <c r="K224" s="226" t="s">
        <v>265</v>
      </c>
      <c r="L224" s="227" t="s">
        <v>437</v>
      </c>
      <c r="M224" s="132">
        <v>12331</v>
      </c>
      <c r="N224" s="132">
        <v>12331</v>
      </c>
      <c r="O224" s="142">
        <f t="shared" si="18"/>
        <v>100</v>
      </c>
      <c r="P224" s="230"/>
      <c r="Q224" s="222"/>
    </row>
    <row r="225" spans="1:17" ht="94.5">
      <c r="A225" s="145"/>
      <c r="B225" s="222"/>
      <c r="C225" s="194"/>
      <c r="D225" s="222"/>
      <c r="E225" s="194"/>
      <c r="F225" s="222"/>
      <c r="G225" s="194"/>
      <c r="H225" s="222"/>
      <c r="I225" s="168"/>
      <c r="J225" s="225" t="s">
        <v>719</v>
      </c>
      <c r="K225" s="226" t="s">
        <v>266</v>
      </c>
      <c r="L225" s="227" t="s">
        <v>437</v>
      </c>
      <c r="M225" s="132">
        <v>1501</v>
      </c>
      <c r="N225" s="132">
        <v>1501</v>
      </c>
      <c r="O225" s="142">
        <f t="shared" si="18"/>
        <v>100</v>
      </c>
      <c r="P225" s="230"/>
      <c r="Q225" s="222"/>
    </row>
    <row r="226" spans="1:17" ht="189">
      <c r="A226" s="145"/>
      <c r="B226" s="222"/>
      <c r="C226" s="194"/>
      <c r="D226" s="222"/>
      <c r="E226" s="194"/>
      <c r="F226" s="222"/>
      <c r="G226" s="194"/>
      <c r="H226" s="222"/>
      <c r="I226" s="168"/>
      <c r="J226" s="225" t="s">
        <v>720</v>
      </c>
      <c r="K226" s="226" t="s">
        <v>267</v>
      </c>
      <c r="L226" s="227" t="s">
        <v>437</v>
      </c>
      <c r="M226" s="132">
        <v>12</v>
      </c>
      <c r="N226" s="131">
        <v>12</v>
      </c>
      <c r="O226" s="142">
        <f t="shared" si="18"/>
        <v>100</v>
      </c>
      <c r="P226" s="230"/>
      <c r="Q226" s="222"/>
    </row>
    <row r="227" spans="1:17" ht="110.25">
      <c r="A227" s="145"/>
      <c r="B227" s="222"/>
      <c r="C227" s="194"/>
      <c r="D227" s="222"/>
      <c r="E227" s="194"/>
      <c r="F227" s="222"/>
      <c r="G227" s="194"/>
      <c r="H227" s="222"/>
      <c r="I227" s="168"/>
      <c r="J227" s="225" t="s">
        <v>721</v>
      </c>
      <c r="K227" s="226" t="s">
        <v>268</v>
      </c>
      <c r="L227" s="227" t="s">
        <v>437</v>
      </c>
      <c r="M227" s="132">
        <v>22701</v>
      </c>
      <c r="N227" s="131">
        <v>23164</v>
      </c>
      <c r="O227" s="142">
        <f>IF(N227/M227&gt;1,100)</f>
        <v>100</v>
      </c>
      <c r="P227" s="230"/>
      <c r="Q227" s="222"/>
    </row>
    <row r="228" spans="1:17" ht="224.25" customHeight="1">
      <c r="A228" s="145"/>
      <c r="B228" s="222"/>
      <c r="C228" s="194"/>
      <c r="D228" s="222"/>
      <c r="E228" s="194"/>
      <c r="F228" s="222"/>
      <c r="G228" s="194"/>
      <c r="H228" s="222"/>
      <c r="I228" s="168"/>
      <c r="J228" s="225" t="s">
        <v>723</v>
      </c>
      <c r="K228" s="226" t="s">
        <v>273</v>
      </c>
      <c r="L228" s="227" t="s">
        <v>437</v>
      </c>
      <c r="M228" s="132">
        <v>5831</v>
      </c>
      <c r="N228" s="131">
        <v>5962</v>
      </c>
      <c r="O228" s="142">
        <f>IF(N228/M228&gt;1,100)</f>
        <v>100</v>
      </c>
      <c r="P228" s="230"/>
      <c r="Q228" s="222"/>
    </row>
    <row r="229" spans="1:17" ht="78.75">
      <c r="A229" s="145"/>
      <c r="B229" s="222"/>
      <c r="C229" s="194"/>
      <c r="D229" s="222"/>
      <c r="E229" s="194"/>
      <c r="F229" s="222"/>
      <c r="G229" s="194"/>
      <c r="H229" s="222"/>
      <c r="I229" s="168"/>
      <c r="J229" s="225" t="s">
        <v>724</v>
      </c>
      <c r="K229" s="226" t="s">
        <v>269</v>
      </c>
      <c r="L229" s="227" t="s">
        <v>437</v>
      </c>
      <c r="M229" s="132">
        <v>180</v>
      </c>
      <c r="N229" s="131">
        <v>182</v>
      </c>
      <c r="O229" s="142">
        <f>IF(N229/M229&gt;1,100)</f>
        <v>100</v>
      </c>
      <c r="P229" s="230"/>
      <c r="Q229" s="222"/>
    </row>
    <row r="230" spans="1:17" ht="94.5">
      <c r="A230" s="145"/>
      <c r="B230" s="222"/>
      <c r="C230" s="194"/>
      <c r="D230" s="222"/>
      <c r="E230" s="194"/>
      <c r="F230" s="222"/>
      <c r="G230" s="194"/>
      <c r="H230" s="222"/>
      <c r="I230" s="168"/>
      <c r="J230" s="225" t="s">
        <v>725</v>
      </c>
      <c r="K230" s="226" t="s">
        <v>270</v>
      </c>
      <c r="L230" s="227" t="s">
        <v>256</v>
      </c>
      <c r="M230" s="132">
        <v>372863</v>
      </c>
      <c r="N230" s="132">
        <v>372776</v>
      </c>
      <c r="O230" s="142">
        <f t="shared" si="18"/>
        <v>99.97666703319986</v>
      </c>
      <c r="P230" s="230"/>
      <c r="Q230" s="234"/>
    </row>
    <row r="231" spans="1:17" ht="78.75">
      <c r="A231" s="135" t="s">
        <v>743</v>
      </c>
      <c r="B231" s="129" t="s">
        <v>258</v>
      </c>
      <c r="C231" s="136" t="s">
        <v>710</v>
      </c>
      <c r="D231" s="129" t="s">
        <v>277</v>
      </c>
      <c r="E231" s="137">
        <v>121840.2</v>
      </c>
      <c r="F231" s="127">
        <v>121839.6</v>
      </c>
      <c r="G231" s="198" t="s">
        <v>8</v>
      </c>
      <c r="H231" s="127">
        <f>F231/E231*100</f>
        <v>99.999507551694762</v>
      </c>
      <c r="I231" s="185"/>
      <c r="J231" s="225" t="s">
        <v>711</v>
      </c>
      <c r="K231" s="226" t="s">
        <v>260</v>
      </c>
      <c r="L231" s="227" t="s">
        <v>261</v>
      </c>
      <c r="M231" s="228">
        <v>11000</v>
      </c>
      <c r="N231" s="228">
        <v>11000</v>
      </c>
      <c r="O231" s="142">
        <f t="shared" si="18"/>
        <v>100</v>
      </c>
      <c r="P231" s="229">
        <f>SUM(O231:O243)/13</f>
        <v>99.540291446296663</v>
      </c>
      <c r="Q231" s="134"/>
    </row>
    <row r="232" spans="1:17" ht="220.5">
      <c r="A232" s="145"/>
      <c r="B232" s="222"/>
      <c r="C232" s="194"/>
      <c r="D232" s="222"/>
      <c r="E232" s="194"/>
      <c r="F232" s="222"/>
      <c r="G232" s="194"/>
      <c r="H232" s="222"/>
      <c r="I232" s="168"/>
      <c r="J232" s="225" t="s">
        <v>712</v>
      </c>
      <c r="K232" s="226" t="s">
        <v>275</v>
      </c>
      <c r="L232" s="227" t="s">
        <v>437</v>
      </c>
      <c r="M232" s="132">
        <v>6</v>
      </c>
      <c r="N232" s="132">
        <v>6</v>
      </c>
      <c r="O232" s="142">
        <f t="shared" si="18"/>
        <v>100</v>
      </c>
      <c r="P232" s="230"/>
      <c r="Q232" s="222"/>
    </row>
    <row r="233" spans="1:17" ht="204.75">
      <c r="A233" s="145"/>
      <c r="B233" s="222"/>
      <c r="C233" s="194"/>
      <c r="D233" s="222"/>
      <c r="E233" s="194"/>
      <c r="F233" s="222"/>
      <c r="G233" s="194"/>
      <c r="H233" s="222"/>
      <c r="I233" s="168"/>
      <c r="J233" s="225" t="s">
        <v>714</v>
      </c>
      <c r="K233" s="226" t="s">
        <v>276</v>
      </c>
      <c r="L233" s="227" t="s">
        <v>437</v>
      </c>
      <c r="M233" s="131">
        <v>80</v>
      </c>
      <c r="N233" s="131">
        <v>169</v>
      </c>
      <c r="O233" s="142">
        <f>IF(N233/M233&gt;1,100)</f>
        <v>100</v>
      </c>
      <c r="P233" s="230"/>
      <c r="Q233" s="222"/>
    </row>
    <row r="234" spans="1:17" ht="315">
      <c r="A234" s="145"/>
      <c r="B234" s="222"/>
      <c r="C234" s="194"/>
      <c r="D234" s="222"/>
      <c r="E234" s="194"/>
      <c r="F234" s="222"/>
      <c r="G234" s="194"/>
      <c r="H234" s="222"/>
      <c r="I234" s="168"/>
      <c r="J234" s="225" t="s">
        <v>715</v>
      </c>
      <c r="K234" s="226" t="s">
        <v>262</v>
      </c>
      <c r="L234" s="227" t="s">
        <v>437</v>
      </c>
      <c r="M234" s="131">
        <v>4</v>
      </c>
      <c r="N234" s="131">
        <v>4</v>
      </c>
      <c r="O234" s="142">
        <f t="shared" si="18"/>
        <v>100</v>
      </c>
      <c r="P234" s="230"/>
      <c r="Q234" s="222"/>
    </row>
    <row r="235" spans="1:17" ht="157.5">
      <c r="A235" s="145"/>
      <c r="B235" s="222"/>
      <c r="C235" s="194"/>
      <c r="D235" s="222"/>
      <c r="E235" s="194"/>
      <c r="F235" s="222"/>
      <c r="G235" s="194"/>
      <c r="H235" s="222"/>
      <c r="I235" s="168"/>
      <c r="J235" s="225" t="s">
        <v>716</v>
      </c>
      <c r="K235" s="226" t="s">
        <v>263</v>
      </c>
      <c r="L235" s="227" t="s">
        <v>437</v>
      </c>
      <c r="M235" s="131">
        <v>1010</v>
      </c>
      <c r="N235" s="131">
        <v>1010</v>
      </c>
      <c r="O235" s="142">
        <f t="shared" si="18"/>
        <v>100</v>
      </c>
      <c r="P235" s="230"/>
      <c r="Q235" s="222"/>
    </row>
    <row r="236" spans="1:17" ht="157.5">
      <c r="A236" s="145"/>
      <c r="B236" s="222"/>
      <c r="C236" s="194"/>
      <c r="D236" s="222"/>
      <c r="E236" s="194"/>
      <c r="F236" s="222"/>
      <c r="G236" s="194"/>
      <c r="H236" s="222"/>
      <c r="I236" s="168"/>
      <c r="J236" s="225" t="s">
        <v>717</v>
      </c>
      <c r="K236" s="226" t="s">
        <v>264</v>
      </c>
      <c r="L236" s="227" t="s">
        <v>437</v>
      </c>
      <c r="M236" s="131">
        <v>2500</v>
      </c>
      <c r="N236" s="131">
        <v>2500</v>
      </c>
      <c r="O236" s="142">
        <f t="shared" si="18"/>
        <v>100</v>
      </c>
      <c r="P236" s="230"/>
      <c r="Q236" s="222"/>
    </row>
    <row r="237" spans="1:17" ht="157.5">
      <c r="A237" s="145"/>
      <c r="B237" s="222"/>
      <c r="C237" s="194"/>
      <c r="D237" s="222"/>
      <c r="E237" s="194"/>
      <c r="F237" s="222"/>
      <c r="G237" s="194"/>
      <c r="H237" s="222"/>
      <c r="I237" s="168"/>
      <c r="J237" s="225" t="s">
        <v>718</v>
      </c>
      <c r="K237" s="226" t="s">
        <v>265</v>
      </c>
      <c r="L237" s="227" t="s">
        <v>437</v>
      </c>
      <c r="M237" s="132">
        <v>17235</v>
      </c>
      <c r="N237" s="132">
        <v>16205</v>
      </c>
      <c r="O237" s="142">
        <f t="shared" si="18"/>
        <v>94.023788801856682</v>
      </c>
      <c r="P237" s="230"/>
      <c r="Q237" s="232" t="s">
        <v>735</v>
      </c>
    </row>
    <row r="238" spans="1:17" ht="94.5">
      <c r="A238" s="145"/>
      <c r="B238" s="222"/>
      <c r="C238" s="194"/>
      <c r="D238" s="222"/>
      <c r="E238" s="194"/>
      <c r="F238" s="222"/>
      <c r="G238" s="194"/>
      <c r="H238" s="222"/>
      <c r="I238" s="168"/>
      <c r="J238" s="225" t="s">
        <v>719</v>
      </c>
      <c r="K238" s="226" t="s">
        <v>266</v>
      </c>
      <c r="L238" s="227" t="s">
        <v>437</v>
      </c>
      <c r="M238" s="132">
        <v>789</v>
      </c>
      <c r="N238" s="132">
        <v>805</v>
      </c>
      <c r="O238" s="142">
        <f>IF(N238/M238&gt;1,100)</f>
        <v>100</v>
      </c>
      <c r="P238" s="230"/>
      <c r="Q238" s="222"/>
    </row>
    <row r="239" spans="1:17" ht="189">
      <c r="A239" s="145"/>
      <c r="B239" s="222"/>
      <c r="C239" s="194"/>
      <c r="D239" s="222"/>
      <c r="E239" s="194"/>
      <c r="F239" s="222"/>
      <c r="G239" s="194"/>
      <c r="H239" s="222"/>
      <c r="I239" s="168"/>
      <c r="J239" s="225" t="s">
        <v>720</v>
      </c>
      <c r="K239" s="226" t="s">
        <v>267</v>
      </c>
      <c r="L239" s="227" t="s">
        <v>437</v>
      </c>
      <c r="M239" s="132">
        <v>12</v>
      </c>
      <c r="N239" s="132">
        <v>12</v>
      </c>
      <c r="O239" s="142">
        <f t="shared" si="18"/>
        <v>100</v>
      </c>
      <c r="P239" s="230"/>
      <c r="Q239" s="222"/>
    </row>
    <row r="240" spans="1:17" ht="110.25">
      <c r="A240" s="145"/>
      <c r="B240" s="222"/>
      <c r="C240" s="194"/>
      <c r="D240" s="222"/>
      <c r="E240" s="194"/>
      <c r="F240" s="222"/>
      <c r="G240" s="194"/>
      <c r="H240" s="222"/>
      <c r="I240" s="168"/>
      <c r="J240" s="225" t="s">
        <v>721</v>
      </c>
      <c r="K240" s="226" t="s">
        <v>268</v>
      </c>
      <c r="L240" s="227" t="s">
        <v>437</v>
      </c>
      <c r="M240" s="132">
        <v>20000</v>
      </c>
      <c r="N240" s="132">
        <v>26188</v>
      </c>
      <c r="O240" s="142">
        <f>IF(N240/M240&gt;1,100)</f>
        <v>100</v>
      </c>
      <c r="P240" s="230"/>
      <c r="Q240" s="222"/>
    </row>
    <row r="241" spans="1:17" ht="236.25">
      <c r="A241" s="145"/>
      <c r="B241" s="222"/>
      <c r="C241" s="194"/>
      <c r="D241" s="222"/>
      <c r="E241" s="194"/>
      <c r="F241" s="222"/>
      <c r="G241" s="194"/>
      <c r="H241" s="222"/>
      <c r="I241" s="168"/>
      <c r="J241" s="225" t="s">
        <v>723</v>
      </c>
      <c r="K241" s="226" t="s">
        <v>273</v>
      </c>
      <c r="L241" s="227" t="s">
        <v>437</v>
      </c>
      <c r="M241" s="132">
        <v>3800</v>
      </c>
      <c r="N241" s="132">
        <v>4950</v>
      </c>
      <c r="O241" s="142">
        <f>IF(N241/M241&gt;1,100)</f>
        <v>100</v>
      </c>
      <c r="P241" s="230"/>
      <c r="Q241" s="222"/>
    </row>
    <row r="242" spans="1:17" ht="78.75">
      <c r="A242" s="145"/>
      <c r="B242" s="222"/>
      <c r="C242" s="194"/>
      <c r="D242" s="222"/>
      <c r="E242" s="194"/>
      <c r="F242" s="222"/>
      <c r="G242" s="194"/>
      <c r="H242" s="222"/>
      <c r="I242" s="168"/>
      <c r="J242" s="225" t="s">
        <v>724</v>
      </c>
      <c r="K242" s="226" t="s">
        <v>269</v>
      </c>
      <c r="L242" s="227" t="s">
        <v>437</v>
      </c>
      <c r="M242" s="132">
        <v>3100</v>
      </c>
      <c r="N242" s="132">
        <v>3012</v>
      </c>
      <c r="O242" s="142">
        <v>100</v>
      </c>
      <c r="P242" s="230"/>
      <c r="Q242" s="155" t="s">
        <v>744</v>
      </c>
    </row>
    <row r="243" spans="1:17" ht="94.5">
      <c r="A243" s="145"/>
      <c r="B243" s="222"/>
      <c r="C243" s="194"/>
      <c r="D243" s="222"/>
      <c r="E243" s="194"/>
      <c r="F243" s="222"/>
      <c r="G243" s="194"/>
      <c r="H243" s="222"/>
      <c r="I243" s="168"/>
      <c r="J243" s="225" t="s">
        <v>725</v>
      </c>
      <c r="K243" s="226" t="s">
        <v>270</v>
      </c>
      <c r="L243" s="227" t="s">
        <v>256</v>
      </c>
      <c r="M243" s="132">
        <v>500000</v>
      </c>
      <c r="N243" s="132">
        <v>500000</v>
      </c>
      <c r="O243" s="142">
        <f t="shared" si="18"/>
        <v>100</v>
      </c>
      <c r="P243" s="230"/>
      <c r="Q243" s="222"/>
    </row>
    <row r="244" spans="1:17" ht="78.75">
      <c r="A244" s="135" t="s">
        <v>745</v>
      </c>
      <c r="B244" s="129" t="s">
        <v>258</v>
      </c>
      <c r="C244" s="136" t="s">
        <v>710</v>
      </c>
      <c r="D244" s="129" t="s">
        <v>278</v>
      </c>
      <c r="E244" s="137">
        <v>108712.6</v>
      </c>
      <c r="F244" s="127">
        <v>108710.3</v>
      </c>
      <c r="G244" s="198" t="s">
        <v>8</v>
      </c>
      <c r="H244" s="127">
        <f>F244/E244*100</f>
        <v>99.997884329875291</v>
      </c>
      <c r="I244" s="185"/>
      <c r="J244" s="225" t="s">
        <v>711</v>
      </c>
      <c r="K244" s="226" t="s">
        <v>260</v>
      </c>
      <c r="L244" s="227" t="s">
        <v>261</v>
      </c>
      <c r="M244" s="228">
        <v>34312</v>
      </c>
      <c r="N244" s="228">
        <v>40463</v>
      </c>
      <c r="O244" s="142">
        <f>IF(N244/M244&gt;1,100)</f>
        <v>100</v>
      </c>
      <c r="P244" s="229">
        <f>SUM(O244:O255)/12</f>
        <v>99.901388888888889</v>
      </c>
      <c r="Q244" s="134"/>
    </row>
    <row r="245" spans="1:17" ht="204.75">
      <c r="A245" s="145"/>
      <c r="B245" s="222"/>
      <c r="C245" s="194"/>
      <c r="D245" s="222"/>
      <c r="E245" s="194"/>
      <c r="F245" s="222"/>
      <c r="G245" s="194"/>
      <c r="H245" s="222"/>
      <c r="I245" s="168"/>
      <c r="J245" s="225" t="s">
        <v>746</v>
      </c>
      <c r="K245" s="226" t="s">
        <v>276</v>
      </c>
      <c r="L245" s="227" t="s">
        <v>437</v>
      </c>
      <c r="M245" s="131">
        <v>62</v>
      </c>
      <c r="N245" s="131">
        <v>115</v>
      </c>
      <c r="O245" s="142">
        <f t="shared" ref="O245:O264" si="21">IF(N245/M245&gt;1,100)</f>
        <v>100</v>
      </c>
      <c r="P245" s="230"/>
      <c r="Q245" s="222"/>
    </row>
    <row r="246" spans="1:17" ht="315">
      <c r="A246" s="145"/>
      <c r="B246" s="222"/>
      <c r="C246" s="194"/>
      <c r="D246" s="222"/>
      <c r="E246" s="194"/>
      <c r="F246" s="222"/>
      <c r="G246" s="194"/>
      <c r="H246" s="222"/>
      <c r="I246" s="168"/>
      <c r="J246" s="225" t="s">
        <v>730</v>
      </c>
      <c r="K246" s="226" t="s">
        <v>262</v>
      </c>
      <c r="L246" s="227" t="s">
        <v>437</v>
      </c>
      <c r="M246" s="131">
        <v>3</v>
      </c>
      <c r="N246" s="131">
        <v>5</v>
      </c>
      <c r="O246" s="142">
        <f t="shared" si="21"/>
        <v>100</v>
      </c>
      <c r="P246" s="230"/>
      <c r="Q246" s="222"/>
    </row>
    <row r="247" spans="1:17" ht="157.5">
      <c r="A247" s="145"/>
      <c r="B247" s="222"/>
      <c r="C247" s="194"/>
      <c r="D247" s="222"/>
      <c r="E247" s="194"/>
      <c r="F247" s="222"/>
      <c r="G247" s="194"/>
      <c r="H247" s="222"/>
      <c r="I247" s="168"/>
      <c r="J247" s="225" t="s">
        <v>732</v>
      </c>
      <c r="K247" s="226" t="s">
        <v>263</v>
      </c>
      <c r="L247" s="227" t="s">
        <v>437</v>
      </c>
      <c r="M247" s="132">
        <v>1323</v>
      </c>
      <c r="N247" s="132">
        <v>1395</v>
      </c>
      <c r="O247" s="142">
        <f t="shared" si="21"/>
        <v>100</v>
      </c>
      <c r="P247" s="230"/>
      <c r="Q247" s="222"/>
    </row>
    <row r="248" spans="1:17" ht="157.5">
      <c r="A248" s="145"/>
      <c r="B248" s="222"/>
      <c r="C248" s="194"/>
      <c r="D248" s="222"/>
      <c r="E248" s="194"/>
      <c r="F248" s="222"/>
      <c r="G248" s="194"/>
      <c r="H248" s="222"/>
      <c r="I248" s="168"/>
      <c r="J248" s="225" t="s">
        <v>733</v>
      </c>
      <c r="K248" s="226" t="s">
        <v>264</v>
      </c>
      <c r="L248" s="227" t="s">
        <v>437</v>
      </c>
      <c r="M248" s="132">
        <v>833</v>
      </c>
      <c r="N248" s="132">
        <v>2153</v>
      </c>
      <c r="O248" s="142">
        <f t="shared" si="21"/>
        <v>100</v>
      </c>
      <c r="P248" s="230"/>
      <c r="Q248" s="222"/>
    </row>
    <row r="249" spans="1:17" ht="157.5">
      <c r="A249" s="145"/>
      <c r="B249" s="222"/>
      <c r="C249" s="194"/>
      <c r="D249" s="222"/>
      <c r="E249" s="194"/>
      <c r="F249" s="222"/>
      <c r="G249" s="194"/>
      <c r="H249" s="222"/>
      <c r="I249" s="168"/>
      <c r="J249" s="225" t="s">
        <v>734</v>
      </c>
      <c r="K249" s="226" t="s">
        <v>265</v>
      </c>
      <c r="L249" s="227" t="s">
        <v>437</v>
      </c>
      <c r="M249" s="132">
        <v>18000</v>
      </c>
      <c r="N249" s="132">
        <v>17787</v>
      </c>
      <c r="O249" s="142">
        <f t="shared" ref="O249:O277" si="22">N249/M249*100</f>
        <v>98.816666666666663</v>
      </c>
      <c r="P249" s="230"/>
      <c r="Q249" s="232" t="s">
        <v>735</v>
      </c>
    </row>
    <row r="250" spans="1:17" ht="94.5">
      <c r="A250" s="145"/>
      <c r="B250" s="222"/>
      <c r="C250" s="194"/>
      <c r="D250" s="222"/>
      <c r="E250" s="194"/>
      <c r="F250" s="222"/>
      <c r="G250" s="194"/>
      <c r="H250" s="222"/>
      <c r="I250" s="168"/>
      <c r="J250" s="225" t="s">
        <v>736</v>
      </c>
      <c r="K250" s="226" t="s">
        <v>266</v>
      </c>
      <c r="L250" s="227" t="s">
        <v>437</v>
      </c>
      <c r="M250" s="132">
        <v>2147</v>
      </c>
      <c r="N250" s="132">
        <v>2498</v>
      </c>
      <c r="O250" s="142">
        <f t="shared" si="21"/>
        <v>100</v>
      </c>
      <c r="P250" s="230"/>
      <c r="Q250" s="222"/>
    </row>
    <row r="251" spans="1:17" ht="189">
      <c r="A251" s="145"/>
      <c r="B251" s="222"/>
      <c r="C251" s="194"/>
      <c r="D251" s="222"/>
      <c r="E251" s="194"/>
      <c r="F251" s="222"/>
      <c r="G251" s="194"/>
      <c r="H251" s="222"/>
      <c r="I251" s="168"/>
      <c r="J251" s="225" t="s">
        <v>737</v>
      </c>
      <c r="K251" s="226" t="s">
        <v>267</v>
      </c>
      <c r="L251" s="227" t="s">
        <v>437</v>
      </c>
      <c r="M251" s="131">
        <v>12</v>
      </c>
      <c r="N251" s="131">
        <v>12</v>
      </c>
      <c r="O251" s="142">
        <f t="shared" si="22"/>
        <v>100</v>
      </c>
      <c r="P251" s="230"/>
      <c r="Q251" s="222"/>
    </row>
    <row r="252" spans="1:17" ht="110.25">
      <c r="A252" s="145"/>
      <c r="B252" s="222"/>
      <c r="C252" s="194"/>
      <c r="D252" s="222"/>
      <c r="E252" s="194"/>
      <c r="F252" s="222"/>
      <c r="G252" s="194"/>
      <c r="H252" s="222"/>
      <c r="I252" s="168"/>
      <c r="J252" s="225" t="s">
        <v>738</v>
      </c>
      <c r="K252" s="226" t="s">
        <v>268</v>
      </c>
      <c r="L252" s="227" t="s">
        <v>437</v>
      </c>
      <c r="M252" s="132">
        <v>95621</v>
      </c>
      <c r="N252" s="132">
        <v>128712</v>
      </c>
      <c r="O252" s="142">
        <f t="shared" si="21"/>
        <v>100</v>
      </c>
      <c r="P252" s="230"/>
      <c r="Q252" s="222"/>
    </row>
    <row r="253" spans="1:17" ht="236.25">
      <c r="A253" s="145"/>
      <c r="B253" s="222"/>
      <c r="C253" s="194"/>
      <c r="D253" s="222"/>
      <c r="E253" s="194"/>
      <c r="F253" s="222"/>
      <c r="G253" s="194"/>
      <c r="H253" s="222"/>
      <c r="I253" s="168"/>
      <c r="J253" s="225" t="s">
        <v>739</v>
      </c>
      <c r="K253" s="226" t="s">
        <v>747</v>
      </c>
      <c r="L253" s="227" t="s">
        <v>437</v>
      </c>
      <c r="M253" s="132">
        <v>3100</v>
      </c>
      <c r="N253" s="132">
        <v>4071</v>
      </c>
      <c r="O253" s="142">
        <f t="shared" si="21"/>
        <v>100</v>
      </c>
      <c r="P253" s="230"/>
      <c r="Q253" s="222"/>
    </row>
    <row r="254" spans="1:17" ht="78.75">
      <c r="A254" s="145"/>
      <c r="B254" s="222"/>
      <c r="C254" s="194"/>
      <c r="D254" s="222"/>
      <c r="E254" s="194"/>
      <c r="F254" s="222"/>
      <c r="G254" s="194"/>
      <c r="H254" s="222"/>
      <c r="I254" s="168"/>
      <c r="J254" s="225" t="s">
        <v>740</v>
      </c>
      <c r="K254" s="226" t="s">
        <v>269</v>
      </c>
      <c r="L254" s="227" t="s">
        <v>437</v>
      </c>
      <c r="M254" s="132">
        <v>21881</v>
      </c>
      <c r="N254" s="132">
        <v>68943</v>
      </c>
      <c r="O254" s="142">
        <f t="shared" si="21"/>
        <v>100</v>
      </c>
      <c r="P254" s="230"/>
      <c r="Q254" s="222"/>
    </row>
    <row r="255" spans="1:17" ht="94.5">
      <c r="A255" s="214"/>
      <c r="B255" s="234"/>
      <c r="C255" s="212"/>
      <c r="D255" s="234"/>
      <c r="E255" s="212"/>
      <c r="F255" s="234"/>
      <c r="G255" s="212"/>
      <c r="H255" s="234"/>
      <c r="I255" s="166"/>
      <c r="J255" s="225" t="s">
        <v>741</v>
      </c>
      <c r="K255" s="226" t="s">
        <v>270</v>
      </c>
      <c r="L255" s="227" t="s">
        <v>256</v>
      </c>
      <c r="M255" s="132">
        <v>338915</v>
      </c>
      <c r="N255" s="132">
        <v>339724</v>
      </c>
      <c r="O255" s="142">
        <f t="shared" si="21"/>
        <v>100</v>
      </c>
      <c r="P255" s="230"/>
      <c r="Q255" s="222"/>
    </row>
    <row r="256" spans="1:17" ht="78.75">
      <c r="A256" s="145" t="s">
        <v>748</v>
      </c>
      <c r="B256" s="155" t="s">
        <v>258</v>
      </c>
      <c r="C256" s="235" t="s">
        <v>710</v>
      </c>
      <c r="D256" s="155" t="s">
        <v>279</v>
      </c>
      <c r="E256" s="216">
        <v>66328.399999999994</v>
      </c>
      <c r="F256" s="215">
        <v>66328.100000000006</v>
      </c>
      <c r="G256" s="199" t="s">
        <v>8</v>
      </c>
      <c r="H256" s="215">
        <f>F256/E256*100</f>
        <v>99.999547705055463</v>
      </c>
      <c r="I256" s="168"/>
      <c r="J256" s="225" t="s">
        <v>711</v>
      </c>
      <c r="K256" s="226" t="s">
        <v>260</v>
      </c>
      <c r="L256" s="227" t="s">
        <v>261</v>
      </c>
      <c r="M256" s="228">
        <v>12260</v>
      </c>
      <c r="N256" s="228">
        <v>12260</v>
      </c>
      <c r="O256" s="142">
        <f t="shared" si="22"/>
        <v>100</v>
      </c>
      <c r="P256" s="128">
        <f>SUM(O256:O266)/11</f>
        <v>98.40537292081568</v>
      </c>
      <c r="Q256" s="185"/>
    </row>
    <row r="257" spans="1:17" ht="204.75">
      <c r="A257" s="145"/>
      <c r="B257" s="222"/>
      <c r="C257" s="194"/>
      <c r="D257" s="222"/>
      <c r="E257" s="194"/>
      <c r="F257" s="222"/>
      <c r="G257" s="194"/>
      <c r="H257" s="222"/>
      <c r="I257" s="168"/>
      <c r="J257" s="225" t="s">
        <v>746</v>
      </c>
      <c r="K257" s="226" t="s">
        <v>276</v>
      </c>
      <c r="L257" s="227" t="s">
        <v>437</v>
      </c>
      <c r="M257" s="131">
        <v>17</v>
      </c>
      <c r="N257" s="131">
        <v>22</v>
      </c>
      <c r="O257" s="142">
        <f t="shared" si="21"/>
        <v>100</v>
      </c>
      <c r="P257" s="222"/>
      <c r="Q257" s="168"/>
    </row>
    <row r="258" spans="1:17" ht="157.5">
      <c r="A258" s="145"/>
      <c r="B258" s="222"/>
      <c r="C258" s="194"/>
      <c r="D258" s="222"/>
      <c r="E258" s="194"/>
      <c r="F258" s="222"/>
      <c r="G258" s="194"/>
      <c r="H258" s="222"/>
      <c r="I258" s="168"/>
      <c r="J258" s="225" t="s">
        <v>749</v>
      </c>
      <c r="K258" s="226" t="s">
        <v>263</v>
      </c>
      <c r="L258" s="227" t="s">
        <v>437</v>
      </c>
      <c r="M258" s="131">
        <v>35</v>
      </c>
      <c r="N258" s="131">
        <v>44</v>
      </c>
      <c r="O258" s="142">
        <f t="shared" si="21"/>
        <v>100</v>
      </c>
      <c r="P258" s="222"/>
      <c r="Q258" s="168"/>
    </row>
    <row r="259" spans="1:17" ht="157.5">
      <c r="A259" s="145"/>
      <c r="B259" s="222"/>
      <c r="C259" s="194"/>
      <c r="D259" s="222"/>
      <c r="E259" s="194"/>
      <c r="F259" s="222"/>
      <c r="G259" s="194"/>
      <c r="H259" s="222"/>
      <c r="I259" s="168"/>
      <c r="J259" s="225" t="s">
        <v>750</v>
      </c>
      <c r="K259" s="226" t="s">
        <v>264</v>
      </c>
      <c r="L259" s="227" t="s">
        <v>437</v>
      </c>
      <c r="M259" s="132">
        <v>750</v>
      </c>
      <c r="N259" s="132">
        <v>829</v>
      </c>
      <c r="O259" s="142">
        <f t="shared" si="21"/>
        <v>100</v>
      </c>
      <c r="P259" s="222"/>
      <c r="Q259" s="134"/>
    </row>
    <row r="260" spans="1:17" ht="157.5">
      <c r="A260" s="145"/>
      <c r="B260" s="222"/>
      <c r="C260" s="194"/>
      <c r="D260" s="222"/>
      <c r="E260" s="194"/>
      <c r="F260" s="222"/>
      <c r="G260" s="194"/>
      <c r="H260" s="222"/>
      <c r="I260" s="168"/>
      <c r="J260" s="225" t="s">
        <v>751</v>
      </c>
      <c r="K260" s="226" t="s">
        <v>265</v>
      </c>
      <c r="L260" s="227" t="s">
        <v>437</v>
      </c>
      <c r="M260" s="132">
        <v>9260</v>
      </c>
      <c r="N260" s="132">
        <v>8778</v>
      </c>
      <c r="O260" s="142">
        <f t="shared" si="22"/>
        <v>94.794816414686821</v>
      </c>
      <c r="P260" s="222"/>
      <c r="Q260" s="232" t="s">
        <v>735</v>
      </c>
    </row>
    <row r="261" spans="1:17" ht="94.5">
      <c r="A261" s="145"/>
      <c r="B261" s="222"/>
      <c r="C261" s="194"/>
      <c r="D261" s="222"/>
      <c r="E261" s="194"/>
      <c r="F261" s="222"/>
      <c r="G261" s="194"/>
      <c r="H261" s="222"/>
      <c r="I261" s="168"/>
      <c r="J261" s="225" t="s">
        <v>752</v>
      </c>
      <c r="K261" s="226" t="s">
        <v>266</v>
      </c>
      <c r="L261" s="227" t="s">
        <v>437</v>
      </c>
      <c r="M261" s="132">
        <v>300</v>
      </c>
      <c r="N261" s="132">
        <v>397</v>
      </c>
      <c r="O261" s="142">
        <f t="shared" si="21"/>
        <v>100</v>
      </c>
      <c r="P261" s="222"/>
      <c r="Q261" s="222"/>
    </row>
    <row r="262" spans="1:17" ht="189">
      <c r="A262" s="145"/>
      <c r="B262" s="222"/>
      <c r="C262" s="194"/>
      <c r="D262" s="222"/>
      <c r="E262" s="194"/>
      <c r="F262" s="222"/>
      <c r="G262" s="194"/>
      <c r="H262" s="222"/>
      <c r="I262" s="168"/>
      <c r="J262" s="225" t="s">
        <v>753</v>
      </c>
      <c r="K262" s="226" t="s">
        <v>267</v>
      </c>
      <c r="L262" s="227" t="s">
        <v>437</v>
      </c>
      <c r="M262" s="132">
        <v>24</v>
      </c>
      <c r="N262" s="132">
        <v>24</v>
      </c>
      <c r="O262" s="142">
        <f t="shared" si="22"/>
        <v>100</v>
      </c>
      <c r="P262" s="222"/>
      <c r="Q262" s="222"/>
    </row>
    <row r="263" spans="1:17" ht="110.25">
      <c r="A263" s="145"/>
      <c r="B263" s="222"/>
      <c r="C263" s="194"/>
      <c r="D263" s="222"/>
      <c r="E263" s="194"/>
      <c r="F263" s="222"/>
      <c r="G263" s="194"/>
      <c r="H263" s="222"/>
      <c r="I263" s="168"/>
      <c r="J263" s="225" t="s">
        <v>754</v>
      </c>
      <c r="K263" s="226" t="s">
        <v>268</v>
      </c>
      <c r="L263" s="227" t="s">
        <v>437</v>
      </c>
      <c r="M263" s="132">
        <v>10000</v>
      </c>
      <c r="N263" s="132">
        <v>11000</v>
      </c>
      <c r="O263" s="142">
        <f t="shared" si="21"/>
        <v>100</v>
      </c>
      <c r="P263" s="222"/>
      <c r="Q263" s="222"/>
    </row>
    <row r="264" spans="1:17" ht="236.25">
      <c r="A264" s="145"/>
      <c r="B264" s="222"/>
      <c r="C264" s="194"/>
      <c r="D264" s="222"/>
      <c r="E264" s="194"/>
      <c r="F264" s="222"/>
      <c r="G264" s="194"/>
      <c r="H264" s="222"/>
      <c r="I264" s="168"/>
      <c r="J264" s="225" t="s">
        <v>755</v>
      </c>
      <c r="K264" s="226" t="s">
        <v>273</v>
      </c>
      <c r="L264" s="227" t="s">
        <v>437</v>
      </c>
      <c r="M264" s="132">
        <v>1500</v>
      </c>
      <c r="N264" s="132">
        <v>2747</v>
      </c>
      <c r="O264" s="142">
        <f t="shared" si="21"/>
        <v>100</v>
      </c>
      <c r="P264" s="222"/>
      <c r="Q264" s="222"/>
    </row>
    <row r="265" spans="1:17" ht="78.75">
      <c r="A265" s="145"/>
      <c r="B265" s="222"/>
      <c r="C265" s="194"/>
      <c r="D265" s="222"/>
      <c r="E265" s="194"/>
      <c r="F265" s="222"/>
      <c r="G265" s="194"/>
      <c r="H265" s="222"/>
      <c r="I265" s="168"/>
      <c r="J265" s="225" t="s">
        <v>756</v>
      </c>
      <c r="K265" s="226" t="s">
        <v>269</v>
      </c>
      <c r="L265" s="227" t="s">
        <v>437</v>
      </c>
      <c r="M265" s="132">
        <v>8100</v>
      </c>
      <c r="N265" s="132">
        <v>7551</v>
      </c>
      <c r="O265" s="142">
        <v>100</v>
      </c>
      <c r="P265" s="222"/>
      <c r="Q265" s="155" t="s">
        <v>757</v>
      </c>
    </row>
    <row r="266" spans="1:17" ht="189">
      <c r="A266" s="145"/>
      <c r="B266" s="222"/>
      <c r="C266" s="194"/>
      <c r="D266" s="222"/>
      <c r="E266" s="194"/>
      <c r="F266" s="222"/>
      <c r="G266" s="194"/>
      <c r="H266" s="222"/>
      <c r="I266" s="168"/>
      <c r="J266" s="225" t="s">
        <v>758</v>
      </c>
      <c r="K266" s="226" t="s">
        <v>270</v>
      </c>
      <c r="L266" s="227" t="s">
        <v>256</v>
      </c>
      <c r="M266" s="132">
        <v>14000</v>
      </c>
      <c r="N266" s="132">
        <v>12273</v>
      </c>
      <c r="O266" s="142">
        <f t="shared" si="22"/>
        <v>87.664285714285711</v>
      </c>
      <c r="P266" s="222"/>
      <c r="Q266" s="155" t="s">
        <v>759</v>
      </c>
    </row>
    <row r="267" spans="1:17" ht="78.75">
      <c r="A267" s="236" t="s">
        <v>760</v>
      </c>
      <c r="B267" s="129" t="s">
        <v>258</v>
      </c>
      <c r="C267" s="136" t="s">
        <v>710</v>
      </c>
      <c r="D267" s="129" t="s">
        <v>761</v>
      </c>
      <c r="E267" s="137">
        <v>94306.7</v>
      </c>
      <c r="F267" s="127">
        <v>94306.2</v>
      </c>
      <c r="G267" s="198" t="s">
        <v>8</v>
      </c>
      <c r="H267" s="127">
        <f>F267/E267*100</f>
        <v>99.999469814976024</v>
      </c>
      <c r="I267" s="185"/>
      <c r="J267" s="225" t="s">
        <v>711</v>
      </c>
      <c r="K267" s="226" t="s">
        <v>260</v>
      </c>
      <c r="L267" s="227" t="s">
        <v>261</v>
      </c>
      <c r="M267" s="237">
        <v>8092.24</v>
      </c>
      <c r="N267" s="238">
        <v>9232.35</v>
      </c>
      <c r="O267" s="142">
        <f t="shared" ref="O267" si="23">IF(N267/M267&gt;1,100)</f>
        <v>100</v>
      </c>
      <c r="P267" s="128">
        <f>SUM(O267:O278)/12</f>
        <v>97.985690235690228</v>
      </c>
      <c r="Q267" s="185"/>
    </row>
    <row r="268" spans="1:17" ht="220.5">
      <c r="A268" s="239"/>
      <c r="B268" s="222"/>
      <c r="C268" s="194"/>
      <c r="D268" s="222"/>
      <c r="E268" s="194"/>
      <c r="F268" s="222"/>
      <c r="G268" s="194"/>
      <c r="H268" s="222"/>
      <c r="I268" s="168"/>
      <c r="J268" s="225" t="s">
        <v>712</v>
      </c>
      <c r="K268" s="226" t="s">
        <v>275</v>
      </c>
      <c r="L268" s="227" t="s">
        <v>437</v>
      </c>
      <c r="M268" s="240">
        <v>1</v>
      </c>
      <c r="N268" s="131">
        <v>1</v>
      </c>
      <c r="O268" s="142">
        <f t="shared" si="22"/>
        <v>100</v>
      </c>
      <c r="P268" s="222"/>
      <c r="Q268" s="168"/>
    </row>
    <row r="269" spans="1:17" ht="204.75">
      <c r="A269" s="239"/>
      <c r="B269" s="222"/>
      <c r="C269" s="194"/>
      <c r="D269" s="222"/>
      <c r="E269" s="194"/>
      <c r="F269" s="222"/>
      <c r="G269" s="194"/>
      <c r="H269" s="222"/>
      <c r="I269" s="168"/>
      <c r="J269" s="225" t="s">
        <v>714</v>
      </c>
      <c r="K269" s="226" t="s">
        <v>276</v>
      </c>
      <c r="L269" s="227" t="s">
        <v>437</v>
      </c>
      <c r="M269" s="240">
        <v>1</v>
      </c>
      <c r="N269" s="240">
        <v>1</v>
      </c>
      <c r="O269" s="142">
        <f t="shared" si="22"/>
        <v>100</v>
      </c>
      <c r="P269" s="222"/>
      <c r="Q269" s="168"/>
    </row>
    <row r="270" spans="1:17" ht="157.5">
      <c r="A270" s="239"/>
      <c r="B270" s="222"/>
      <c r="C270" s="194"/>
      <c r="D270" s="222"/>
      <c r="E270" s="194"/>
      <c r="F270" s="222"/>
      <c r="G270" s="194"/>
      <c r="H270" s="222"/>
      <c r="I270" s="168"/>
      <c r="J270" s="225" t="s">
        <v>732</v>
      </c>
      <c r="K270" s="226" t="s">
        <v>263</v>
      </c>
      <c r="L270" s="227" t="s">
        <v>437</v>
      </c>
      <c r="M270" s="240">
        <v>870</v>
      </c>
      <c r="N270" s="240">
        <v>903</v>
      </c>
      <c r="O270" s="142">
        <f t="shared" ref="O270" si="24">IF(N270/M270&gt;1,100)</f>
        <v>100</v>
      </c>
      <c r="P270" s="222"/>
      <c r="Q270" s="168"/>
    </row>
    <row r="271" spans="1:17" ht="189">
      <c r="A271" s="239"/>
      <c r="B271" s="222"/>
      <c r="C271" s="194"/>
      <c r="D271" s="222"/>
      <c r="E271" s="194"/>
      <c r="F271" s="222"/>
      <c r="G271" s="194"/>
      <c r="H271" s="222"/>
      <c r="I271" s="168"/>
      <c r="J271" s="225" t="s">
        <v>733</v>
      </c>
      <c r="K271" s="226" t="s">
        <v>264</v>
      </c>
      <c r="L271" s="227" t="s">
        <v>437</v>
      </c>
      <c r="M271" s="241">
        <v>2200</v>
      </c>
      <c r="N271" s="240">
        <v>1843</v>
      </c>
      <c r="O271" s="142">
        <f t="shared" si="22"/>
        <v>83.77272727272728</v>
      </c>
      <c r="P271" s="222"/>
      <c r="Q271" s="186" t="s">
        <v>762</v>
      </c>
    </row>
    <row r="272" spans="1:17" ht="63">
      <c r="A272" s="239"/>
      <c r="B272" s="222"/>
      <c r="C272" s="194"/>
      <c r="D272" s="222"/>
      <c r="E272" s="194"/>
      <c r="F272" s="222"/>
      <c r="G272" s="194"/>
      <c r="H272" s="222"/>
      <c r="I272" s="168"/>
      <c r="J272" s="225" t="s">
        <v>734</v>
      </c>
      <c r="K272" s="226" t="s">
        <v>265</v>
      </c>
      <c r="L272" s="227" t="s">
        <v>437</v>
      </c>
      <c r="M272" s="241">
        <v>11469</v>
      </c>
      <c r="N272" s="241">
        <v>12157</v>
      </c>
      <c r="O272" s="142">
        <f t="shared" ref="O272:O273" si="25">IF(N272/M272&gt;1,100)</f>
        <v>100</v>
      </c>
      <c r="P272" s="222"/>
      <c r="Q272" s="168"/>
    </row>
    <row r="273" spans="1:17" ht="94.5">
      <c r="A273" s="239"/>
      <c r="B273" s="222"/>
      <c r="C273" s="194"/>
      <c r="D273" s="222"/>
      <c r="E273" s="194"/>
      <c r="F273" s="222"/>
      <c r="G273" s="194"/>
      <c r="H273" s="222"/>
      <c r="I273" s="168"/>
      <c r="J273" s="225" t="s">
        <v>736</v>
      </c>
      <c r="K273" s="226" t="s">
        <v>266</v>
      </c>
      <c r="L273" s="227" t="s">
        <v>437</v>
      </c>
      <c r="M273" s="241">
        <v>2263</v>
      </c>
      <c r="N273" s="241">
        <v>2299</v>
      </c>
      <c r="O273" s="142">
        <f t="shared" si="25"/>
        <v>100</v>
      </c>
      <c r="P273" s="222"/>
      <c r="Q273" s="168"/>
    </row>
    <row r="274" spans="1:17" ht="189">
      <c r="A274" s="239"/>
      <c r="B274" s="222"/>
      <c r="C274" s="194"/>
      <c r="D274" s="222"/>
      <c r="E274" s="194"/>
      <c r="F274" s="222"/>
      <c r="G274" s="194"/>
      <c r="H274" s="222"/>
      <c r="I274" s="168"/>
      <c r="J274" s="225" t="s">
        <v>737</v>
      </c>
      <c r="K274" s="226" t="s">
        <v>267</v>
      </c>
      <c r="L274" s="227" t="s">
        <v>437</v>
      </c>
      <c r="M274" s="241">
        <v>12</v>
      </c>
      <c r="N274" s="241">
        <v>12</v>
      </c>
      <c r="O274" s="142">
        <f t="shared" si="22"/>
        <v>100</v>
      </c>
      <c r="P274" s="222"/>
      <c r="Q274" s="168"/>
    </row>
    <row r="275" spans="1:17" ht="110.25">
      <c r="A275" s="239"/>
      <c r="B275" s="222"/>
      <c r="C275" s="194"/>
      <c r="D275" s="222"/>
      <c r="E275" s="194"/>
      <c r="F275" s="222"/>
      <c r="G275" s="194"/>
      <c r="H275" s="222"/>
      <c r="I275" s="168"/>
      <c r="J275" s="225" t="s">
        <v>738</v>
      </c>
      <c r="K275" s="226" t="s">
        <v>268</v>
      </c>
      <c r="L275" s="227" t="s">
        <v>437</v>
      </c>
      <c r="M275" s="241">
        <v>2867</v>
      </c>
      <c r="N275" s="241">
        <v>2867</v>
      </c>
      <c r="O275" s="142">
        <f t="shared" si="22"/>
        <v>100</v>
      </c>
      <c r="P275" s="222"/>
      <c r="Q275" s="168"/>
    </row>
    <row r="276" spans="1:17" ht="236.25">
      <c r="A276" s="239"/>
      <c r="B276" s="222"/>
      <c r="C276" s="194"/>
      <c r="D276" s="222"/>
      <c r="E276" s="194"/>
      <c r="F276" s="222"/>
      <c r="G276" s="194"/>
      <c r="H276" s="222"/>
      <c r="I276" s="168"/>
      <c r="J276" s="225" t="s">
        <v>739</v>
      </c>
      <c r="K276" s="226" t="s">
        <v>273</v>
      </c>
      <c r="L276" s="227" t="s">
        <v>437</v>
      </c>
      <c r="M276" s="241">
        <v>1800</v>
      </c>
      <c r="N276" s="241">
        <v>1657</v>
      </c>
      <c r="O276" s="142">
        <f t="shared" si="22"/>
        <v>92.055555555555557</v>
      </c>
      <c r="P276" s="222"/>
      <c r="Q276" s="204" t="s">
        <v>763</v>
      </c>
    </row>
    <row r="277" spans="1:17" ht="78.75">
      <c r="A277" s="239"/>
      <c r="B277" s="222"/>
      <c r="C277" s="194"/>
      <c r="D277" s="222"/>
      <c r="E277" s="194"/>
      <c r="F277" s="222"/>
      <c r="G277" s="194"/>
      <c r="H277" s="222"/>
      <c r="I277" s="168"/>
      <c r="J277" s="225" t="s">
        <v>740</v>
      </c>
      <c r="K277" s="226" t="s">
        <v>269</v>
      </c>
      <c r="L277" s="227" t="s">
        <v>437</v>
      </c>
      <c r="M277" s="241">
        <v>6900</v>
      </c>
      <c r="N277" s="241">
        <v>6900</v>
      </c>
      <c r="O277" s="142">
        <f t="shared" si="22"/>
        <v>100</v>
      </c>
      <c r="P277" s="222"/>
      <c r="Q277" s="168"/>
    </row>
    <row r="278" spans="1:17" ht="94.5">
      <c r="A278" s="239"/>
      <c r="B278" s="222"/>
      <c r="C278" s="194"/>
      <c r="D278" s="222"/>
      <c r="E278" s="194"/>
      <c r="F278" s="222"/>
      <c r="G278" s="194"/>
      <c r="H278" s="222"/>
      <c r="I278" s="168"/>
      <c r="J278" s="225" t="s">
        <v>741</v>
      </c>
      <c r="K278" s="226" t="s">
        <v>270</v>
      </c>
      <c r="L278" s="227" t="s">
        <v>256</v>
      </c>
      <c r="M278" s="241">
        <v>26900</v>
      </c>
      <c r="N278" s="241">
        <v>32358</v>
      </c>
      <c r="O278" s="142">
        <f t="shared" ref="O278" si="26">IF(N278/M278&gt;1,100)</f>
        <v>100</v>
      </c>
      <c r="P278" s="234"/>
      <c r="Q278" s="166"/>
    </row>
    <row r="279" spans="1:17" ht="126">
      <c r="A279" s="135" t="s">
        <v>764</v>
      </c>
      <c r="B279" s="129" t="s">
        <v>258</v>
      </c>
      <c r="C279" s="136" t="s">
        <v>710</v>
      </c>
      <c r="D279" s="129" t="s">
        <v>765</v>
      </c>
      <c r="E279" s="137">
        <v>106410</v>
      </c>
      <c r="F279" s="127">
        <v>106409.60000000001</v>
      </c>
      <c r="G279" s="198" t="s">
        <v>8</v>
      </c>
      <c r="H279" s="127">
        <f>F279/E279*100</f>
        <v>99.99962409547976</v>
      </c>
      <c r="I279" s="185"/>
      <c r="J279" s="225" t="s">
        <v>711</v>
      </c>
      <c r="K279" s="226" t="s">
        <v>260</v>
      </c>
      <c r="L279" s="227" t="s">
        <v>261</v>
      </c>
      <c r="M279" s="237">
        <v>80000</v>
      </c>
      <c r="N279" s="237">
        <v>66500</v>
      </c>
      <c r="O279" s="142">
        <f t="shared" ref="O279:O360" si="27">N279/M279*100</f>
        <v>83.125</v>
      </c>
      <c r="P279" s="128">
        <f>SUM(O279:O290)/12</f>
        <v>92.994021512113633</v>
      </c>
      <c r="Q279" s="129" t="s">
        <v>728</v>
      </c>
    </row>
    <row r="280" spans="1:17" ht="204.75">
      <c r="A280" s="145"/>
      <c r="B280" s="222"/>
      <c r="C280" s="194"/>
      <c r="D280" s="222"/>
      <c r="E280" s="194"/>
      <c r="F280" s="222"/>
      <c r="G280" s="194"/>
      <c r="H280" s="222"/>
      <c r="I280" s="168"/>
      <c r="J280" s="225" t="s">
        <v>746</v>
      </c>
      <c r="K280" s="226" t="s">
        <v>276</v>
      </c>
      <c r="L280" s="227" t="s">
        <v>437</v>
      </c>
      <c r="M280" s="240">
        <v>10</v>
      </c>
      <c r="N280" s="240">
        <v>62</v>
      </c>
      <c r="O280" s="142">
        <f t="shared" ref="O280:O293" si="28">IF(N280/M280&gt;1,100)</f>
        <v>100</v>
      </c>
      <c r="P280" s="222"/>
      <c r="Q280" s="186"/>
    </row>
    <row r="281" spans="1:17" ht="315">
      <c r="A281" s="145"/>
      <c r="B281" s="222"/>
      <c r="C281" s="194"/>
      <c r="D281" s="222"/>
      <c r="E281" s="194"/>
      <c r="F281" s="222"/>
      <c r="G281" s="194"/>
      <c r="H281" s="222"/>
      <c r="I281" s="168"/>
      <c r="J281" s="225" t="s">
        <v>730</v>
      </c>
      <c r="K281" s="226" t="s">
        <v>262</v>
      </c>
      <c r="L281" s="227" t="s">
        <v>437</v>
      </c>
      <c r="M281" s="240">
        <v>3</v>
      </c>
      <c r="N281" s="240">
        <v>5</v>
      </c>
      <c r="O281" s="142">
        <f t="shared" si="28"/>
        <v>100</v>
      </c>
      <c r="P281" s="222"/>
      <c r="Q281" s="168"/>
    </row>
    <row r="282" spans="1:17" ht="157.5">
      <c r="A282" s="145"/>
      <c r="B282" s="222"/>
      <c r="C282" s="194"/>
      <c r="D282" s="222"/>
      <c r="E282" s="194"/>
      <c r="F282" s="222"/>
      <c r="G282" s="194"/>
      <c r="H282" s="222"/>
      <c r="I282" s="168"/>
      <c r="J282" s="225" t="s">
        <v>732</v>
      </c>
      <c r="K282" s="226" t="s">
        <v>263</v>
      </c>
      <c r="L282" s="227" t="s">
        <v>437</v>
      </c>
      <c r="M282" s="240">
        <v>3</v>
      </c>
      <c r="N282" s="240">
        <v>115</v>
      </c>
      <c r="O282" s="142">
        <f t="shared" si="28"/>
        <v>100</v>
      </c>
      <c r="P282" s="222"/>
      <c r="Q282" s="168"/>
    </row>
    <row r="283" spans="1:17" ht="189">
      <c r="A283" s="145"/>
      <c r="B283" s="222"/>
      <c r="C283" s="194"/>
      <c r="D283" s="222"/>
      <c r="E283" s="194"/>
      <c r="F283" s="222"/>
      <c r="G283" s="194"/>
      <c r="H283" s="222"/>
      <c r="I283" s="168"/>
      <c r="J283" s="225" t="s">
        <v>733</v>
      </c>
      <c r="K283" s="226" t="s">
        <v>264</v>
      </c>
      <c r="L283" s="227" t="s">
        <v>437</v>
      </c>
      <c r="M283" s="241">
        <v>2660</v>
      </c>
      <c r="N283" s="241">
        <v>1675</v>
      </c>
      <c r="O283" s="142">
        <f t="shared" si="27"/>
        <v>62.969924812030072</v>
      </c>
      <c r="P283" s="222"/>
      <c r="Q283" s="186" t="s">
        <v>762</v>
      </c>
    </row>
    <row r="284" spans="1:17" ht="63">
      <c r="A284" s="145"/>
      <c r="B284" s="222"/>
      <c r="C284" s="194"/>
      <c r="D284" s="222"/>
      <c r="E284" s="194"/>
      <c r="F284" s="222"/>
      <c r="G284" s="194"/>
      <c r="H284" s="222"/>
      <c r="I284" s="168"/>
      <c r="J284" s="225" t="s">
        <v>734</v>
      </c>
      <c r="K284" s="226" t="s">
        <v>265</v>
      </c>
      <c r="L284" s="227" t="s">
        <v>437</v>
      </c>
      <c r="M284" s="241">
        <v>18800</v>
      </c>
      <c r="N284" s="241">
        <v>19796</v>
      </c>
      <c r="O284" s="142">
        <f t="shared" si="28"/>
        <v>100</v>
      </c>
      <c r="P284" s="222"/>
      <c r="Q284" s="168"/>
    </row>
    <row r="285" spans="1:17" ht="94.5">
      <c r="A285" s="145"/>
      <c r="B285" s="222"/>
      <c r="C285" s="194"/>
      <c r="D285" s="222"/>
      <c r="E285" s="194"/>
      <c r="F285" s="222"/>
      <c r="G285" s="194"/>
      <c r="H285" s="222"/>
      <c r="I285" s="168"/>
      <c r="J285" s="225" t="s">
        <v>736</v>
      </c>
      <c r="K285" s="226" t="s">
        <v>266</v>
      </c>
      <c r="L285" s="227" t="s">
        <v>437</v>
      </c>
      <c r="M285" s="241">
        <v>290</v>
      </c>
      <c r="N285" s="241">
        <v>388</v>
      </c>
      <c r="O285" s="142">
        <f t="shared" si="28"/>
        <v>100</v>
      </c>
      <c r="P285" s="222"/>
      <c r="Q285" s="168"/>
    </row>
    <row r="286" spans="1:17" ht="189">
      <c r="A286" s="145"/>
      <c r="B286" s="222"/>
      <c r="C286" s="194"/>
      <c r="D286" s="222"/>
      <c r="E286" s="194"/>
      <c r="F286" s="222"/>
      <c r="G286" s="194"/>
      <c r="H286" s="222"/>
      <c r="I286" s="168"/>
      <c r="J286" s="225" t="s">
        <v>737</v>
      </c>
      <c r="K286" s="226" t="s">
        <v>267</v>
      </c>
      <c r="L286" s="227" t="s">
        <v>437</v>
      </c>
      <c r="M286" s="241">
        <v>4</v>
      </c>
      <c r="N286" s="241">
        <v>12</v>
      </c>
      <c r="O286" s="142">
        <f t="shared" si="28"/>
        <v>100</v>
      </c>
      <c r="P286" s="222"/>
      <c r="Q286" s="168"/>
    </row>
    <row r="287" spans="1:17" ht="110.25">
      <c r="A287" s="145"/>
      <c r="B287" s="222"/>
      <c r="C287" s="194"/>
      <c r="D287" s="222"/>
      <c r="E287" s="194"/>
      <c r="F287" s="222"/>
      <c r="G287" s="194"/>
      <c r="H287" s="222"/>
      <c r="I287" s="168"/>
      <c r="J287" s="225" t="s">
        <v>738</v>
      </c>
      <c r="K287" s="226" t="s">
        <v>268</v>
      </c>
      <c r="L287" s="227" t="s">
        <v>437</v>
      </c>
      <c r="M287" s="241">
        <v>33000</v>
      </c>
      <c r="N287" s="241">
        <v>23045</v>
      </c>
      <c r="O287" s="142">
        <f t="shared" si="27"/>
        <v>69.833333333333343</v>
      </c>
      <c r="P287" s="222"/>
      <c r="Q287" s="373" t="s">
        <v>766</v>
      </c>
    </row>
    <row r="288" spans="1:17" ht="236.25">
      <c r="A288" s="145"/>
      <c r="B288" s="222"/>
      <c r="C288" s="194"/>
      <c r="D288" s="222"/>
      <c r="E288" s="194"/>
      <c r="F288" s="222"/>
      <c r="G288" s="194"/>
      <c r="H288" s="222"/>
      <c r="I288" s="168"/>
      <c r="J288" s="225" t="s">
        <v>739</v>
      </c>
      <c r="K288" s="226" t="s">
        <v>273</v>
      </c>
      <c r="L288" s="227" t="s">
        <v>437</v>
      </c>
      <c r="M288" s="241">
        <v>800</v>
      </c>
      <c r="N288" s="241">
        <v>2159</v>
      </c>
      <c r="O288" s="142">
        <f t="shared" si="28"/>
        <v>100</v>
      </c>
      <c r="P288" s="222"/>
      <c r="Q288" s="373"/>
    </row>
    <row r="289" spans="1:17" ht="78.75">
      <c r="A289" s="145"/>
      <c r="B289" s="222"/>
      <c r="C289" s="194"/>
      <c r="D289" s="222"/>
      <c r="E289" s="194"/>
      <c r="F289" s="222"/>
      <c r="G289" s="194"/>
      <c r="H289" s="222"/>
      <c r="I289" s="168"/>
      <c r="J289" s="225" t="s">
        <v>740</v>
      </c>
      <c r="K289" s="226" t="s">
        <v>269</v>
      </c>
      <c r="L289" s="227" t="s">
        <v>437</v>
      </c>
      <c r="M289" s="241">
        <v>960</v>
      </c>
      <c r="N289" s="241">
        <v>955</v>
      </c>
      <c r="O289" s="142">
        <v>100</v>
      </c>
      <c r="P289" s="222"/>
      <c r="Q289" s="155" t="s">
        <v>767</v>
      </c>
    </row>
    <row r="290" spans="1:17" ht="94.5">
      <c r="A290" s="145"/>
      <c r="B290" s="222"/>
      <c r="C290" s="194"/>
      <c r="D290" s="222"/>
      <c r="E290" s="194"/>
      <c r="F290" s="222"/>
      <c r="G290" s="194"/>
      <c r="H290" s="222"/>
      <c r="I290" s="168"/>
      <c r="J290" s="225" t="s">
        <v>741</v>
      </c>
      <c r="K290" s="226" t="s">
        <v>270</v>
      </c>
      <c r="L290" s="227" t="s">
        <v>256</v>
      </c>
      <c r="M290" s="241">
        <v>365000</v>
      </c>
      <c r="N290" s="241">
        <v>370959</v>
      </c>
      <c r="O290" s="142">
        <f t="shared" si="28"/>
        <v>100</v>
      </c>
      <c r="P290" s="222"/>
      <c r="Q290" s="168"/>
    </row>
    <row r="291" spans="1:17" ht="78.75">
      <c r="A291" s="236" t="s">
        <v>768</v>
      </c>
      <c r="B291" s="129" t="s">
        <v>258</v>
      </c>
      <c r="C291" s="136" t="s">
        <v>710</v>
      </c>
      <c r="D291" s="129" t="s">
        <v>769</v>
      </c>
      <c r="E291" s="137">
        <v>34408.199999999997</v>
      </c>
      <c r="F291" s="127">
        <v>34408.199999999997</v>
      </c>
      <c r="G291" s="198" t="s">
        <v>8</v>
      </c>
      <c r="H291" s="127">
        <f>F291/E291*100</f>
        <v>100</v>
      </c>
      <c r="I291" s="185"/>
      <c r="J291" s="225" t="s">
        <v>711</v>
      </c>
      <c r="K291" s="226" t="s">
        <v>260</v>
      </c>
      <c r="L291" s="227" t="s">
        <v>261</v>
      </c>
      <c r="M291" s="237">
        <v>1646</v>
      </c>
      <c r="N291" s="237">
        <v>3722.86</v>
      </c>
      <c r="O291" s="142">
        <f t="shared" si="28"/>
        <v>100</v>
      </c>
      <c r="P291" s="128">
        <f>SUM(O291:O301)/11</f>
        <v>95.907955077201052</v>
      </c>
      <c r="Q291" s="185"/>
    </row>
    <row r="292" spans="1:17" ht="204.75">
      <c r="A292" s="239"/>
      <c r="B292" s="222"/>
      <c r="C292" s="194"/>
      <c r="D292" s="222"/>
      <c r="E292" s="194"/>
      <c r="F292" s="222"/>
      <c r="G292" s="194"/>
      <c r="H292" s="222"/>
      <c r="I292" s="168"/>
      <c r="J292" s="225" t="s">
        <v>746</v>
      </c>
      <c r="K292" s="226" t="s">
        <v>276</v>
      </c>
      <c r="L292" s="227" t="s">
        <v>437</v>
      </c>
      <c r="M292" s="240">
        <v>5</v>
      </c>
      <c r="N292" s="240">
        <v>5</v>
      </c>
      <c r="O292" s="142">
        <f t="shared" si="27"/>
        <v>100</v>
      </c>
      <c r="P292" s="222"/>
      <c r="Q292" s="168"/>
    </row>
    <row r="293" spans="1:17" ht="157.5">
      <c r="A293" s="239"/>
      <c r="B293" s="222"/>
      <c r="C293" s="194"/>
      <c r="D293" s="222"/>
      <c r="E293" s="194"/>
      <c r="F293" s="222"/>
      <c r="G293" s="194"/>
      <c r="H293" s="222"/>
      <c r="I293" s="168"/>
      <c r="J293" s="225" t="s">
        <v>749</v>
      </c>
      <c r="K293" s="226" t="s">
        <v>263</v>
      </c>
      <c r="L293" s="227" t="s">
        <v>437</v>
      </c>
      <c r="M293" s="240">
        <v>43</v>
      </c>
      <c r="N293" s="240">
        <v>62</v>
      </c>
      <c r="O293" s="142">
        <f t="shared" si="28"/>
        <v>100</v>
      </c>
      <c r="P293" s="222"/>
      <c r="Q293" s="168"/>
    </row>
    <row r="294" spans="1:17" ht="189">
      <c r="A294" s="239"/>
      <c r="B294" s="222"/>
      <c r="C294" s="194"/>
      <c r="D294" s="222"/>
      <c r="E294" s="194"/>
      <c r="F294" s="222"/>
      <c r="G294" s="194"/>
      <c r="H294" s="222"/>
      <c r="I294" s="168"/>
      <c r="J294" s="225" t="s">
        <v>750</v>
      </c>
      <c r="K294" s="226" t="s">
        <v>264</v>
      </c>
      <c r="L294" s="227" t="s">
        <v>437</v>
      </c>
      <c r="M294" s="240">
        <v>263</v>
      </c>
      <c r="N294" s="240">
        <v>166</v>
      </c>
      <c r="O294" s="142">
        <f t="shared" si="27"/>
        <v>63.117870722433459</v>
      </c>
      <c r="P294" s="222"/>
      <c r="Q294" s="186" t="s">
        <v>762</v>
      </c>
    </row>
    <row r="295" spans="1:17" ht="157.5">
      <c r="A295" s="239"/>
      <c r="B295" s="222"/>
      <c r="C295" s="194"/>
      <c r="D295" s="222"/>
      <c r="E295" s="194"/>
      <c r="F295" s="222"/>
      <c r="G295" s="194"/>
      <c r="H295" s="222"/>
      <c r="I295" s="168"/>
      <c r="J295" s="225" t="s">
        <v>751</v>
      </c>
      <c r="K295" s="226" t="s">
        <v>265</v>
      </c>
      <c r="L295" s="227" t="s">
        <v>437</v>
      </c>
      <c r="M295" s="241">
        <v>1617</v>
      </c>
      <c r="N295" s="241">
        <v>1492</v>
      </c>
      <c r="O295" s="142">
        <f t="shared" si="27"/>
        <v>92.269635126777985</v>
      </c>
      <c r="P295" s="222"/>
      <c r="Q295" s="232" t="s">
        <v>735</v>
      </c>
    </row>
    <row r="296" spans="1:17" ht="94.5">
      <c r="A296" s="239"/>
      <c r="B296" s="222"/>
      <c r="C296" s="194"/>
      <c r="D296" s="222"/>
      <c r="E296" s="194"/>
      <c r="F296" s="222"/>
      <c r="G296" s="194"/>
      <c r="H296" s="222"/>
      <c r="I296" s="168"/>
      <c r="J296" s="225" t="s">
        <v>752</v>
      </c>
      <c r="K296" s="226" t="s">
        <v>266</v>
      </c>
      <c r="L296" s="227" t="s">
        <v>437</v>
      </c>
      <c r="M296" s="240">
        <v>125</v>
      </c>
      <c r="N296" s="240">
        <v>250</v>
      </c>
      <c r="O296" s="142">
        <f t="shared" ref="O296" si="29">IF(N296/M296&gt;1,100)</f>
        <v>100</v>
      </c>
      <c r="P296" s="222"/>
      <c r="Q296" s="168"/>
    </row>
    <row r="297" spans="1:17" ht="189">
      <c r="A297" s="239"/>
      <c r="B297" s="222"/>
      <c r="C297" s="194"/>
      <c r="D297" s="222"/>
      <c r="E297" s="194"/>
      <c r="F297" s="222"/>
      <c r="G297" s="194"/>
      <c r="H297" s="222"/>
      <c r="I297" s="168"/>
      <c r="J297" s="225" t="s">
        <v>753</v>
      </c>
      <c r="K297" s="226" t="s">
        <v>267</v>
      </c>
      <c r="L297" s="227" t="s">
        <v>437</v>
      </c>
      <c r="M297" s="240">
        <v>16</v>
      </c>
      <c r="N297" s="240">
        <v>16</v>
      </c>
      <c r="O297" s="142">
        <f t="shared" si="27"/>
        <v>100</v>
      </c>
      <c r="P297" s="222"/>
      <c r="Q297" s="168"/>
    </row>
    <row r="298" spans="1:17" ht="110.25">
      <c r="A298" s="239"/>
      <c r="B298" s="222"/>
      <c r="C298" s="194"/>
      <c r="D298" s="222"/>
      <c r="E298" s="194"/>
      <c r="F298" s="222"/>
      <c r="G298" s="194"/>
      <c r="H298" s="222"/>
      <c r="I298" s="168"/>
      <c r="J298" s="225" t="s">
        <v>754</v>
      </c>
      <c r="K298" s="226" t="s">
        <v>268</v>
      </c>
      <c r="L298" s="227" t="s">
        <v>437</v>
      </c>
      <c r="M298" s="240">
        <v>250</v>
      </c>
      <c r="N298" s="240">
        <v>525</v>
      </c>
      <c r="O298" s="142">
        <f t="shared" ref="O298" si="30">IF(N298/M298&gt;1,100)</f>
        <v>100</v>
      </c>
      <c r="P298" s="222"/>
      <c r="Q298" s="168"/>
    </row>
    <row r="299" spans="1:17" ht="236.25">
      <c r="A299" s="239"/>
      <c r="B299" s="222"/>
      <c r="C299" s="194"/>
      <c r="D299" s="222"/>
      <c r="E299" s="194"/>
      <c r="F299" s="222"/>
      <c r="G299" s="194"/>
      <c r="H299" s="222"/>
      <c r="I299" s="168"/>
      <c r="J299" s="225" t="s">
        <v>755</v>
      </c>
      <c r="K299" s="226" t="s">
        <v>273</v>
      </c>
      <c r="L299" s="227" t="s">
        <v>437</v>
      </c>
      <c r="M299" s="240">
        <v>250</v>
      </c>
      <c r="N299" s="240">
        <v>249</v>
      </c>
      <c r="O299" s="142">
        <f t="shared" si="27"/>
        <v>99.6</v>
      </c>
      <c r="P299" s="222"/>
      <c r="Q299" s="186" t="s">
        <v>770</v>
      </c>
    </row>
    <row r="300" spans="1:17" ht="78.75">
      <c r="A300" s="239"/>
      <c r="B300" s="222"/>
      <c r="C300" s="194"/>
      <c r="D300" s="222"/>
      <c r="E300" s="194"/>
      <c r="F300" s="222"/>
      <c r="G300" s="194"/>
      <c r="H300" s="222"/>
      <c r="I300" s="168"/>
      <c r="J300" s="225" t="s">
        <v>756</v>
      </c>
      <c r="K300" s="226" t="s">
        <v>269</v>
      </c>
      <c r="L300" s="227" t="s">
        <v>437</v>
      </c>
      <c r="M300" s="240">
        <v>225</v>
      </c>
      <c r="N300" s="240">
        <v>231</v>
      </c>
      <c r="O300" s="142">
        <f t="shared" ref="O300:O302" si="31">IF(N300/M300&gt;1,100)</f>
        <v>100</v>
      </c>
      <c r="P300" s="222"/>
      <c r="Q300" s="168"/>
    </row>
    <row r="301" spans="1:17" ht="94.5">
      <c r="A301" s="242"/>
      <c r="B301" s="234"/>
      <c r="C301" s="212"/>
      <c r="D301" s="234"/>
      <c r="E301" s="212"/>
      <c r="F301" s="234"/>
      <c r="G301" s="212"/>
      <c r="H301" s="234"/>
      <c r="I301" s="166"/>
      <c r="J301" s="225" t="s">
        <v>758</v>
      </c>
      <c r="K301" s="226" t="s">
        <v>270</v>
      </c>
      <c r="L301" s="227" t="s">
        <v>256</v>
      </c>
      <c r="M301" s="241">
        <v>4052</v>
      </c>
      <c r="N301" s="241">
        <v>4636</v>
      </c>
      <c r="O301" s="142">
        <f t="shared" si="31"/>
        <v>100</v>
      </c>
      <c r="P301" s="234"/>
      <c r="Q301" s="166"/>
    </row>
    <row r="302" spans="1:17" ht="78.75">
      <c r="A302" s="145" t="s">
        <v>771</v>
      </c>
      <c r="B302" s="155" t="s">
        <v>258</v>
      </c>
      <c r="C302" s="235" t="s">
        <v>710</v>
      </c>
      <c r="D302" s="155" t="s">
        <v>772</v>
      </c>
      <c r="E302" s="216">
        <v>50272.1</v>
      </c>
      <c r="F302" s="215">
        <v>50271.7</v>
      </c>
      <c r="G302" s="199" t="s">
        <v>8</v>
      </c>
      <c r="H302" s="215">
        <f>F302/E302*100</f>
        <v>99.999204330035937</v>
      </c>
      <c r="I302" s="168"/>
      <c r="J302" s="225" t="s">
        <v>711</v>
      </c>
      <c r="K302" s="226" t="s">
        <v>260</v>
      </c>
      <c r="L302" s="227" t="s">
        <v>261</v>
      </c>
      <c r="M302" s="228">
        <v>5656</v>
      </c>
      <c r="N302" s="228">
        <v>6209.57</v>
      </c>
      <c r="O302" s="142">
        <f t="shared" si="31"/>
        <v>100</v>
      </c>
      <c r="P302" s="219">
        <f>SUM(O302:O313)/12</f>
        <v>100</v>
      </c>
      <c r="Q302" s="222"/>
    </row>
    <row r="303" spans="1:17" ht="204.75">
      <c r="A303" s="145"/>
      <c r="B303" s="222"/>
      <c r="C303" s="194"/>
      <c r="D303" s="222"/>
      <c r="E303" s="194"/>
      <c r="F303" s="222"/>
      <c r="G303" s="194"/>
      <c r="H303" s="222"/>
      <c r="I303" s="168"/>
      <c r="J303" s="225" t="s">
        <v>746</v>
      </c>
      <c r="K303" s="226" t="s">
        <v>276</v>
      </c>
      <c r="L303" s="227" t="s">
        <v>437</v>
      </c>
      <c r="M303" s="132">
        <v>26</v>
      </c>
      <c r="N303" s="132">
        <v>26</v>
      </c>
      <c r="O303" s="142">
        <f t="shared" si="27"/>
        <v>100</v>
      </c>
      <c r="P303" s="230"/>
      <c r="Q303" s="222"/>
    </row>
    <row r="304" spans="1:17" ht="315">
      <c r="A304" s="145"/>
      <c r="B304" s="222"/>
      <c r="C304" s="194"/>
      <c r="D304" s="222"/>
      <c r="E304" s="194"/>
      <c r="F304" s="222"/>
      <c r="G304" s="194"/>
      <c r="H304" s="222"/>
      <c r="I304" s="168"/>
      <c r="J304" s="225" t="s">
        <v>730</v>
      </c>
      <c r="K304" s="226" t="s">
        <v>262</v>
      </c>
      <c r="L304" s="227" t="s">
        <v>437</v>
      </c>
      <c r="M304" s="132">
        <v>8</v>
      </c>
      <c r="N304" s="132">
        <v>8</v>
      </c>
      <c r="O304" s="142">
        <f t="shared" si="27"/>
        <v>100</v>
      </c>
      <c r="P304" s="230"/>
      <c r="Q304" s="222"/>
    </row>
    <row r="305" spans="1:17" ht="157.5">
      <c r="A305" s="145"/>
      <c r="B305" s="222"/>
      <c r="C305" s="194"/>
      <c r="D305" s="222"/>
      <c r="E305" s="194"/>
      <c r="F305" s="222"/>
      <c r="G305" s="194"/>
      <c r="H305" s="222"/>
      <c r="I305" s="168"/>
      <c r="J305" s="225" t="s">
        <v>732</v>
      </c>
      <c r="K305" s="226" t="s">
        <v>263</v>
      </c>
      <c r="L305" s="227" t="s">
        <v>437</v>
      </c>
      <c r="M305" s="132">
        <v>759</v>
      </c>
      <c r="N305" s="132">
        <v>759</v>
      </c>
      <c r="O305" s="142">
        <f t="shared" si="27"/>
        <v>100</v>
      </c>
      <c r="P305" s="230"/>
      <c r="Q305" s="222"/>
    </row>
    <row r="306" spans="1:17" ht="157.5">
      <c r="A306" s="145"/>
      <c r="B306" s="222"/>
      <c r="C306" s="194"/>
      <c r="D306" s="222"/>
      <c r="E306" s="194"/>
      <c r="F306" s="222"/>
      <c r="G306" s="194"/>
      <c r="H306" s="222"/>
      <c r="I306" s="168"/>
      <c r="J306" s="225" t="s">
        <v>733</v>
      </c>
      <c r="K306" s="226" t="s">
        <v>264</v>
      </c>
      <c r="L306" s="227" t="s">
        <v>437</v>
      </c>
      <c r="M306" s="132">
        <v>350</v>
      </c>
      <c r="N306" s="132">
        <v>384</v>
      </c>
      <c r="O306" s="142">
        <f t="shared" ref="O306" si="32">IF(N306/M306&gt;1,100)</f>
        <v>100</v>
      </c>
      <c r="P306" s="230"/>
      <c r="Q306" s="222"/>
    </row>
    <row r="307" spans="1:17" ht="63">
      <c r="A307" s="145"/>
      <c r="B307" s="222"/>
      <c r="C307" s="194"/>
      <c r="D307" s="222"/>
      <c r="E307" s="194"/>
      <c r="F307" s="222"/>
      <c r="G307" s="194"/>
      <c r="H307" s="222"/>
      <c r="I307" s="168"/>
      <c r="J307" s="225" t="s">
        <v>734</v>
      </c>
      <c r="K307" s="226" t="s">
        <v>265</v>
      </c>
      <c r="L307" s="227" t="s">
        <v>437</v>
      </c>
      <c r="M307" s="132">
        <v>2249</v>
      </c>
      <c r="N307" s="132">
        <v>2249</v>
      </c>
      <c r="O307" s="142">
        <f t="shared" si="27"/>
        <v>100</v>
      </c>
      <c r="P307" s="230"/>
      <c r="Q307" s="222"/>
    </row>
    <row r="308" spans="1:17" ht="94.5">
      <c r="A308" s="145"/>
      <c r="B308" s="222"/>
      <c r="C308" s="194"/>
      <c r="D308" s="222"/>
      <c r="E308" s="194"/>
      <c r="F308" s="222"/>
      <c r="G308" s="194"/>
      <c r="H308" s="222"/>
      <c r="I308" s="168"/>
      <c r="J308" s="225" t="s">
        <v>736</v>
      </c>
      <c r="K308" s="226" t="s">
        <v>266</v>
      </c>
      <c r="L308" s="227" t="s">
        <v>437</v>
      </c>
      <c r="M308" s="132">
        <v>98</v>
      </c>
      <c r="N308" s="132">
        <v>98</v>
      </c>
      <c r="O308" s="142">
        <f t="shared" si="27"/>
        <v>100</v>
      </c>
      <c r="P308" s="230"/>
      <c r="Q308" s="222"/>
    </row>
    <row r="309" spans="1:17" ht="189">
      <c r="A309" s="145"/>
      <c r="B309" s="222"/>
      <c r="C309" s="194"/>
      <c r="D309" s="222"/>
      <c r="E309" s="194"/>
      <c r="F309" s="222"/>
      <c r="G309" s="194"/>
      <c r="H309" s="222"/>
      <c r="I309" s="168"/>
      <c r="J309" s="225" t="s">
        <v>737</v>
      </c>
      <c r="K309" s="226" t="s">
        <v>267</v>
      </c>
      <c r="L309" s="227" t="s">
        <v>437</v>
      </c>
      <c r="M309" s="132">
        <v>12</v>
      </c>
      <c r="N309" s="132">
        <v>12</v>
      </c>
      <c r="O309" s="142">
        <f t="shared" si="27"/>
        <v>100</v>
      </c>
      <c r="P309" s="230"/>
      <c r="Q309" s="222"/>
    </row>
    <row r="310" spans="1:17" ht="110.25">
      <c r="A310" s="145"/>
      <c r="B310" s="222"/>
      <c r="C310" s="194"/>
      <c r="D310" s="222"/>
      <c r="E310" s="194"/>
      <c r="F310" s="222"/>
      <c r="G310" s="194"/>
      <c r="H310" s="222"/>
      <c r="I310" s="168"/>
      <c r="J310" s="225" t="s">
        <v>738</v>
      </c>
      <c r="K310" s="226" t="s">
        <v>268</v>
      </c>
      <c r="L310" s="227" t="s">
        <v>437</v>
      </c>
      <c r="M310" s="132">
        <v>82</v>
      </c>
      <c r="N310" s="132">
        <v>82</v>
      </c>
      <c r="O310" s="142">
        <f t="shared" si="27"/>
        <v>100</v>
      </c>
      <c r="P310" s="230"/>
      <c r="Q310" s="222"/>
    </row>
    <row r="311" spans="1:17" ht="236.25">
      <c r="A311" s="145"/>
      <c r="B311" s="222"/>
      <c r="C311" s="194"/>
      <c r="D311" s="222"/>
      <c r="E311" s="194"/>
      <c r="F311" s="222"/>
      <c r="G311" s="194"/>
      <c r="H311" s="222"/>
      <c r="I311" s="168"/>
      <c r="J311" s="225" t="s">
        <v>739</v>
      </c>
      <c r="K311" s="226" t="s">
        <v>273</v>
      </c>
      <c r="L311" s="227" t="s">
        <v>437</v>
      </c>
      <c r="M311" s="132">
        <v>387</v>
      </c>
      <c r="N311" s="132">
        <v>387</v>
      </c>
      <c r="O311" s="142">
        <f t="shared" si="27"/>
        <v>100</v>
      </c>
      <c r="P311" s="230"/>
      <c r="Q311" s="222"/>
    </row>
    <row r="312" spans="1:17" ht="78.75">
      <c r="A312" s="145"/>
      <c r="B312" s="222"/>
      <c r="C312" s="194"/>
      <c r="D312" s="222"/>
      <c r="E312" s="194"/>
      <c r="F312" s="222"/>
      <c r="G312" s="194"/>
      <c r="H312" s="222"/>
      <c r="I312" s="168"/>
      <c r="J312" s="225" t="s">
        <v>740</v>
      </c>
      <c r="K312" s="226" t="s">
        <v>269</v>
      </c>
      <c r="L312" s="227" t="s">
        <v>437</v>
      </c>
      <c r="M312" s="132">
        <v>1892</v>
      </c>
      <c r="N312" s="132">
        <v>1892</v>
      </c>
      <c r="O312" s="142">
        <f t="shared" si="27"/>
        <v>100</v>
      </c>
      <c r="P312" s="230"/>
      <c r="Q312" s="222"/>
    </row>
    <row r="313" spans="1:17" ht="94.5">
      <c r="A313" s="145"/>
      <c r="B313" s="222"/>
      <c r="C313" s="194"/>
      <c r="D313" s="222"/>
      <c r="E313" s="194"/>
      <c r="F313" s="222"/>
      <c r="G313" s="194"/>
      <c r="H313" s="222"/>
      <c r="I313" s="168"/>
      <c r="J313" s="225" t="s">
        <v>741</v>
      </c>
      <c r="K313" s="226" t="s">
        <v>270</v>
      </c>
      <c r="L313" s="227" t="s">
        <v>256</v>
      </c>
      <c r="M313" s="132">
        <v>7300</v>
      </c>
      <c r="N313" s="132">
        <v>7300</v>
      </c>
      <c r="O313" s="142">
        <f t="shared" si="27"/>
        <v>100</v>
      </c>
      <c r="P313" s="230"/>
      <c r="Q313" s="222"/>
    </row>
    <row r="314" spans="1:17" ht="78.75">
      <c r="A314" s="135" t="s">
        <v>773</v>
      </c>
      <c r="B314" s="129" t="s">
        <v>258</v>
      </c>
      <c r="C314" s="136" t="s">
        <v>710</v>
      </c>
      <c r="D314" s="129" t="s">
        <v>774</v>
      </c>
      <c r="E314" s="137">
        <v>94280.3</v>
      </c>
      <c r="F314" s="127">
        <v>94280.2</v>
      </c>
      <c r="G314" s="198" t="s">
        <v>8</v>
      </c>
      <c r="H314" s="127">
        <f>F314/E314*100</f>
        <v>99.999893933303127</v>
      </c>
      <c r="I314" s="185"/>
      <c r="J314" s="225" t="s">
        <v>711</v>
      </c>
      <c r="K314" s="226" t="s">
        <v>260</v>
      </c>
      <c r="L314" s="227" t="s">
        <v>261</v>
      </c>
      <c r="M314" s="228">
        <v>9627</v>
      </c>
      <c r="N314" s="228">
        <v>9627</v>
      </c>
      <c r="O314" s="142">
        <f t="shared" si="27"/>
        <v>100</v>
      </c>
      <c r="P314" s="143">
        <f>SUM(O314:O325)/12</f>
        <v>100</v>
      </c>
      <c r="Q314" s="134"/>
    </row>
    <row r="315" spans="1:17" ht="204.75">
      <c r="A315" s="145"/>
      <c r="B315" s="222"/>
      <c r="C315" s="194"/>
      <c r="D315" s="222"/>
      <c r="E315" s="194"/>
      <c r="F315" s="222"/>
      <c r="G315" s="194"/>
      <c r="H315" s="222"/>
      <c r="I315" s="168"/>
      <c r="J315" s="225" t="s">
        <v>746</v>
      </c>
      <c r="K315" s="226" t="s">
        <v>276</v>
      </c>
      <c r="L315" s="227" t="s">
        <v>437</v>
      </c>
      <c r="M315" s="131">
        <v>54</v>
      </c>
      <c r="N315" s="131">
        <v>63</v>
      </c>
      <c r="O315" s="142">
        <f t="shared" ref="O315:O333" si="33">IF(N315/M315&gt;1,100)</f>
        <v>100</v>
      </c>
      <c r="P315" s="230"/>
      <c r="Q315" s="222"/>
    </row>
    <row r="316" spans="1:17" ht="315">
      <c r="A316" s="145"/>
      <c r="B316" s="222"/>
      <c r="C316" s="194"/>
      <c r="D316" s="222"/>
      <c r="E316" s="194"/>
      <c r="F316" s="222"/>
      <c r="G316" s="194"/>
      <c r="H316" s="222"/>
      <c r="I316" s="168"/>
      <c r="J316" s="225" t="s">
        <v>730</v>
      </c>
      <c r="K316" s="226" t="s">
        <v>262</v>
      </c>
      <c r="L316" s="227" t="s">
        <v>437</v>
      </c>
      <c r="M316" s="131">
        <v>3</v>
      </c>
      <c r="N316" s="131">
        <v>6</v>
      </c>
      <c r="O316" s="142">
        <f t="shared" si="33"/>
        <v>100</v>
      </c>
      <c r="P316" s="230"/>
      <c r="Q316" s="222"/>
    </row>
    <row r="317" spans="1:17" ht="157.5">
      <c r="A317" s="145"/>
      <c r="B317" s="222"/>
      <c r="C317" s="194"/>
      <c r="D317" s="222"/>
      <c r="E317" s="194"/>
      <c r="F317" s="222"/>
      <c r="G317" s="194"/>
      <c r="H317" s="222"/>
      <c r="I317" s="168"/>
      <c r="J317" s="225" t="s">
        <v>732</v>
      </c>
      <c r="K317" s="226" t="s">
        <v>263</v>
      </c>
      <c r="L317" s="227" t="s">
        <v>437</v>
      </c>
      <c r="M317" s="131">
        <v>903</v>
      </c>
      <c r="N317" s="131">
        <v>906</v>
      </c>
      <c r="O317" s="142">
        <f t="shared" si="33"/>
        <v>100</v>
      </c>
      <c r="P317" s="230"/>
      <c r="Q317" s="222"/>
    </row>
    <row r="318" spans="1:17" ht="157.5">
      <c r="A318" s="145"/>
      <c r="B318" s="222"/>
      <c r="C318" s="194"/>
      <c r="D318" s="222"/>
      <c r="E318" s="194"/>
      <c r="F318" s="222"/>
      <c r="G318" s="194"/>
      <c r="H318" s="222"/>
      <c r="I318" s="168"/>
      <c r="J318" s="225" t="s">
        <v>733</v>
      </c>
      <c r="K318" s="226" t="s">
        <v>264</v>
      </c>
      <c r="L318" s="227" t="s">
        <v>437</v>
      </c>
      <c r="M318" s="131">
        <v>500</v>
      </c>
      <c r="N318" s="132">
        <v>1219</v>
      </c>
      <c r="O318" s="142">
        <f t="shared" si="33"/>
        <v>100</v>
      </c>
      <c r="P318" s="230"/>
      <c r="Q318" s="222"/>
    </row>
    <row r="319" spans="1:17" ht="63">
      <c r="A319" s="145"/>
      <c r="B319" s="222"/>
      <c r="C319" s="194"/>
      <c r="D319" s="222"/>
      <c r="E319" s="194"/>
      <c r="F319" s="222"/>
      <c r="G319" s="194"/>
      <c r="H319" s="222"/>
      <c r="I319" s="168"/>
      <c r="J319" s="225" t="s">
        <v>734</v>
      </c>
      <c r="K319" s="226" t="s">
        <v>265</v>
      </c>
      <c r="L319" s="227" t="s">
        <v>437</v>
      </c>
      <c r="M319" s="132">
        <v>10889</v>
      </c>
      <c r="N319" s="132">
        <v>10889</v>
      </c>
      <c r="O319" s="142">
        <f t="shared" si="27"/>
        <v>100</v>
      </c>
      <c r="P319" s="230"/>
      <c r="Q319" s="222"/>
    </row>
    <row r="320" spans="1:17" ht="94.5">
      <c r="A320" s="145"/>
      <c r="B320" s="222"/>
      <c r="C320" s="194"/>
      <c r="D320" s="222"/>
      <c r="E320" s="194"/>
      <c r="F320" s="222"/>
      <c r="G320" s="194"/>
      <c r="H320" s="222"/>
      <c r="I320" s="168"/>
      <c r="J320" s="225" t="s">
        <v>736</v>
      </c>
      <c r="K320" s="226" t="s">
        <v>266</v>
      </c>
      <c r="L320" s="227" t="s">
        <v>437</v>
      </c>
      <c r="M320" s="131">
        <v>903</v>
      </c>
      <c r="N320" s="131">
        <v>905</v>
      </c>
      <c r="O320" s="142">
        <f t="shared" si="33"/>
        <v>100</v>
      </c>
      <c r="P320" s="230"/>
      <c r="Q320" s="222"/>
    </row>
    <row r="321" spans="1:17" ht="189">
      <c r="A321" s="145"/>
      <c r="B321" s="222"/>
      <c r="C321" s="194"/>
      <c r="D321" s="222"/>
      <c r="E321" s="194"/>
      <c r="F321" s="222"/>
      <c r="G321" s="194"/>
      <c r="H321" s="222"/>
      <c r="I321" s="168"/>
      <c r="J321" s="225" t="s">
        <v>737</v>
      </c>
      <c r="K321" s="226" t="s">
        <v>267</v>
      </c>
      <c r="L321" s="227" t="s">
        <v>437</v>
      </c>
      <c r="M321" s="131">
        <v>12</v>
      </c>
      <c r="N321" s="131">
        <v>12</v>
      </c>
      <c r="O321" s="142">
        <f t="shared" si="27"/>
        <v>100</v>
      </c>
      <c r="P321" s="230"/>
      <c r="Q321" s="222"/>
    </row>
    <row r="322" spans="1:17" ht="110.25">
      <c r="A322" s="145"/>
      <c r="B322" s="222"/>
      <c r="C322" s="194"/>
      <c r="D322" s="222"/>
      <c r="E322" s="194"/>
      <c r="F322" s="222"/>
      <c r="G322" s="194"/>
      <c r="H322" s="222"/>
      <c r="I322" s="168"/>
      <c r="J322" s="225" t="s">
        <v>738</v>
      </c>
      <c r="K322" s="226" t="s">
        <v>268</v>
      </c>
      <c r="L322" s="227" t="s">
        <v>437</v>
      </c>
      <c r="M322" s="131">
        <v>600</v>
      </c>
      <c r="N322" s="131">
        <v>821</v>
      </c>
      <c r="O322" s="142">
        <f t="shared" si="33"/>
        <v>100</v>
      </c>
      <c r="P322" s="230"/>
      <c r="Q322" s="222"/>
    </row>
    <row r="323" spans="1:17" ht="236.25">
      <c r="A323" s="145"/>
      <c r="B323" s="222"/>
      <c r="C323" s="194"/>
      <c r="D323" s="222"/>
      <c r="E323" s="194"/>
      <c r="F323" s="222"/>
      <c r="G323" s="194"/>
      <c r="H323" s="222"/>
      <c r="I323" s="168"/>
      <c r="J323" s="225" t="s">
        <v>739</v>
      </c>
      <c r="K323" s="226" t="s">
        <v>273</v>
      </c>
      <c r="L323" s="227" t="s">
        <v>437</v>
      </c>
      <c r="M323" s="132">
        <v>2700</v>
      </c>
      <c r="N323" s="132">
        <v>5207</v>
      </c>
      <c r="O323" s="142">
        <f t="shared" si="33"/>
        <v>100</v>
      </c>
      <c r="P323" s="230"/>
      <c r="Q323" s="222"/>
    </row>
    <row r="324" spans="1:17" ht="78.75">
      <c r="A324" s="145"/>
      <c r="B324" s="222"/>
      <c r="C324" s="194"/>
      <c r="D324" s="222"/>
      <c r="E324" s="194"/>
      <c r="F324" s="222"/>
      <c r="G324" s="194"/>
      <c r="H324" s="222"/>
      <c r="I324" s="168"/>
      <c r="J324" s="225" t="s">
        <v>740</v>
      </c>
      <c r="K324" s="226" t="s">
        <v>269</v>
      </c>
      <c r="L324" s="227" t="s">
        <v>437</v>
      </c>
      <c r="M324" s="132">
        <v>2000</v>
      </c>
      <c r="N324" s="132">
        <v>2505</v>
      </c>
      <c r="O324" s="142">
        <f t="shared" si="33"/>
        <v>100</v>
      </c>
      <c r="P324" s="230"/>
      <c r="Q324" s="222"/>
    </row>
    <row r="325" spans="1:17" ht="94.5">
      <c r="A325" s="145"/>
      <c r="B325" s="222"/>
      <c r="C325" s="194"/>
      <c r="D325" s="222"/>
      <c r="E325" s="194"/>
      <c r="F325" s="222"/>
      <c r="G325" s="194"/>
      <c r="H325" s="222"/>
      <c r="I325" s="168"/>
      <c r="J325" s="225" t="s">
        <v>741</v>
      </c>
      <c r="K325" s="226" t="s">
        <v>270</v>
      </c>
      <c r="L325" s="227" t="s">
        <v>256</v>
      </c>
      <c r="M325" s="132">
        <v>297904</v>
      </c>
      <c r="N325" s="132">
        <v>301880</v>
      </c>
      <c r="O325" s="142">
        <f t="shared" si="33"/>
        <v>100</v>
      </c>
      <c r="P325" s="230"/>
      <c r="Q325" s="222"/>
    </row>
    <row r="326" spans="1:17" ht="220.5">
      <c r="A326" s="135" t="s">
        <v>775</v>
      </c>
      <c r="B326" s="129" t="s">
        <v>258</v>
      </c>
      <c r="C326" s="136" t="s">
        <v>710</v>
      </c>
      <c r="D326" s="129" t="s">
        <v>776</v>
      </c>
      <c r="E326" s="137">
        <v>121757.8</v>
      </c>
      <c r="F326" s="127">
        <v>121721.8</v>
      </c>
      <c r="G326" s="198" t="s">
        <v>8</v>
      </c>
      <c r="H326" s="127">
        <f>F326/E326*100</f>
        <v>99.970433105723004</v>
      </c>
      <c r="I326" s="185"/>
      <c r="J326" s="225" t="s">
        <v>711</v>
      </c>
      <c r="K326" s="226" t="s">
        <v>260</v>
      </c>
      <c r="L326" s="227" t="s">
        <v>261</v>
      </c>
      <c r="M326" s="237">
        <v>8017.27</v>
      </c>
      <c r="N326" s="237">
        <v>7103.06</v>
      </c>
      <c r="O326" s="142">
        <f t="shared" si="27"/>
        <v>88.596991245149539</v>
      </c>
      <c r="P326" s="143">
        <f>SUM(O326:O336)/11</f>
        <v>96.860596042049167</v>
      </c>
      <c r="Q326" s="129" t="s">
        <v>777</v>
      </c>
    </row>
    <row r="327" spans="1:17" ht="315">
      <c r="A327" s="145"/>
      <c r="B327" s="222"/>
      <c r="C327" s="194"/>
      <c r="D327" s="222"/>
      <c r="E327" s="194"/>
      <c r="F327" s="222"/>
      <c r="G327" s="194"/>
      <c r="H327" s="222"/>
      <c r="I327" s="168"/>
      <c r="J327" s="225" t="s">
        <v>778</v>
      </c>
      <c r="K327" s="226" t="s">
        <v>262</v>
      </c>
      <c r="L327" s="227" t="s">
        <v>437</v>
      </c>
      <c r="M327" s="240">
        <v>3</v>
      </c>
      <c r="N327" s="240">
        <v>5</v>
      </c>
      <c r="O327" s="142">
        <f t="shared" si="33"/>
        <v>100</v>
      </c>
      <c r="P327" s="230"/>
      <c r="Q327" s="222"/>
    </row>
    <row r="328" spans="1:17" ht="157.5">
      <c r="A328" s="145"/>
      <c r="B328" s="222"/>
      <c r="C328" s="194"/>
      <c r="D328" s="222"/>
      <c r="E328" s="194"/>
      <c r="F328" s="222"/>
      <c r="G328" s="194"/>
      <c r="H328" s="222"/>
      <c r="I328" s="168"/>
      <c r="J328" s="225" t="s">
        <v>749</v>
      </c>
      <c r="K328" s="226" t="s">
        <v>263</v>
      </c>
      <c r="L328" s="227" t="s">
        <v>437</v>
      </c>
      <c r="M328" s="240">
        <v>45</v>
      </c>
      <c r="N328" s="240">
        <v>48</v>
      </c>
      <c r="O328" s="142">
        <f t="shared" si="33"/>
        <v>100</v>
      </c>
      <c r="P328" s="230"/>
      <c r="Q328" s="222"/>
    </row>
    <row r="329" spans="1:17" ht="189">
      <c r="A329" s="145"/>
      <c r="B329" s="222"/>
      <c r="C329" s="194"/>
      <c r="D329" s="222"/>
      <c r="E329" s="194"/>
      <c r="F329" s="222"/>
      <c r="G329" s="194"/>
      <c r="H329" s="222"/>
      <c r="I329" s="168"/>
      <c r="J329" s="225" t="s">
        <v>750</v>
      </c>
      <c r="K329" s="226" t="s">
        <v>264</v>
      </c>
      <c r="L329" s="227" t="s">
        <v>437</v>
      </c>
      <c r="M329" s="241">
        <v>4600</v>
      </c>
      <c r="N329" s="241">
        <v>3536</v>
      </c>
      <c r="O329" s="142">
        <f t="shared" si="27"/>
        <v>76.869565217391298</v>
      </c>
      <c r="P329" s="230"/>
      <c r="Q329" s="155" t="s">
        <v>762</v>
      </c>
    </row>
    <row r="330" spans="1:17" ht="63">
      <c r="A330" s="145"/>
      <c r="B330" s="222"/>
      <c r="C330" s="194"/>
      <c r="D330" s="222"/>
      <c r="E330" s="194"/>
      <c r="F330" s="222"/>
      <c r="G330" s="194"/>
      <c r="H330" s="222"/>
      <c r="I330" s="168"/>
      <c r="J330" s="225" t="s">
        <v>751</v>
      </c>
      <c r="K330" s="226" t="s">
        <v>265</v>
      </c>
      <c r="L330" s="227" t="s">
        <v>437</v>
      </c>
      <c r="M330" s="241">
        <v>32950</v>
      </c>
      <c r="N330" s="241">
        <v>36049</v>
      </c>
      <c r="O330" s="142">
        <f t="shared" si="33"/>
        <v>100</v>
      </c>
      <c r="P330" s="230"/>
      <c r="Q330" s="222"/>
    </row>
    <row r="331" spans="1:17" ht="94.5">
      <c r="A331" s="145"/>
      <c r="B331" s="222"/>
      <c r="C331" s="194"/>
      <c r="D331" s="222"/>
      <c r="E331" s="194"/>
      <c r="F331" s="222"/>
      <c r="G331" s="194"/>
      <c r="H331" s="222"/>
      <c r="I331" s="168"/>
      <c r="J331" s="225" t="s">
        <v>752</v>
      </c>
      <c r="K331" s="226" t="s">
        <v>266</v>
      </c>
      <c r="L331" s="227" t="s">
        <v>437</v>
      </c>
      <c r="M331" s="240">
        <v>147</v>
      </c>
      <c r="N331" s="240">
        <v>151</v>
      </c>
      <c r="O331" s="142">
        <f t="shared" si="33"/>
        <v>100</v>
      </c>
      <c r="P331" s="230"/>
      <c r="Q331" s="222"/>
    </row>
    <row r="332" spans="1:17" ht="189">
      <c r="A332" s="145"/>
      <c r="B332" s="222"/>
      <c r="C332" s="194"/>
      <c r="D332" s="222"/>
      <c r="E332" s="194"/>
      <c r="F332" s="222"/>
      <c r="G332" s="194"/>
      <c r="H332" s="222"/>
      <c r="I332" s="168"/>
      <c r="J332" s="225" t="s">
        <v>753</v>
      </c>
      <c r="K332" s="226" t="s">
        <v>267</v>
      </c>
      <c r="L332" s="227" t="s">
        <v>437</v>
      </c>
      <c r="M332" s="240">
        <v>12</v>
      </c>
      <c r="N332" s="240">
        <v>12</v>
      </c>
      <c r="O332" s="142">
        <f t="shared" si="27"/>
        <v>100</v>
      </c>
      <c r="P332" s="230"/>
      <c r="Q332" s="222"/>
    </row>
    <row r="333" spans="1:17" ht="110.25">
      <c r="A333" s="145"/>
      <c r="B333" s="222"/>
      <c r="C333" s="194"/>
      <c r="D333" s="222"/>
      <c r="E333" s="194"/>
      <c r="F333" s="222"/>
      <c r="G333" s="194"/>
      <c r="H333" s="222"/>
      <c r="I333" s="168"/>
      <c r="J333" s="225" t="s">
        <v>754</v>
      </c>
      <c r="K333" s="226" t="s">
        <v>268</v>
      </c>
      <c r="L333" s="227" t="s">
        <v>437</v>
      </c>
      <c r="M333" s="241">
        <v>50200</v>
      </c>
      <c r="N333" s="241">
        <v>50811</v>
      </c>
      <c r="O333" s="142">
        <f t="shared" si="33"/>
        <v>100</v>
      </c>
      <c r="P333" s="230"/>
      <c r="Q333" s="222"/>
    </row>
    <row r="334" spans="1:17" ht="236.25">
      <c r="A334" s="145"/>
      <c r="B334" s="222"/>
      <c r="C334" s="194"/>
      <c r="D334" s="222"/>
      <c r="E334" s="194"/>
      <c r="F334" s="222"/>
      <c r="G334" s="194"/>
      <c r="H334" s="222"/>
      <c r="I334" s="168"/>
      <c r="J334" s="225" t="s">
        <v>755</v>
      </c>
      <c r="K334" s="226" t="s">
        <v>273</v>
      </c>
      <c r="L334" s="227" t="s">
        <v>437</v>
      </c>
      <c r="M334" s="241">
        <v>2602</v>
      </c>
      <c r="N334" s="241">
        <v>2602</v>
      </c>
      <c r="O334" s="142">
        <f t="shared" si="27"/>
        <v>100</v>
      </c>
      <c r="P334" s="230"/>
      <c r="Q334" s="222"/>
    </row>
    <row r="335" spans="1:17" ht="78.75">
      <c r="A335" s="145"/>
      <c r="B335" s="222"/>
      <c r="C335" s="194"/>
      <c r="D335" s="222"/>
      <c r="E335" s="194"/>
      <c r="F335" s="222"/>
      <c r="G335" s="194"/>
      <c r="H335" s="222"/>
      <c r="I335" s="168"/>
      <c r="J335" s="225" t="s">
        <v>756</v>
      </c>
      <c r="K335" s="226" t="s">
        <v>269</v>
      </c>
      <c r="L335" s="227" t="s">
        <v>437</v>
      </c>
      <c r="M335" s="241">
        <v>5830</v>
      </c>
      <c r="N335" s="241">
        <v>5830</v>
      </c>
      <c r="O335" s="142">
        <f t="shared" si="27"/>
        <v>100</v>
      </c>
      <c r="P335" s="230"/>
      <c r="Q335" s="222"/>
    </row>
    <row r="336" spans="1:17" ht="94.5">
      <c r="A336" s="145"/>
      <c r="B336" s="222"/>
      <c r="C336" s="194"/>
      <c r="D336" s="222"/>
      <c r="E336" s="194"/>
      <c r="F336" s="222"/>
      <c r="G336" s="194"/>
      <c r="H336" s="222"/>
      <c r="I336" s="168"/>
      <c r="J336" s="225" t="s">
        <v>758</v>
      </c>
      <c r="K336" s="226" t="s">
        <v>270</v>
      </c>
      <c r="L336" s="227" t="s">
        <v>256</v>
      </c>
      <c r="M336" s="241">
        <v>490569</v>
      </c>
      <c r="N336" s="241">
        <v>490569</v>
      </c>
      <c r="O336" s="142">
        <f t="shared" si="27"/>
        <v>100</v>
      </c>
      <c r="P336" s="230"/>
      <c r="Q336" s="222"/>
    </row>
    <row r="337" spans="1:17" ht="78.75">
      <c r="A337" s="236" t="s">
        <v>779</v>
      </c>
      <c r="B337" s="129" t="s">
        <v>258</v>
      </c>
      <c r="C337" s="136" t="s">
        <v>710</v>
      </c>
      <c r="D337" s="129" t="s">
        <v>780</v>
      </c>
      <c r="E337" s="137">
        <v>64301.4</v>
      </c>
      <c r="F337" s="127">
        <v>64301.2</v>
      </c>
      <c r="G337" s="198" t="s">
        <v>8</v>
      </c>
      <c r="H337" s="127">
        <f>F337/E337*100</f>
        <v>99.99968896478147</v>
      </c>
      <c r="I337" s="185"/>
      <c r="J337" s="225" t="s">
        <v>711</v>
      </c>
      <c r="K337" s="226" t="s">
        <v>260</v>
      </c>
      <c r="L337" s="227" t="s">
        <v>261</v>
      </c>
      <c r="M337" s="237">
        <v>14372.94</v>
      </c>
      <c r="N337" s="237">
        <v>15971.97</v>
      </c>
      <c r="O337" s="142">
        <f t="shared" ref="O337:O338" si="34">IF(N337/M337&gt;1,100)</f>
        <v>100</v>
      </c>
      <c r="P337" s="128">
        <f>SUM(O337:O348)/12</f>
        <v>99.400030778701137</v>
      </c>
      <c r="Q337" s="185"/>
    </row>
    <row r="338" spans="1:17" ht="204.75">
      <c r="A338" s="239"/>
      <c r="B338" s="222"/>
      <c r="C338" s="194"/>
      <c r="D338" s="222"/>
      <c r="E338" s="194"/>
      <c r="F338" s="222"/>
      <c r="G338" s="194"/>
      <c r="H338" s="222"/>
      <c r="I338" s="168"/>
      <c r="J338" s="225" t="s">
        <v>746</v>
      </c>
      <c r="K338" s="226" t="s">
        <v>276</v>
      </c>
      <c r="L338" s="227" t="s">
        <v>437</v>
      </c>
      <c r="M338" s="240">
        <v>242</v>
      </c>
      <c r="N338" s="240">
        <v>333</v>
      </c>
      <c r="O338" s="142">
        <f t="shared" si="34"/>
        <v>100</v>
      </c>
      <c r="P338" s="222"/>
      <c r="Q338" s="168"/>
    </row>
    <row r="339" spans="1:17" ht="315">
      <c r="A339" s="239"/>
      <c r="B339" s="222"/>
      <c r="C339" s="194"/>
      <c r="D339" s="222"/>
      <c r="E339" s="194"/>
      <c r="F339" s="222"/>
      <c r="G339" s="194"/>
      <c r="H339" s="222"/>
      <c r="I339" s="168"/>
      <c r="J339" s="225" t="s">
        <v>730</v>
      </c>
      <c r="K339" s="226" t="s">
        <v>262</v>
      </c>
      <c r="L339" s="227" t="s">
        <v>437</v>
      </c>
      <c r="M339" s="240">
        <v>1</v>
      </c>
      <c r="N339" s="240">
        <v>1</v>
      </c>
      <c r="O339" s="142">
        <f t="shared" si="27"/>
        <v>100</v>
      </c>
      <c r="P339" s="222"/>
      <c r="Q339" s="168"/>
    </row>
    <row r="340" spans="1:17" ht="157.5">
      <c r="A340" s="239"/>
      <c r="B340" s="222"/>
      <c r="C340" s="194"/>
      <c r="D340" s="222"/>
      <c r="E340" s="194"/>
      <c r="F340" s="222"/>
      <c r="G340" s="194"/>
      <c r="H340" s="222"/>
      <c r="I340" s="168"/>
      <c r="J340" s="225" t="s">
        <v>732</v>
      </c>
      <c r="K340" s="226" t="s">
        <v>263</v>
      </c>
      <c r="L340" s="227" t="s">
        <v>437</v>
      </c>
      <c r="M340" s="240">
        <v>19</v>
      </c>
      <c r="N340" s="240">
        <v>19</v>
      </c>
      <c r="O340" s="142">
        <f t="shared" si="27"/>
        <v>100</v>
      </c>
      <c r="P340" s="222"/>
      <c r="Q340" s="168"/>
    </row>
    <row r="341" spans="1:17" ht="157.5">
      <c r="A341" s="239"/>
      <c r="B341" s="222"/>
      <c r="C341" s="194"/>
      <c r="D341" s="222"/>
      <c r="E341" s="194"/>
      <c r="F341" s="222"/>
      <c r="G341" s="194"/>
      <c r="H341" s="222"/>
      <c r="I341" s="168"/>
      <c r="J341" s="225" t="s">
        <v>733</v>
      </c>
      <c r="K341" s="226" t="s">
        <v>264</v>
      </c>
      <c r="L341" s="227" t="s">
        <v>437</v>
      </c>
      <c r="M341" s="240">
        <v>450</v>
      </c>
      <c r="N341" s="240">
        <v>783</v>
      </c>
      <c r="O341" s="142">
        <f t="shared" ref="O341" si="35">IF(N341/M341&gt;1,100)</f>
        <v>100</v>
      </c>
      <c r="P341" s="222"/>
      <c r="Q341" s="168"/>
    </row>
    <row r="342" spans="1:17" ht="157.5">
      <c r="A342" s="239"/>
      <c r="B342" s="222"/>
      <c r="C342" s="194"/>
      <c r="D342" s="222"/>
      <c r="E342" s="194"/>
      <c r="F342" s="222"/>
      <c r="G342" s="194"/>
      <c r="H342" s="222"/>
      <c r="I342" s="168"/>
      <c r="J342" s="225" t="s">
        <v>734</v>
      </c>
      <c r="K342" s="226" t="s">
        <v>265</v>
      </c>
      <c r="L342" s="227" t="s">
        <v>437</v>
      </c>
      <c r="M342" s="241">
        <v>4332</v>
      </c>
      <c r="N342" s="241">
        <v>4023</v>
      </c>
      <c r="O342" s="142">
        <f t="shared" si="27"/>
        <v>92.86703601108033</v>
      </c>
      <c r="P342" s="222"/>
      <c r="Q342" s="232" t="s">
        <v>735</v>
      </c>
    </row>
    <row r="343" spans="1:17" ht="94.5">
      <c r="A343" s="239"/>
      <c r="B343" s="222"/>
      <c r="C343" s="194"/>
      <c r="D343" s="222"/>
      <c r="E343" s="194"/>
      <c r="F343" s="222"/>
      <c r="G343" s="194"/>
      <c r="H343" s="222"/>
      <c r="I343" s="168"/>
      <c r="J343" s="225" t="s">
        <v>736</v>
      </c>
      <c r="K343" s="226" t="s">
        <v>266</v>
      </c>
      <c r="L343" s="227" t="s">
        <v>437</v>
      </c>
      <c r="M343" s="240">
        <v>285</v>
      </c>
      <c r="N343" s="240">
        <v>387</v>
      </c>
      <c r="O343" s="142">
        <f t="shared" ref="O343" si="36">IF(N343/M343&gt;1,100)</f>
        <v>100</v>
      </c>
      <c r="P343" s="222"/>
      <c r="Q343" s="168"/>
    </row>
    <row r="344" spans="1:17" ht="189">
      <c r="A344" s="239"/>
      <c r="B344" s="222"/>
      <c r="C344" s="194"/>
      <c r="D344" s="222"/>
      <c r="E344" s="194"/>
      <c r="F344" s="222"/>
      <c r="G344" s="194"/>
      <c r="H344" s="222"/>
      <c r="I344" s="168"/>
      <c r="J344" s="225" t="s">
        <v>737</v>
      </c>
      <c r="K344" s="226" t="s">
        <v>267</v>
      </c>
      <c r="L344" s="227" t="s">
        <v>437</v>
      </c>
      <c r="M344" s="240">
        <v>7</v>
      </c>
      <c r="N344" s="240">
        <v>7</v>
      </c>
      <c r="O344" s="142">
        <f t="shared" si="27"/>
        <v>100</v>
      </c>
      <c r="P344" s="222"/>
      <c r="Q344" s="168"/>
    </row>
    <row r="345" spans="1:17" ht="110.25">
      <c r="A345" s="239"/>
      <c r="B345" s="222"/>
      <c r="C345" s="194"/>
      <c r="D345" s="222"/>
      <c r="E345" s="194"/>
      <c r="F345" s="222"/>
      <c r="G345" s="194"/>
      <c r="H345" s="222"/>
      <c r="I345" s="168"/>
      <c r="J345" s="225" t="s">
        <v>738</v>
      </c>
      <c r="K345" s="226" t="s">
        <v>268</v>
      </c>
      <c r="L345" s="227" t="s">
        <v>437</v>
      </c>
      <c r="M345" s="241">
        <v>1500</v>
      </c>
      <c r="N345" s="241">
        <v>1499</v>
      </c>
      <c r="O345" s="142">
        <f t="shared" si="27"/>
        <v>99.933333333333323</v>
      </c>
      <c r="P345" s="222"/>
      <c r="Q345" s="186" t="s">
        <v>781</v>
      </c>
    </row>
    <row r="346" spans="1:17" ht="236.25">
      <c r="A346" s="239"/>
      <c r="B346" s="222"/>
      <c r="C346" s="194"/>
      <c r="D346" s="222"/>
      <c r="E346" s="194"/>
      <c r="F346" s="222"/>
      <c r="G346" s="194"/>
      <c r="H346" s="222"/>
      <c r="I346" s="168"/>
      <c r="J346" s="225" t="s">
        <v>739</v>
      </c>
      <c r="K346" s="226" t="s">
        <v>273</v>
      </c>
      <c r="L346" s="227" t="s">
        <v>437</v>
      </c>
      <c r="M346" s="241">
        <v>1900</v>
      </c>
      <c r="N346" s="241">
        <v>1900</v>
      </c>
      <c r="O346" s="142">
        <f t="shared" si="27"/>
        <v>100</v>
      </c>
      <c r="P346" s="222"/>
      <c r="Q346" s="168"/>
    </row>
    <row r="347" spans="1:17" ht="78.75">
      <c r="A347" s="239"/>
      <c r="B347" s="222"/>
      <c r="C347" s="194"/>
      <c r="D347" s="222"/>
      <c r="E347" s="194"/>
      <c r="F347" s="222"/>
      <c r="G347" s="194"/>
      <c r="H347" s="222"/>
      <c r="I347" s="168"/>
      <c r="J347" s="225" t="s">
        <v>740</v>
      </c>
      <c r="K347" s="226" t="s">
        <v>269</v>
      </c>
      <c r="L347" s="227" t="s">
        <v>437</v>
      </c>
      <c r="M347" s="241">
        <v>1380</v>
      </c>
      <c r="N347" s="241">
        <v>2022</v>
      </c>
      <c r="O347" s="142">
        <f t="shared" ref="O347:O348" si="37">IF(N347/M347&gt;1,100)</f>
        <v>100</v>
      </c>
      <c r="P347" s="222"/>
      <c r="Q347" s="168"/>
    </row>
    <row r="348" spans="1:17" ht="94.5">
      <c r="A348" s="239"/>
      <c r="B348" s="222"/>
      <c r="C348" s="194"/>
      <c r="D348" s="222"/>
      <c r="E348" s="194"/>
      <c r="F348" s="222"/>
      <c r="G348" s="194"/>
      <c r="H348" s="222"/>
      <c r="I348" s="168"/>
      <c r="J348" s="225" t="s">
        <v>741</v>
      </c>
      <c r="K348" s="226" t="s">
        <v>270</v>
      </c>
      <c r="L348" s="227" t="s">
        <v>256</v>
      </c>
      <c r="M348" s="241">
        <v>112430</v>
      </c>
      <c r="N348" s="241">
        <v>113241</v>
      </c>
      <c r="O348" s="142">
        <f t="shared" si="37"/>
        <v>100</v>
      </c>
      <c r="P348" s="222"/>
      <c r="Q348" s="168"/>
    </row>
    <row r="349" spans="1:17" ht="126">
      <c r="A349" s="135" t="s">
        <v>782</v>
      </c>
      <c r="B349" s="129" t="s">
        <v>258</v>
      </c>
      <c r="C349" s="136" t="s">
        <v>710</v>
      </c>
      <c r="D349" s="129" t="s">
        <v>783</v>
      </c>
      <c r="E349" s="137">
        <v>52890.400000000001</v>
      </c>
      <c r="F349" s="127">
        <v>52889.1</v>
      </c>
      <c r="G349" s="198" t="s">
        <v>8</v>
      </c>
      <c r="H349" s="127">
        <f>F349/E349*100</f>
        <v>99.997542087032798</v>
      </c>
      <c r="I349" s="185"/>
      <c r="J349" s="225" t="s">
        <v>711</v>
      </c>
      <c r="K349" s="226" t="s">
        <v>260</v>
      </c>
      <c r="L349" s="227" t="s">
        <v>261</v>
      </c>
      <c r="M349" s="237">
        <v>10000</v>
      </c>
      <c r="N349" s="237">
        <v>3287.7</v>
      </c>
      <c r="O349" s="142">
        <f t="shared" si="27"/>
        <v>32.877000000000002</v>
      </c>
      <c r="P349" s="143">
        <f>SUM(O349:O359)/11</f>
        <v>82.960535353535349</v>
      </c>
      <c r="Q349" s="129" t="s">
        <v>728</v>
      </c>
    </row>
    <row r="350" spans="1:17" ht="204.75">
      <c r="A350" s="145"/>
      <c r="B350" s="222"/>
      <c r="C350" s="194"/>
      <c r="D350" s="222"/>
      <c r="E350" s="194"/>
      <c r="F350" s="222"/>
      <c r="G350" s="194"/>
      <c r="H350" s="222"/>
      <c r="I350" s="168"/>
      <c r="J350" s="225" t="s">
        <v>746</v>
      </c>
      <c r="K350" s="226" t="s">
        <v>276</v>
      </c>
      <c r="L350" s="227" t="s">
        <v>437</v>
      </c>
      <c r="M350" s="240">
        <v>7</v>
      </c>
      <c r="N350" s="240">
        <v>58</v>
      </c>
      <c r="O350" s="142">
        <f t="shared" ref="O350:O354" si="38">IF(N350/M350&gt;1,100)</f>
        <v>100</v>
      </c>
      <c r="P350" s="230"/>
      <c r="Q350" s="222"/>
    </row>
    <row r="351" spans="1:17" ht="189">
      <c r="A351" s="145"/>
      <c r="B351" s="222"/>
      <c r="C351" s="194"/>
      <c r="D351" s="222"/>
      <c r="E351" s="194"/>
      <c r="F351" s="222"/>
      <c r="G351" s="194"/>
      <c r="H351" s="222"/>
      <c r="I351" s="168"/>
      <c r="J351" s="225" t="s">
        <v>749</v>
      </c>
      <c r="K351" s="226" t="s">
        <v>263</v>
      </c>
      <c r="L351" s="227" t="s">
        <v>437</v>
      </c>
      <c r="M351" s="240">
        <v>2</v>
      </c>
      <c r="N351" s="240">
        <v>0</v>
      </c>
      <c r="O351" s="142">
        <f t="shared" si="27"/>
        <v>0</v>
      </c>
      <c r="P351" s="230"/>
      <c r="Q351" s="155" t="s">
        <v>784</v>
      </c>
    </row>
    <row r="352" spans="1:17" ht="157.5">
      <c r="A352" s="145"/>
      <c r="B352" s="222"/>
      <c r="C352" s="194"/>
      <c r="D352" s="222"/>
      <c r="E352" s="194"/>
      <c r="F352" s="222"/>
      <c r="G352" s="194"/>
      <c r="H352" s="222"/>
      <c r="I352" s="168"/>
      <c r="J352" s="225" t="s">
        <v>750</v>
      </c>
      <c r="K352" s="226" t="s">
        <v>264</v>
      </c>
      <c r="L352" s="227" t="s">
        <v>437</v>
      </c>
      <c r="M352" s="240">
        <v>300</v>
      </c>
      <c r="N352" s="240">
        <v>361</v>
      </c>
      <c r="O352" s="142">
        <f t="shared" si="38"/>
        <v>100</v>
      </c>
      <c r="P352" s="230"/>
      <c r="Q352" s="222"/>
    </row>
    <row r="353" spans="1:17" ht="63">
      <c r="A353" s="145"/>
      <c r="B353" s="222"/>
      <c r="C353" s="194"/>
      <c r="D353" s="222"/>
      <c r="E353" s="194"/>
      <c r="F353" s="222"/>
      <c r="G353" s="194"/>
      <c r="H353" s="222"/>
      <c r="I353" s="168"/>
      <c r="J353" s="225" t="s">
        <v>751</v>
      </c>
      <c r="K353" s="226" t="s">
        <v>265</v>
      </c>
      <c r="L353" s="227" t="s">
        <v>437</v>
      </c>
      <c r="M353" s="240">
        <v>100</v>
      </c>
      <c r="N353" s="240">
        <v>4555</v>
      </c>
      <c r="O353" s="142">
        <f t="shared" si="38"/>
        <v>100</v>
      </c>
      <c r="P353" s="230"/>
      <c r="Q353" s="222"/>
    </row>
    <row r="354" spans="1:17" ht="94.5">
      <c r="A354" s="145"/>
      <c r="B354" s="222"/>
      <c r="C354" s="194"/>
      <c r="D354" s="222"/>
      <c r="E354" s="194"/>
      <c r="F354" s="222"/>
      <c r="G354" s="194"/>
      <c r="H354" s="222"/>
      <c r="I354" s="168"/>
      <c r="J354" s="225" t="s">
        <v>752</v>
      </c>
      <c r="K354" s="226" t="s">
        <v>266</v>
      </c>
      <c r="L354" s="227" t="s">
        <v>437</v>
      </c>
      <c r="M354" s="240">
        <v>200</v>
      </c>
      <c r="N354" s="240">
        <v>202</v>
      </c>
      <c r="O354" s="142">
        <f t="shared" si="38"/>
        <v>100</v>
      </c>
      <c r="P354" s="230"/>
      <c r="Q354" s="222"/>
    </row>
    <row r="355" spans="1:17" ht="189">
      <c r="A355" s="145"/>
      <c r="B355" s="222"/>
      <c r="C355" s="194"/>
      <c r="D355" s="222"/>
      <c r="E355" s="194"/>
      <c r="F355" s="222"/>
      <c r="G355" s="194"/>
      <c r="H355" s="222"/>
      <c r="I355" s="168"/>
      <c r="J355" s="225" t="s">
        <v>753</v>
      </c>
      <c r="K355" s="226" t="s">
        <v>267</v>
      </c>
      <c r="L355" s="227" t="s">
        <v>437</v>
      </c>
      <c r="M355" s="240">
        <v>12</v>
      </c>
      <c r="N355" s="240">
        <v>12</v>
      </c>
      <c r="O355" s="142">
        <f t="shared" si="27"/>
        <v>100</v>
      </c>
      <c r="P355" s="230"/>
      <c r="Q355" s="222"/>
    </row>
    <row r="356" spans="1:17" ht="110.25">
      <c r="A356" s="145"/>
      <c r="B356" s="222"/>
      <c r="C356" s="194"/>
      <c r="D356" s="222"/>
      <c r="E356" s="194"/>
      <c r="F356" s="222"/>
      <c r="G356" s="194"/>
      <c r="H356" s="222"/>
      <c r="I356" s="168"/>
      <c r="J356" s="225" t="s">
        <v>754</v>
      </c>
      <c r="K356" s="226" t="s">
        <v>268</v>
      </c>
      <c r="L356" s="227" t="s">
        <v>437</v>
      </c>
      <c r="M356" s="241">
        <v>4500</v>
      </c>
      <c r="N356" s="241">
        <v>3586</v>
      </c>
      <c r="O356" s="142">
        <f t="shared" si="27"/>
        <v>79.688888888888883</v>
      </c>
      <c r="P356" s="230"/>
      <c r="Q356" s="155" t="s">
        <v>785</v>
      </c>
    </row>
    <row r="357" spans="1:17" ht="236.25">
      <c r="A357" s="145"/>
      <c r="B357" s="222"/>
      <c r="C357" s="194"/>
      <c r="D357" s="222"/>
      <c r="E357" s="194"/>
      <c r="F357" s="222"/>
      <c r="G357" s="194"/>
      <c r="H357" s="222"/>
      <c r="I357" s="168"/>
      <c r="J357" s="225" t="s">
        <v>755</v>
      </c>
      <c r="K357" s="226" t="s">
        <v>273</v>
      </c>
      <c r="L357" s="227" t="s">
        <v>437</v>
      </c>
      <c r="M357" s="241">
        <v>1500</v>
      </c>
      <c r="N357" s="241">
        <v>1835</v>
      </c>
      <c r="O357" s="142">
        <f t="shared" ref="O357:O361" si="39">IF(N357/M357&gt;1,100)</f>
        <v>100</v>
      </c>
      <c r="P357" s="230"/>
      <c r="Q357" s="222"/>
    </row>
    <row r="358" spans="1:17" ht="78.75">
      <c r="A358" s="145"/>
      <c r="B358" s="222"/>
      <c r="C358" s="194"/>
      <c r="D358" s="222"/>
      <c r="E358" s="194"/>
      <c r="F358" s="222"/>
      <c r="G358" s="194"/>
      <c r="H358" s="222"/>
      <c r="I358" s="168"/>
      <c r="J358" s="225" t="s">
        <v>756</v>
      </c>
      <c r="K358" s="226" t="s">
        <v>269</v>
      </c>
      <c r="L358" s="227" t="s">
        <v>437</v>
      </c>
      <c r="M358" s="240">
        <v>400</v>
      </c>
      <c r="N358" s="240">
        <v>2009</v>
      </c>
      <c r="O358" s="142">
        <f t="shared" si="39"/>
        <v>100</v>
      </c>
      <c r="P358" s="230"/>
      <c r="Q358" s="222"/>
    </row>
    <row r="359" spans="1:17" ht="94.5">
      <c r="A359" s="145"/>
      <c r="B359" s="222"/>
      <c r="C359" s="194"/>
      <c r="D359" s="222"/>
      <c r="E359" s="194"/>
      <c r="F359" s="222"/>
      <c r="G359" s="194"/>
      <c r="H359" s="222"/>
      <c r="I359" s="168"/>
      <c r="J359" s="225" t="s">
        <v>758</v>
      </c>
      <c r="K359" s="226" t="s">
        <v>270</v>
      </c>
      <c r="L359" s="227" t="s">
        <v>256</v>
      </c>
      <c r="M359" s="241">
        <v>114637</v>
      </c>
      <c r="N359" s="241">
        <v>122044</v>
      </c>
      <c r="O359" s="142">
        <f t="shared" si="39"/>
        <v>100</v>
      </c>
      <c r="P359" s="230"/>
      <c r="Q359" s="222"/>
    </row>
    <row r="360" spans="1:17" ht="126">
      <c r="A360" s="135" t="s">
        <v>786</v>
      </c>
      <c r="B360" s="129" t="s">
        <v>258</v>
      </c>
      <c r="C360" s="136" t="s">
        <v>710</v>
      </c>
      <c r="D360" s="129" t="s">
        <v>787</v>
      </c>
      <c r="E360" s="137">
        <v>118116.8</v>
      </c>
      <c r="F360" s="127">
        <v>118116.1</v>
      </c>
      <c r="G360" s="198" t="s">
        <v>8</v>
      </c>
      <c r="H360" s="127">
        <f>F360/E360*100</f>
        <v>99.999407366267974</v>
      </c>
      <c r="I360" s="185"/>
      <c r="J360" s="225" t="s">
        <v>711</v>
      </c>
      <c r="K360" s="226" t="s">
        <v>260</v>
      </c>
      <c r="L360" s="227" t="s">
        <v>261</v>
      </c>
      <c r="M360" s="237">
        <v>12626.89</v>
      </c>
      <c r="N360" s="237">
        <v>9090.01</v>
      </c>
      <c r="O360" s="142">
        <f t="shared" si="27"/>
        <v>71.989302195552511</v>
      </c>
      <c r="P360" s="128">
        <f>SUM(O360:O371)/12</f>
        <v>96.501209089997303</v>
      </c>
      <c r="Q360" s="129" t="s">
        <v>728</v>
      </c>
    </row>
    <row r="361" spans="1:17" ht="204.75">
      <c r="A361" s="145"/>
      <c r="B361" s="222"/>
      <c r="C361" s="194"/>
      <c r="D361" s="222"/>
      <c r="E361" s="194"/>
      <c r="F361" s="222"/>
      <c r="G361" s="194"/>
      <c r="H361" s="222"/>
      <c r="I361" s="168"/>
      <c r="J361" s="225" t="s">
        <v>746</v>
      </c>
      <c r="K361" s="226" t="s">
        <v>276</v>
      </c>
      <c r="L361" s="227" t="s">
        <v>437</v>
      </c>
      <c r="M361" s="240">
        <v>30</v>
      </c>
      <c r="N361" s="240">
        <v>50</v>
      </c>
      <c r="O361" s="142">
        <f t="shared" si="39"/>
        <v>100</v>
      </c>
      <c r="P361" s="222"/>
      <c r="Q361" s="168"/>
    </row>
    <row r="362" spans="1:17" ht="315">
      <c r="A362" s="145"/>
      <c r="B362" s="222"/>
      <c r="C362" s="194"/>
      <c r="D362" s="222"/>
      <c r="E362" s="194"/>
      <c r="F362" s="222"/>
      <c r="G362" s="194"/>
      <c r="H362" s="222"/>
      <c r="I362" s="168"/>
      <c r="J362" s="225" t="s">
        <v>730</v>
      </c>
      <c r="K362" s="226" t="s">
        <v>262</v>
      </c>
      <c r="L362" s="227" t="s">
        <v>437</v>
      </c>
      <c r="M362" s="240">
        <v>15</v>
      </c>
      <c r="N362" s="240">
        <v>14</v>
      </c>
      <c r="O362" s="142">
        <f t="shared" ref="O362:O432" si="40">N362/M362*100</f>
        <v>93.333333333333329</v>
      </c>
      <c r="P362" s="222"/>
      <c r="Q362" s="129" t="s">
        <v>788</v>
      </c>
    </row>
    <row r="363" spans="1:17" ht="189">
      <c r="A363" s="145"/>
      <c r="B363" s="222"/>
      <c r="C363" s="194"/>
      <c r="D363" s="222"/>
      <c r="E363" s="194"/>
      <c r="F363" s="222"/>
      <c r="G363" s="194"/>
      <c r="H363" s="222"/>
      <c r="I363" s="168"/>
      <c r="J363" s="225" t="s">
        <v>732</v>
      </c>
      <c r="K363" s="226" t="s">
        <v>263</v>
      </c>
      <c r="L363" s="227" t="s">
        <v>437</v>
      </c>
      <c r="M363" s="240">
        <v>793</v>
      </c>
      <c r="N363" s="240">
        <v>783</v>
      </c>
      <c r="O363" s="142">
        <f t="shared" si="40"/>
        <v>98.738965952080704</v>
      </c>
      <c r="P363" s="222"/>
      <c r="Q363" s="186" t="s">
        <v>762</v>
      </c>
    </row>
    <row r="364" spans="1:17" ht="157.5">
      <c r="A364" s="145"/>
      <c r="B364" s="222"/>
      <c r="C364" s="194"/>
      <c r="D364" s="222"/>
      <c r="E364" s="194"/>
      <c r="F364" s="222"/>
      <c r="G364" s="194"/>
      <c r="H364" s="222"/>
      <c r="I364" s="168"/>
      <c r="J364" s="225" t="s">
        <v>733</v>
      </c>
      <c r="K364" s="226" t="s">
        <v>264</v>
      </c>
      <c r="L364" s="227" t="s">
        <v>437</v>
      </c>
      <c r="M364" s="241">
        <v>1300</v>
      </c>
      <c r="N364" s="241">
        <v>1650</v>
      </c>
      <c r="O364" s="142">
        <f t="shared" ref="O364" si="41">IF(N364/M364&gt;1,100)</f>
        <v>100</v>
      </c>
      <c r="P364" s="222"/>
      <c r="Q364" s="168"/>
    </row>
    <row r="365" spans="1:17" ht="157.5">
      <c r="A365" s="145"/>
      <c r="B365" s="222"/>
      <c r="C365" s="194"/>
      <c r="D365" s="222"/>
      <c r="E365" s="194"/>
      <c r="F365" s="222"/>
      <c r="G365" s="194"/>
      <c r="H365" s="222"/>
      <c r="I365" s="168"/>
      <c r="J365" s="225" t="s">
        <v>734</v>
      </c>
      <c r="K365" s="226" t="s">
        <v>265</v>
      </c>
      <c r="L365" s="227" t="s">
        <v>437</v>
      </c>
      <c r="M365" s="241">
        <v>11212</v>
      </c>
      <c r="N365" s="241">
        <v>10534</v>
      </c>
      <c r="O365" s="142">
        <f t="shared" si="40"/>
        <v>93.952907599001065</v>
      </c>
      <c r="P365" s="222"/>
      <c r="Q365" s="232" t="s">
        <v>735</v>
      </c>
    </row>
    <row r="366" spans="1:17" ht="94.5">
      <c r="A366" s="145"/>
      <c r="B366" s="222"/>
      <c r="C366" s="194"/>
      <c r="D366" s="222"/>
      <c r="E366" s="194"/>
      <c r="F366" s="222"/>
      <c r="G366" s="194"/>
      <c r="H366" s="222"/>
      <c r="I366" s="168"/>
      <c r="J366" s="225" t="s">
        <v>736</v>
      </c>
      <c r="K366" s="226" t="s">
        <v>266</v>
      </c>
      <c r="L366" s="227" t="s">
        <v>437</v>
      </c>
      <c r="M366" s="241">
        <v>1152</v>
      </c>
      <c r="N366" s="241">
        <v>1375</v>
      </c>
      <c r="O366" s="142">
        <f t="shared" ref="O366" si="42">IF(N366/M366&gt;1,100)</f>
        <v>100</v>
      </c>
      <c r="P366" s="222"/>
      <c r="Q366" s="168"/>
    </row>
    <row r="367" spans="1:17" ht="189">
      <c r="A367" s="145"/>
      <c r="B367" s="222"/>
      <c r="C367" s="194"/>
      <c r="D367" s="222"/>
      <c r="E367" s="194"/>
      <c r="F367" s="222"/>
      <c r="G367" s="194"/>
      <c r="H367" s="222"/>
      <c r="I367" s="168"/>
      <c r="J367" s="225" t="s">
        <v>737</v>
      </c>
      <c r="K367" s="226" t="s">
        <v>267</v>
      </c>
      <c r="L367" s="227" t="s">
        <v>437</v>
      </c>
      <c r="M367" s="240">
        <v>12</v>
      </c>
      <c r="N367" s="240">
        <v>12</v>
      </c>
      <c r="O367" s="142">
        <f t="shared" si="40"/>
        <v>100</v>
      </c>
      <c r="P367" s="222"/>
      <c r="Q367" s="168"/>
    </row>
    <row r="368" spans="1:17" ht="110.25">
      <c r="A368" s="145"/>
      <c r="B368" s="222"/>
      <c r="C368" s="194"/>
      <c r="D368" s="222"/>
      <c r="E368" s="194"/>
      <c r="F368" s="222"/>
      <c r="G368" s="194"/>
      <c r="H368" s="222"/>
      <c r="I368" s="168"/>
      <c r="J368" s="225" t="s">
        <v>738</v>
      </c>
      <c r="K368" s="226" t="s">
        <v>268</v>
      </c>
      <c r="L368" s="227" t="s">
        <v>437</v>
      </c>
      <c r="M368" s="241">
        <v>3000</v>
      </c>
      <c r="N368" s="241">
        <v>6140</v>
      </c>
      <c r="O368" s="142">
        <f t="shared" ref="O368:O369" si="43">IF(N368/M368&gt;1,100)</f>
        <v>100</v>
      </c>
      <c r="P368" s="222"/>
      <c r="Q368" s="168"/>
    </row>
    <row r="369" spans="1:17" ht="236.25">
      <c r="A369" s="145"/>
      <c r="B369" s="222"/>
      <c r="C369" s="194"/>
      <c r="D369" s="222"/>
      <c r="E369" s="194"/>
      <c r="F369" s="222"/>
      <c r="G369" s="194"/>
      <c r="H369" s="222"/>
      <c r="I369" s="168"/>
      <c r="J369" s="225" t="s">
        <v>739</v>
      </c>
      <c r="K369" s="226" t="s">
        <v>273</v>
      </c>
      <c r="L369" s="227" t="s">
        <v>437</v>
      </c>
      <c r="M369" s="241">
        <f>750+600</f>
        <v>1350</v>
      </c>
      <c r="N369" s="241">
        <v>1369</v>
      </c>
      <c r="O369" s="142">
        <f t="shared" si="43"/>
        <v>100</v>
      </c>
      <c r="P369" s="222"/>
      <c r="Q369" s="168"/>
    </row>
    <row r="370" spans="1:17" ht="78.75">
      <c r="A370" s="145"/>
      <c r="B370" s="222"/>
      <c r="C370" s="194"/>
      <c r="D370" s="222"/>
      <c r="E370" s="194"/>
      <c r="F370" s="222"/>
      <c r="G370" s="194"/>
      <c r="H370" s="222"/>
      <c r="I370" s="168"/>
      <c r="J370" s="225" t="s">
        <v>740</v>
      </c>
      <c r="K370" s="226" t="s">
        <v>269</v>
      </c>
      <c r="L370" s="227" t="s">
        <v>437</v>
      </c>
      <c r="M370" s="241">
        <v>25450</v>
      </c>
      <c r="N370" s="241">
        <v>24755</v>
      </c>
      <c r="O370" s="142">
        <v>100</v>
      </c>
      <c r="P370" s="222"/>
      <c r="Q370" s="155" t="s">
        <v>789</v>
      </c>
    </row>
    <row r="371" spans="1:17" ht="94.5">
      <c r="A371" s="145"/>
      <c r="B371" s="222"/>
      <c r="C371" s="194"/>
      <c r="D371" s="222"/>
      <c r="E371" s="194"/>
      <c r="F371" s="222"/>
      <c r="G371" s="194"/>
      <c r="H371" s="222"/>
      <c r="I371" s="168"/>
      <c r="J371" s="225" t="s">
        <v>741</v>
      </c>
      <c r="K371" s="226" t="s">
        <v>270</v>
      </c>
      <c r="L371" s="227" t="s">
        <v>256</v>
      </c>
      <c r="M371" s="241">
        <v>500000</v>
      </c>
      <c r="N371" s="241">
        <v>504366</v>
      </c>
      <c r="O371" s="142">
        <f t="shared" ref="O371" si="44">IF(N371/M371&gt;1,100)</f>
        <v>100</v>
      </c>
      <c r="P371" s="222"/>
      <c r="Q371" s="168"/>
    </row>
    <row r="372" spans="1:17" ht="126">
      <c r="A372" s="135" t="s">
        <v>790</v>
      </c>
      <c r="B372" s="129" t="s">
        <v>258</v>
      </c>
      <c r="C372" s="136" t="s">
        <v>710</v>
      </c>
      <c r="D372" s="129" t="s">
        <v>791</v>
      </c>
      <c r="E372" s="137">
        <v>69162.100000000006</v>
      </c>
      <c r="F372" s="127">
        <v>69161.600000000006</v>
      </c>
      <c r="G372" s="198" t="s">
        <v>8</v>
      </c>
      <c r="H372" s="127">
        <f>F372/E372*100</f>
        <v>99.999277060702312</v>
      </c>
      <c r="I372" s="185"/>
      <c r="J372" s="225" t="s">
        <v>711</v>
      </c>
      <c r="K372" s="226" t="s">
        <v>260</v>
      </c>
      <c r="L372" s="227" t="s">
        <v>261</v>
      </c>
      <c r="M372" s="237">
        <v>26452</v>
      </c>
      <c r="N372" s="237">
        <v>17376</v>
      </c>
      <c r="O372" s="142">
        <f t="shared" si="40"/>
        <v>65.688794798124903</v>
      </c>
      <c r="P372" s="143">
        <f>SUM(O372:O383)/12</f>
        <v>96.607798768107216</v>
      </c>
      <c r="Q372" s="129" t="s">
        <v>728</v>
      </c>
    </row>
    <row r="373" spans="1:17" ht="204.75">
      <c r="A373" s="145"/>
      <c r="B373" s="222"/>
      <c r="C373" s="194"/>
      <c r="D373" s="222"/>
      <c r="E373" s="194"/>
      <c r="F373" s="222"/>
      <c r="G373" s="194"/>
      <c r="H373" s="222"/>
      <c r="I373" s="168"/>
      <c r="J373" s="225" t="s">
        <v>746</v>
      </c>
      <c r="K373" s="226" t="s">
        <v>276</v>
      </c>
      <c r="L373" s="227" t="s">
        <v>437</v>
      </c>
      <c r="M373" s="240">
        <v>26</v>
      </c>
      <c r="N373" s="240">
        <v>26</v>
      </c>
      <c r="O373" s="142">
        <f t="shared" si="40"/>
        <v>100</v>
      </c>
      <c r="P373" s="230"/>
      <c r="Q373" s="222"/>
    </row>
    <row r="374" spans="1:17" ht="315">
      <c r="A374" s="145"/>
      <c r="B374" s="222"/>
      <c r="C374" s="194"/>
      <c r="D374" s="222"/>
      <c r="E374" s="194"/>
      <c r="F374" s="222"/>
      <c r="G374" s="194"/>
      <c r="H374" s="222"/>
      <c r="I374" s="168"/>
      <c r="J374" s="225" t="s">
        <v>730</v>
      </c>
      <c r="K374" s="226" t="s">
        <v>262</v>
      </c>
      <c r="L374" s="227" t="s">
        <v>437</v>
      </c>
      <c r="M374" s="240">
        <v>10</v>
      </c>
      <c r="N374" s="240">
        <v>12</v>
      </c>
      <c r="O374" s="142">
        <f t="shared" ref="O374:O376" si="45">IF(N374/M374&gt;1,100)</f>
        <v>100</v>
      </c>
      <c r="P374" s="230"/>
      <c r="Q374" s="222"/>
    </row>
    <row r="375" spans="1:17" ht="157.5">
      <c r="A375" s="145"/>
      <c r="B375" s="222"/>
      <c r="C375" s="194"/>
      <c r="D375" s="222"/>
      <c r="E375" s="194"/>
      <c r="F375" s="222"/>
      <c r="G375" s="194"/>
      <c r="H375" s="222"/>
      <c r="I375" s="168"/>
      <c r="J375" s="225" t="s">
        <v>732</v>
      </c>
      <c r="K375" s="226" t="s">
        <v>263</v>
      </c>
      <c r="L375" s="227" t="s">
        <v>437</v>
      </c>
      <c r="M375" s="240">
        <v>869</v>
      </c>
      <c r="N375" s="240">
        <v>869</v>
      </c>
      <c r="O375" s="142">
        <f t="shared" si="40"/>
        <v>100</v>
      </c>
      <c r="P375" s="230"/>
      <c r="Q375" s="222"/>
    </row>
    <row r="376" spans="1:17" ht="157.5">
      <c r="A376" s="145"/>
      <c r="B376" s="222"/>
      <c r="C376" s="194"/>
      <c r="D376" s="222"/>
      <c r="E376" s="194"/>
      <c r="F376" s="222"/>
      <c r="G376" s="194"/>
      <c r="H376" s="222"/>
      <c r="I376" s="168"/>
      <c r="J376" s="225" t="s">
        <v>733</v>
      </c>
      <c r="K376" s="226" t="s">
        <v>264</v>
      </c>
      <c r="L376" s="227" t="s">
        <v>437</v>
      </c>
      <c r="M376" s="240">
        <v>450</v>
      </c>
      <c r="N376" s="240">
        <v>693</v>
      </c>
      <c r="O376" s="142">
        <f t="shared" si="45"/>
        <v>100</v>
      </c>
      <c r="P376" s="230"/>
      <c r="Q376" s="222"/>
    </row>
    <row r="377" spans="1:17" ht="157.5">
      <c r="A377" s="145"/>
      <c r="B377" s="222"/>
      <c r="C377" s="194"/>
      <c r="D377" s="222"/>
      <c r="E377" s="194"/>
      <c r="F377" s="222"/>
      <c r="G377" s="194"/>
      <c r="H377" s="222"/>
      <c r="I377" s="168"/>
      <c r="J377" s="225" t="s">
        <v>734</v>
      </c>
      <c r="K377" s="226" t="s">
        <v>265</v>
      </c>
      <c r="L377" s="227" t="s">
        <v>437</v>
      </c>
      <c r="M377" s="241">
        <v>8350</v>
      </c>
      <c r="N377" s="241">
        <v>7816</v>
      </c>
      <c r="O377" s="142">
        <f t="shared" si="40"/>
        <v>93.604790419161674</v>
      </c>
      <c r="P377" s="230"/>
      <c r="Q377" s="232" t="s">
        <v>735</v>
      </c>
    </row>
    <row r="378" spans="1:17" ht="94.5">
      <c r="A378" s="145"/>
      <c r="B378" s="222"/>
      <c r="C378" s="194"/>
      <c r="D378" s="222"/>
      <c r="E378" s="194"/>
      <c r="F378" s="222"/>
      <c r="G378" s="194"/>
      <c r="H378" s="222"/>
      <c r="I378" s="168"/>
      <c r="J378" s="225" t="s">
        <v>736</v>
      </c>
      <c r="K378" s="226" t="s">
        <v>266</v>
      </c>
      <c r="L378" s="227" t="s">
        <v>437</v>
      </c>
      <c r="M378" s="241">
        <v>1601</v>
      </c>
      <c r="N378" s="241">
        <v>1601</v>
      </c>
      <c r="O378" s="142">
        <f t="shared" si="40"/>
        <v>100</v>
      </c>
      <c r="P378" s="230"/>
      <c r="Q378" s="222"/>
    </row>
    <row r="379" spans="1:17" ht="189">
      <c r="A379" s="145"/>
      <c r="B379" s="222"/>
      <c r="C379" s="194"/>
      <c r="D379" s="222"/>
      <c r="E379" s="194"/>
      <c r="F379" s="222"/>
      <c r="G379" s="194"/>
      <c r="H379" s="222"/>
      <c r="I379" s="168"/>
      <c r="J379" s="225" t="s">
        <v>737</v>
      </c>
      <c r="K379" s="226" t="s">
        <v>267</v>
      </c>
      <c r="L379" s="227" t="s">
        <v>437</v>
      </c>
      <c r="M379" s="240">
        <v>12</v>
      </c>
      <c r="N379" s="240">
        <v>12</v>
      </c>
      <c r="O379" s="142">
        <f t="shared" si="40"/>
        <v>100</v>
      </c>
      <c r="P379" s="230"/>
      <c r="Q379" s="222"/>
    </row>
    <row r="380" spans="1:17" ht="110.25">
      <c r="A380" s="145"/>
      <c r="B380" s="222"/>
      <c r="C380" s="194"/>
      <c r="D380" s="222"/>
      <c r="E380" s="194"/>
      <c r="F380" s="222"/>
      <c r="G380" s="194"/>
      <c r="H380" s="222"/>
      <c r="I380" s="168"/>
      <c r="J380" s="225" t="s">
        <v>738</v>
      </c>
      <c r="K380" s="226" t="s">
        <v>268</v>
      </c>
      <c r="L380" s="227" t="s">
        <v>437</v>
      </c>
      <c r="M380" s="241">
        <v>2000</v>
      </c>
      <c r="N380" s="241">
        <v>2000</v>
      </c>
      <c r="O380" s="142">
        <f t="shared" si="40"/>
        <v>100</v>
      </c>
      <c r="P380" s="230"/>
      <c r="Q380" s="222"/>
    </row>
    <row r="381" spans="1:17" ht="236.25">
      <c r="A381" s="145"/>
      <c r="B381" s="222"/>
      <c r="C381" s="194"/>
      <c r="D381" s="222"/>
      <c r="E381" s="194"/>
      <c r="F381" s="222"/>
      <c r="G381" s="194"/>
      <c r="H381" s="222"/>
      <c r="I381" s="168"/>
      <c r="J381" s="225" t="s">
        <v>739</v>
      </c>
      <c r="K381" s="226" t="s">
        <v>792</v>
      </c>
      <c r="L381" s="227" t="s">
        <v>437</v>
      </c>
      <c r="M381" s="241">
        <v>1400</v>
      </c>
      <c r="N381" s="241">
        <v>1400</v>
      </c>
      <c r="O381" s="142">
        <f t="shared" si="40"/>
        <v>100</v>
      </c>
      <c r="P381" s="230"/>
      <c r="Q381" s="222"/>
    </row>
    <row r="382" spans="1:17" ht="78.75">
      <c r="A382" s="145"/>
      <c r="B382" s="222"/>
      <c r="C382" s="194"/>
      <c r="D382" s="222"/>
      <c r="E382" s="194"/>
      <c r="F382" s="222"/>
      <c r="G382" s="194"/>
      <c r="H382" s="222"/>
      <c r="I382" s="168"/>
      <c r="J382" s="225" t="s">
        <v>740</v>
      </c>
      <c r="K382" s="226" t="s">
        <v>269</v>
      </c>
      <c r="L382" s="227" t="s">
        <v>437</v>
      </c>
      <c r="M382" s="240">
        <v>360</v>
      </c>
      <c r="N382" s="240">
        <v>360</v>
      </c>
      <c r="O382" s="142">
        <f t="shared" si="40"/>
        <v>100</v>
      </c>
      <c r="P382" s="230"/>
      <c r="Q382" s="222"/>
    </row>
    <row r="383" spans="1:17" ht="94.5">
      <c r="A383" s="145"/>
      <c r="B383" s="222"/>
      <c r="C383" s="194"/>
      <c r="D383" s="222"/>
      <c r="E383" s="194"/>
      <c r="F383" s="222"/>
      <c r="G383" s="194"/>
      <c r="H383" s="222"/>
      <c r="I383" s="168"/>
      <c r="J383" s="225" t="s">
        <v>741</v>
      </c>
      <c r="K383" s="226" t="s">
        <v>270</v>
      </c>
      <c r="L383" s="227" t="s">
        <v>256</v>
      </c>
      <c r="M383" s="241">
        <v>172114</v>
      </c>
      <c r="N383" s="241">
        <v>172114</v>
      </c>
      <c r="O383" s="142">
        <f t="shared" si="40"/>
        <v>100</v>
      </c>
      <c r="P383" s="230"/>
      <c r="Q383" s="222"/>
    </row>
    <row r="384" spans="1:17" ht="126">
      <c r="A384" s="236" t="s">
        <v>793</v>
      </c>
      <c r="B384" s="129" t="s">
        <v>258</v>
      </c>
      <c r="C384" s="136" t="s">
        <v>710</v>
      </c>
      <c r="D384" s="129" t="s">
        <v>794</v>
      </c>
      <c r="E384" s="137">
        <v>89378.9</v>
      </c>
      <c r="F384" s="127">
        <v>89378.3</v>
      </c>
      <c r="G384" s="198" t="s">
        <v>8</v>
      </c>
      <c r="H384" s="127">
        <f>F384/E384*100</f>
        <v>99.999328700621746</v>
      </c>
      <c r="I384" s="185"/>
      <c r="J384" s="225" t="s">
        <v>711</v>
      </c>
      <c r="K384" s="226" t="s">
        <v>260</v>
      </c>
      <c r="L384" s="227" t="s">
        <v>261</v>
      </c>
      <c r="M384" s="237">
        <v>7379.83</v>
      </c>
      <c r="N384" s="237">
        <v>6312.15</v>
      </c>
      <c r="O384" s="142">
        <f>N384/M384*100</f>
        <v>85.532458064752177</v>
      </c>
      <c r="P384" s="128">
        <f>SUM(O384:O395)/12</f>
        <v>98.794371505396001</v>
      </c>
      <c r="Q384" s="129" t="s">
        <v>728</v>
      </c>
    </row>
    <row r="385" spans="1:17" ht="204.75">
      <c r="A385" s="239"/>
      <c r="B385" s="222"/>
      <c r="C385" s="194"/>
      <c r="D385" s="222"/>
      <c r="E385" s="194"/>
      <c r="F385" s="222"/>
      <c r="G385" s="194"/>
      <c r="H385" s="222"/>
      <c r="I385" s="168"/>
      <c r="J385" s="225" t="s">
        <v>746</v>
      </c>
      <c r="K385" s="226" t="s">
        <v>276</v>
      </c>
      <c r="L385" s="227" t="s">
        <v>437</v>
      </c>
      <c r="M385" s="240">
        <v>87</v>
      </c>
      <c r="N385" s="240">
        <v>134</v>
      </c>
      <c r="O385" s="142">
        <f t="shared" ref="O385:O386" si="46">IF(N385/M385&gt;1,100)</f>
        <v>100</v>
      </c>
      <c r="P385" s="222"/>
      <c r="Q385" s="168"/>
    </row>
    <row r="386" spans="1:17" ht="315">
      <c r="A386" s="239"/>
      <c r="B386" s="222"/>
      <c r="C386" s="194"/>
      <c r="D386" s="222"/>
      <c r="E386" s="194"/>
      <c r="F386" s="222"/>
      <c r="G386" s="194"/>
      <c r="H386" s="222"/>
      <c r="I386" s="168"/>
      <c r="J386" s="225" t="s">
        <v>730</v>
      </c>
      <c r="K386" s="226" t="s">
        <v>262</v>
      </c>
      <c r="L386" s="227" t="s">
        <v>437</v>
      </c>
      <c r="M386" s="240">
        <v>4</v>
      </c>
      <c r="N386" s="240">
        <v>5</v>
      </c>
      <c r="O386" s="142">
        <f t="shared" si="46"/>
        <v>100</v>
      </c>
      <c r="P386" s="222"/>
      <c r="Q386" s="168"/>
    </row>
    <row r="387" spans="1:17" ht="157.5">
      <c r="A387" s="239"/>
      <c r="B387" s="222"/>
      <c r="C387" s="194"/>
      <c r="D387" s="222"/>
      <c r="E387" s="194"/>
      <c r="F387" s="222"/>
      <c r="G387" s="194"/>
      <c r="H387" s="222"/>
      <c r="I387" s="168"/>
      <c r="J387" s="225" t="s">
        <v>732</v>
      </c>
      <c r="K387" s="226" t="s">
        <v>263</v>
      </c>
      <c r="L387" s="227" t="s">
        <v>437</v>
      </c>
      <c r="M387" s="240">
        <v>9</v>
      </c>
      <c r="N387" s="240">
        <v>9</v>
      </c>
      <c r="O387" s="142">
        <f t="shared" si="40"/>
        <v>100</v>
      </c>
      <c r="P387" s="222"/>
      <c r="Q387" s="168"/>
    </row>
    <row r="388" spans="1:17" ht="157.5">
      <c r="A388" s="239"/>
      <c r="B388" s="222"/>
      <c r="C388" s="194"/>
      <c r="D388" s="222"/>
      <c r="E388" s="194"/>
      <c r="F388" s="222"/>
      <c r="G388" s="194"/>
      <c r="H388" s="222"/>
      <c r="I388" s="168"/>
      <c r="J388" s="225" t="s">
        <v>733</v>
      </c>
      <c r="K388" s="226" t="s">
        <v>264</v>
      </c>
      <c r="L388" s="227" t="s">
        <v>437</v>
      </c>
      <c r="M388" s="240">
        <v>408</v>
      </c>
      <c r="N388" s="240">
        <v>431</v>
      </c>
      <c r="O388" s="142">
        <f t="shared" ref="O388" si="47">IF(N388/M388&gt;1,100)</f>
        <v>100</v>
      </c>
      <c r="P388" s="222"/>
      <c r="Q388" s="168"/>
    </row>
    <row r="389" spans="1:17" ht="63">
      <c r="A389" s="239"/>
      <c r="B389" s="222"/>
      <c r="C389" s="194"/>
      <c r="D389" s="222"/>
      <c r="E389" s="194"/>
      <c r="F389" s="222"/>
      <c r="G389" s="194"/>
      <c r="H389" s="222"/>
      <c r="I389" s="168"/>
      <c r="J389" s="225" t="s">
        <v>734</v>
      </c>
      <c r="K389" s="226" t="s">
        <v>265</v>
      </c>
      <c r="L389" s="227" t="s">
        <v>437</v>
      </c>
      <c r="M389" s="241">
        <v>15681</v>
      </c>
      <c r="N389" s="241">
        <v>15681</v>
      </c>
      <c r="O389" s="142">
        <f t="shared" si="40"/>
        <v>100</v>
      </c>
      <c r="P389" s="222"/>
      <c r="Q389" s="168"/>
    </row>
    <row r="390" spans="1:17" ht="94.5">
      <c r="A390" s="239"/>
      <c r="B390" s="222"/>
      <c r="C390" s="194"/>
      <c r="D390" s="222"/>
      <c r="E390" s="194"/>
      <c r="F390" s="222"/>
      <c r="G390" s="194"/>
      <c r="H390" s="222"/>
      <c r="I390" s="168"/>
      <c r="J390" s="225" t="s">
        <v>736</v>
      </c>
      <c r="K390" s="226" t="s">
        <v>266</v>
      </c>
      <c r="L390" s="227" t="s">
        <v>437</v>
      </c>
      <c r="M390" s="241">
        <f>281+1034</f>
        <v>1315</v>
      </c>
      <c r="N390" s="241">
        <v>1657</v>
      </c>
      <c r="O390" s="142">
        <f t="shared" ref="O390" si="48">IF(N390/M390&gt;1,100)</f>
        <v>100</v>
      </c>
      <c r="P390" s="222"/>
      <c r="Q390" s="168"/>
    </row>
    <row r="391" spans="1:17" ht="189">
      <c r="A391" s="239"/>
      <c r="B391" s="222"/>
      <c r="C391" s="194"/>
      <c r="D391" s="222"/>
      <c r="E391" s="194"/>
      <c r="F391" s="222"/>
      <c r="G391" s="194"/>
      <c r="H391" s="222"/>
      <c r="I391" s="168"/>
      <c r="J391" s="225" t="s">
        <v>737</v>
      </c>
      <c r="K391" s="226" t="s">
        <v>267</v>
      </c>
      <c r="L391" s="227" t="s">
        <v>437</v>
      </c>
      <c r="M391" s="240">
        <v>12</v>
      </c>
      <c r="N391" s="240">
        <v>12</v>
      </c>
      <c r="O391" s="142">
        <f t="shared" si="40"/>
        <v>100</v>
      </c>
      <c r="P391" s="222"/>
      <c r="Q391" s="168"/>
    </row>
    <row r="392" spans="1:17" ht="110.25">
      <c r="A392" s="239"/>
      <c r="B392" s="222"/>
      <c r="C392" s="194"/>
      <c r="D392" s="222"/>
      <c r="E392" s="194"/>
      <c r="F392" s="222"/>
      <c r="G392" s="194"/>
      <c r="H392" s="222"/>
      <c r="I392" s="168"/>
      <c r="J392" s="225" t="s">
        <v>738</v>
      </c>
      <c r="K392" s="226" t="s">
        <v>268</v>
      </c>
      <c r="L392" s="227" t="s">
        <v>437</v>
      </c>
      <c r="M392" s="240">
        <v>271</v>
      </c>
      <c r="N392" s="240">
        <v>271</v>
      </c>
      <c r="O392" s="142">
        <f t="shared" si="40"/>
        <v>100</v>
      </c>
      <c r="P392" s="222"/>
      <c r="Q392" s="168"/>
    </row>
    <row r="393" spans="1:17" ht="236.25">
      <c r="A393" s="239"/>
      <c r="B393" s="222"/>
      <c r="C393" s="194"/>
      <c r="D393" s="222"/>
      <c r="E393" s="194"/>
      <c r="F393" s="222"/>
      <c r="G393" s="194"/>
      <c r="H393" s="222"/>
      <c r="I393" s="168"/>
      <c r="J393" s="225" t="s">
        <v>739</v>
      </c>
      <c r="K393" s="226" t="s">
        <v>273</v>
      </c>
      <c r="L393" s="227" t="s">
        <v>437</v>
      </c>
      <c r="M393" s="240">
        <f>810+3484</f>
        <v>4294</v>
      </c>
      <c r="N393" s="240">
        <v>4294</v>
      </c>
      <c r="O393" s="142">
        <f t="shared" si="40"/>
        <v>100</v>
      </c>
      <c r="P393" s="222"/>
      <c r="Q393" s="168"/>
    </row>
    <row r="394" spans="1:17" ht="78.75">
      <c r="A394" s="239"/>
      <c r="B394" s="222"/>
      <c r="C394" s="194"/>
      <c r="D394" s="222"/>
      <c r="E394" s="194"/>
      <c r="F394" s="222"/>
      <c r="G394" s="194"/>
      <c r="H394" s="222"/>
      <c r="I394" s="168"/>
      <c r="J394" s="225" t="s">
        <v>740</v>
      </c>
      <c r="K394" s="226" t="s">
        <v>269</v>
      </c>
      <c r="L394" s="227" t="s">
        <v>437</v>
      </c>
      <c r="M394" s="240">
        <v>2310</v>
      </c>
      <c r="N394" s="240">
        <v>2390</v>
      </c>
      <c r="O394" s="142">
        <f t="shared" ref="O394:O395" si="49">IF(N394/M394&gt;1,100)</f>
        <v>100</v>
      </c>
      <c r="P394" s="222"/>
      <c r="Q394" s="168"/>
    </row>
    <row r="395" spans="1:17" ht="94.5">
      <c r="A395" s="239"/>
      <c r="B395" s="222"/>
      <c r="C395" s="194"/>
      <c r="D395" s="222"/>
      <c r="E395" s="194"/>
      <c r="F395" s="222"/>
      <c r="G395" s="194"/>
      <c r="H395" s="222"/>
      <c r="I395" s="168"/>
      <c r="J395" s="225" t="s">
        <v>741</v>
      </c>
      <c r="K395" s="226" t="s">
        <v>270</v>
      </c>
      <c r="L395" s="227" t="s">
        <v>256</v>
      </c>
      <c r="M395" s="240">
        <v>406015</v>
      </c>
      <c r="N395" s="240">
        <v>408168</v>
      </c>
      <c r="O395" s="142">
        <f t="shared" si="49"/>
        <v>100</v>
      </c>
      <c r="P395" s="222"/>
      <c r="Q395" s="168"/>
    </row>
    <row r="396" spans="1:17" ht="126">
      <c r="A396" s="135" t="s">
        <v>795</v>
      </c>
      <c r="B396" s="129" t="s">
        <v>258</v>
      </c>
      <c r="C396" s="136" t="s">
        <v>710</v>
      </c>
      <c r="D396" s="129" t="s">
        <v>796</v>
      </c>
      <c r="E396" s="137">
        <v>109104.1</v>
      </c>
      <c r="F396" s="127">
        <v>109103.8</v>
      </c>
      <c r="G396" s="198" t="s">
        <v>8</v>
      </c>
      <c r="H396" s="127">
        <f>F396/E396*100</f>
        <v>99.999725033248069</v>
      </c>
      <c r="I396" s="185"/>
      <c r="J396" s="225" t="s">
        <v>711</v>
      </c>
      <c r="K396" s="226" t="s">
        <v>260</v>
      </c>
      <c r="L396" s="227" t="s">
        <v>261</v>
      </c>
      <c r="M396" s="243">
        <v>39418.199999999997</v>
      </c>
      <c r="N396" s="243">
        <v>39353.089999999997</v>
      </c>
      <c r="O396" s="142">
        <f t="shared" si="40"/>
        <v>99.83482249316306</v>
      </c>
      <c r="P396" s="128">
        <f>SUM(O396:O407)/12</f>
        <v>99.986235207763585</v>
      </c>
      <c r="Q396" s="129" t="s">
        <v>728</v>
      </c>
    </row>
    <row r="397" spans="1:17" ht="204.75">
      <c r="A397" s="145"/>
      <c r="B397" s="222"/>
      <c r="C397" s="194"/>
      <c r="D397" s="222"/>
      <c r="E397" s="194"/>
      <c r="F397" s="222"/>
      <c r="G397" s="194"/>
      <c r="H397" s="222"/>
      <c r="I397" s="168"/>
      <c r="J397" s="225" t="s">
        <v>746</v>
      </c>
      <c r="K397" s="226" t="s">
        <v>276</v>
      </c>
      <c r="L397" s="227" t="s">
        <v>437</v>
      </c>
      <c r="M397" s="240">
        <v>694</v>
      </c>
      <c r="N397" s="240">
        <v>694</v>
      </c>
      <c r="O397" s="142">
        <f t="shared" si="40"/>
        <v>100</v>
      </c>
      <c r="P397" s="222"/>
      <c r="Q397" s="222"/>
    </row>
    <row r="398" spans="1:17" ht="315">
      <c r="A398" s="145"/>
      <c r="B398" s="222"/>
      <c r="C398" s="194"/>
      <c r="D398" s="222"/>
      <c r="E398" s="194"/>
      <c r="F398" s="222"/>
      <c r="G398" s="194"/>
      <c r="H398" s="195"/>
      <c r="I398" s="168"/>
      <c r="J398" s="225" t="s">
        <v>730</v>
      </c>
      <c r="K398" s="226" t="s">
        <v>262</v>
      </c>
      <c r="L398" s="227" t="s">
        <v>437</v>
      </c>
      <c r="M398" s="240">
        <v>6</v>
      </c>
      <c r="N398" s="240">
        <v>6</v>
      </c>
      <c r="O398" s="142">
        <f t="shared" si="40"/>
        <v>100</v>
      </c>
      <c r="P398" s="222"/>
      <c r="Q398" s="222"/>
    </row>
    <row r="399" spans="1:17" ht="157.5">
      <c r="A399" s="145"/>
      <c r="B399" s="222"/>
      <c r="C399" s="194"/>
      <c r="D399" s="222"/>
      <c r="E399" s="194"/>
      <c r="F399" s="222"/>
      <c r="G399" s="194"/>
      <c r="H399" s="222"/>
      <c r="I399" s="168"/>
      <c r="J399" s="225" t="s">
        <v>732</v>
      </c>
      <c r="K399" s="226" t="s">
        <v>263</v>
      </c>
      <c r="L399" s="227" t="s">
        <v>437</v>
      </c>
      <c r="M399" s="240">
        <v>1725</v>
      </c>
      <c r="N399" s="240">
        <v>1725</v>
      </c>
      <c r="O399" s="142">
        <f t="shared" si="40"/>
        <v>100</v>
      </c>
      <c r="P399" s="222"/>
      <c r="Q399" s="222"/>
    </row>
    <row r="400" spans="1:17" ht="157.5">
      <c r="A400" s="145"/>
      <c r="B400" s="222"/>
      <c r="C400" s="194"/>
      <c r="D400" s="222"/>
      <c r="E400" s="194"/>
      <c r="F400" s="222"/>
      <c r="G400" s="194"/>
      <c r="H400" s="222"/>
      <c r="I400" s="168"/>
      <c r="J400" s="225" t="s">
        <v>733</v>
      </c>
      <c r="K400" s="226" t="s">
        <v>264</v>
      </c>
      <c r="L400" s="227" t="s">
        <v>437</v>
      </c>
      <c r="M400" s="240">
        <v>550</v>
      </c>
      <c r="N400" s="240">
        <v>586</v>
      </c>
      <c r="O400" s="142">
        <f t="shared" ref="O400" si="50">IF(N400/M400&gt;1,100)</f>
        <v>100</v>
      </c>
      <c r="P400" s="222"/>
      <c r="Q400" s="222"/>
    </row>
    <row r="401" spans="1:17" ht="63">
      <c r="A401" s="145"/>
      <c r="B401" s="222"/>
      <c r="C401" s="194"/>
      <c r="D401" s="222"/>
      <c r="E401" s="194"/>
      <c r="F401" s="222"/>
      <c r="G401" s="194"/>
      <c r="H401" s="222"/>
      <c r="I401" s="168"/>
      <c r="J401" s="225" t="s">
        <v>734</v>
      </c>
      <c r="K401" s="226" t="s">
        <v>265</v>
      </c>
      <c r="L401" s="227" t="s">
        <v>437</v>
      </c>
      <c r="M401" s="240">
        <v>7152</v>
      </c>
      <c r="N401" s="240">
        <v>7152</v>
      </c>
      <c r="O401" s="142">
        <f t="shared" si="40"/>
        <v>100</v>
      </c>
      <c r="P401" s="222"/>
      <c r="Q401" s="222"/>
    </row>
    <row r="402" spans="1:17" ht="94.5">
      <c r="A402" s="145"/>
      <c r="B402" s="222"/>
      <c r="C402" s="194"/>
      <c r="D402" s="222"/>
      <c r="E402" s="194"/>
      <c r="F402" s="222"/>
      <c r="G402" s="194"/>
      <c r="H402" s="222"/>
      <c r="I402" s="168"/>
      <c r="J402" s="225" t="s">
        <v>736</v>
      </c>
      <c r="K402" s="226" t="s">
        <v>266</v>
      </c>
      <c r="L402" s="227" t="s">
        <v>437</v>
      </c>
      <c r="M402" s="240">
        <v>1103</v>
      </c>
      <c r="N402" s="240">
        <v>1125</v>
      </c>
      <c r="O402" s="142">
        <f t="shared" ref="O402:O407" si="51">IF(N402/M402&gt;1,100)</f>
        <v>100</v>
      </c>
      <c r="P402" s="222"/>
      <c r="Q402" s="222"/>
    </row>
    <row r="403" spans="1:17" ht="189">
      <c r="A403" s="145"/>
      <c r="B403" s="222"/>
      <c r="C403" s="194"/>
      <c r="D403" s="222"/>
      <c r="E403" s="194"/>
      <c r="F403" s="222"/>
      <c r="G403" s="194"/>
      <c r="H403" s="222"/>
      <c r="I403" s="168"/>
      <c r="J403" s="225" t="s">
        <v>737</v>
      </c>
      <c r="K403" s="226" t="s">
        <v>267</v>
      </c>
      <c r="L403" s="227" t="s">
        <v>437</v>
      </c>
      <c r="M403" s="240">
        <v>9</v>
      </c>
      <c r="N403" s="240">
        <v>20</v>
      </c>
      <c r="O403" s="142">
        <f t="shared" si="51"/>
        <v>100</v>
      </c>
      <c r="P403" s="222"/>
      <c r="Q403" s="222"/>
    </row>
    <row r="404" spans="1:17" ht="110.25">
      <c r="A404" s="145"/>
      <c r="B404" s="222"/>
      <c r="C404" s="194"/>
      <c r="D404" s="222"/>
      <c r="E404" s="194"/>
      <c r="F404" s="222"/>
      <c r="G404" s="194"/>
      <c r="H404" s="222"/>
      <c r="I404" s="168"/>
      <c r="J404" s="225" t="s">
        <v>738</v>
      </c>
      <c r="K404" s="226" t="s">
        <v>268</v>
      </c>
      <c r="L404" s="227" t="s">
        <v>437</v>
      </c>
      <c r="M404" s="240">
        <v>231536</v>
      </c>
      <c r="N404" s="240">
        <v>249238</v>
      </c>
      <c r="O404" s="142">
        <f t="shared" si="51"/>
        <v>100</v>
      </c>
      <c r="P404" s="222"/>
      <c r="Q404" s="222"/>
    </row>
    <row r="405" spans="1:17" ht="236.25">
      <c r="A405" s="145"/>
      <c r="B405" s="222"/>
      <c r="C405" s="194"/>
      <c r="D405" s="222"/>
      <c r="E405" s="194"/>
      <c r="F405" s="222"/>
      <c r="G405" s="194"/>
      <c r="H405" s="222"/>
      <c r="I405" s="168"/>
      <c r="J405" s="225" t="s">
        <v>739</v>
      </c>
      <c r="K405" s="226" t="s">
        <v>273</v>
      </c>
      <c r="L405" s="227" t="s">
        <v>437</v>
      </c>
      <c r="M405" s="240">
        <v>2710</v>
      </c>
      <c r="N405" s="240">
        <v>2831</v>
      </c>
      <c r="O405" s="142">
        <f t="shared" si="51"/>
        <v>100</v>
      </c>
      <c r="P405" s="222"/>
      <c r="Q405" s="222"/>
    </row>
    <row r="406" spans="1:17" ht="78.75">
      <c r="A406" s="145"/>
      <c r="B406" s="222"/>
      <c r="C406" s="194"/>
      <c r="D406" s="222"/>
      <c r="E406" s="194"/>
      <c r="F406" s="222"/>
      <c r="G406" s="194"/>
      <c r="H406" s="222"/>
      <c r="I406" s="168"/>
      <c r="J406" s="225" t="s">
        <v>740</v>
      </c>
      <c r="K406" s="226" t="s">
        <v>269</v>
      </c>
      <c r="L406" s="227" t="s">
        <v>437</v>
      </c>
      <c r="M406" s="240">
        <v>16500</v>
      </c>
      <c r="N406" s="240">
        <v>16693</v>
      </c>
      <c r="O406" s="142">
        <f t="shared" si="51"/>
        <v>100</v>
      </c>
      <c r="P406" s="222"/>
      <c r="Q406" s="222"/>
    </row>
    <row r="407" spans="1:17" ht="94.5">
      <c r="A407" s="214"/>
      <c r="B407" s="234"/>
      <c r="C407" s="212"/>
      <c r="D407" s="234"/>
      <c r="E407" s="212"/>
      <c r="F407" s="234"/>
      <c r="G407" s="212"/>
      <c r="H407" s="234"/>
      <c r="I407" s="166"/>
      <c r="J407" s="225" t="s">
        <v>741</v>
      </c>
      <c r="K407" s="226" t="s">
        <v>270</v>
      </c>
      <c r="L407" s="227" t="s">
        <v>256</v>
      </c>
      <c r="M407" s="240">
        <v>220300</v>
      </c>
      <c r="N407" s="240">
        <v>229634</v>
      </c>
      <c r="O407" s="142">
        <f t="shared" si="51"/>
        <v>100</v>
      </c>
      <c r="P407" s="234"/>
      <c r="Q407" s="234"/>
    </row>
    <row r="408" spans="1:17" ht="40.5" customHeight="1">
      <c r="A408" s="374" t="s">
        <v>797</v>
      </c>
      <c r="B408" s="375"/>
      <c r="C408" s="375"/>
      <c r="D408" s="375"/>
      <c r="E408" s="375"/>
      <c r="F408" s="375"/>
      <c r="G408" s="375"/>
      <c r="H408" s="375"/>
      <c r="I408" s="375"/>
      <c r="J408" s="376"/>
      <c r="K408" s="376"/>
      <c r="L408" s="376"/>
      <c r="M408" s="376"/>
      <c r="N408" s="376"/>
      <c r="O408" s="376"/>
      <c r="P408" s="377"/>
      <c r="Q408" s="378"/>
    </row>
    <row r="409" spans="1:17" ht="94.5">
      <c r="A409" s="244" t="s">
        <v>798</v>
      </c>
      <c r="B409" s="163" t="s">
        <v>799</v>
      </c>
      <c r="C409" s="245" t="s">
        <v>800</v>
      </c>
      <c r="D409" s="226" t="s">
        <v>259</v>
      </c>
      <c r="E409" s="127">
        <v>30093.599999999999</v>
      </c>
      <c r="F409" s="127">
        <v>30093.599999999999</v>
      </c>
      <c r="G409" s="198" t="s">
        <v>8</v>
      </c>
      <c r="H409" s="127">
        <f>F409/E409*100</f>
        <v>100</v>
      </c>
      <c r="I409" s="166"/>
      <c r="J409" s="225" t="s">
        <v>801</v>
      </c>
      <c r="K409" s="226" t="s">
        <v>293</v>
      </c>
      <c r="L409" s="227" t="s">
        <v>125</v>
      </c>
      <c r="M409" s="237">
        <v>848.6</v>
      </c>
      <c r="N409" s="131">
        <v>848.6</v>
      </c>
      <c r="O409" s="142">
        <f t="shared" si="40"/>
        <v>100</v>
      </c>
      <c r="P409" s="128">
        <f>SUM(O409:O420)/12</f>
        <v>100</v>
      </c>
      <c r="Q409" s="134"/>
    </row>
    <row r="410" spans="1:17" ht="110.25">
      <c r="A410" s="246" t="s">
        <v>802</v>
      </c>
      <c r="B410" s="163" t="s">
        <v>799</v>
      </c>
      <c r="C410" s="245" t="s">
        <v>800</v>
      </c>
      <c r="D410" s="226" t="s">
        <v>271</v>
      </c>
      <c r="E410" s="127">
        <v>49711.5</v>
      </c>
      <c r="F410" s="127">
        <v>49665.4</v>
      </c>
      <c r="G410" s="198" t="s">
        <v>8</v>
      </c>
      <c r="H410" s="127">
        <f t="shared" ref="H410:H432" si="52">F410/E410*100</f>
        <v>99.907264918580211</v>
      </c>
      <c r="I410" s="247" t="s">
        <v>803</v>
      </c>
      <c r="J410" s="225" t="s">
        <v>804</v>
      </c>
      <c r="K410" s="226" t="s">
        <v>293</v>
      </c>
      <c r="L410" s="227" t="s">
        <v>125</v>
      </c>
      <c r="M410" s="237">
        <v>1613.8</v>
      </c>
      <c r="N410" s="131">
        <v>1613.8</v>
      </c>
      <c r="O410" s="142">
        <f t="shared" si="40"/>
        <v>100</v>
      </c>
      <c r="P410" s="222"/>
      <c r="Q410" s="222"/>
    </row>
    <row r="411" spans="1:17" ht="94.5">
      <c r="A411" s="246" t="s">
        <v>805</v>
      </c>
      <c r="B411" s="163" t="s">
        <v>799</v>
      </c>
      <c r="C411" s="245" t="s">
        <v>800</v>
      </c>
      <c r="D411" s="226" t="s">
        <v>274</v>
      </c>
      <c r="E411" s="127">
        <v>111121.7</v>
      </c>
      <c r="F411" s="127">
        <v>111121.7</v>
      </c>
      <c r="G411" s="198" t="s">
        <v>8</v>
      </c>
      <c r="H411" s="127">
        <f t="shared" si="52"/>
        <v>100</v>
      </c>
      <c r="I411" s="166"/>
      <c r="J411" s="225" t="s">
        <v>806</v>
      </c>
      <c r="K411" s="226" t="s">
        <v>293</v>
      </c>
      <c r="L411" s="227" t="s">
        <v>125</v>
      </c>
      <c r="M411" s="237">
        <v>3916.5</v>
      </c>
      <c r="N411" s="131">
        <v>3916.5</v>
      </c>
      <c r="O411" s="142">
        <f t="shared" si="40"/>
        <v>100</v>
      </c>
      <c r="P411" s="222"/>
      <c r="Q411" s="222"/>
    </row>
    <row r="412" spans="1:17" ht="94.5">
      <c r="A412" s="246" t="s">
        <v>807</v>
      </c>
      <c r="B412" s="163" t="s">
        <v>799</v>
      </c>
      <c r="C412" s="245" t="s">
        <v>800</v>
      </c>
      <c r="D412" s="226" t="s">
        <v>277</v>
      </c>
      <c r="E412" s="127">
        <v>135632.79999999999</v>
      </c>
      <c r="F412" s="127">
        <v>135632.70000000001</v>
      </c>
      <c r="G412" s="198" t="s">
        <v>8</v>
      </c>
      <c r="H412" s="127">
        <f t="shared" si="52"/>
        <v>99.99992627152136</v>
      </c>
      <c r="I412" s="166"/>
      <c r="J412" s="225" t="s">
        <v>808</v>
      </c>
      <c r="K412" s="226" t="s">
        <v>293</v>
      </c>
      <c r="L412" s="227" t="s">
        <v>125</v>
      </c>
      <c r="M412" s="237">
        <v>4581</v>
      </c>
      <c r="N412" s="131">
        <v>4581</v>
      </c>
      <c r="O412" s="142">
        <f t="shared" si="40"/>
        <v>100</v>
      </c>
      <c r="P412" s="222"/>
      <c r="Q412" s="222"/>
    </row>
    <row r="413" spans="1:17" ht="110.25">
      <c r="A413" s="246" t="s">
        <v>809</v>
      </c>
      <c r="B413" s="163" t="s">
        <v>799</v>
      </c>
      <c r="C413" s="245" t="s">
        <v>800</v>
      </c>
      <c r="D413" s="226" t="s">
        <v>278</v>
      </c>
      <c r="E413" s="127">
        <v>86023.1</v>
      </c>
      <c r="F413" s="127">
        <v>85945.4</v>
      </c>
      <c r="G413" s="198" t="s">
        <v>8</v>
      </c>
      <c r="H413" s="127">
        <f t="shared" si="52"/>
        <v>99.909675424391807</v>
      </c>
      <c r="I413" s="247" t="s">
        <v>810</v>
      </c>
      <c r="J413" s="225" t="s">
        <v>811</v>
      </c>
      <c r="K413" s="226" t="s">
        <v>293</v>
      </c>
      <c r="L413" s="227" t="s">
        <v>125</v>
      </c>
      <c r="M413" s="237">
        <v>3947.4</v>
      </c>
      <c r="N413" s="131">
        <v>3947.4</v>
      </c>
      <c r="O413" s="142">
        <f t="shared" si="40"/>
        <v>100</v>
      </c>
      <c r="P413" s="222"/>
      <c r="Q413" s="222"/>
    </row>
    <row r="414" spans="1:17" ht="94.5">
      <c r="A414" s="246" t="s">
        <v>812</v>
      </c>
      <c r="B414" s="163" t="s">
        <v>799</v>
      </c>
      <c r="C414" s="245" t="s">
        <v>800</v>
      </c>
      <c r="D414" s="226" t="s">
        <v>280</v>
      </c>
      <c r="E414" s="127">
        <v>85358.8</v>
      </c>
      <c r="F414" s="127">
        <v>85358.8</v>
      </c>
      <c r="G414" s="198" t="s">
        <v>8</v>
      </c>
      <c r="H414" s="127">
        <f t="shared" si="52"/>
        <v>100</v>
      </c>
      <c r="I414" s="166"/>
      <c r="J414" s="225" t="s">
        <v>813</v>
      </c>
      <c r="K414" s="226" t="s">
        <v>293</v>
      </c>
      <c r="L414" s="227" t="s">
        <v>125</v>
      </c>
      <c r="M414" s="237">
        <v>3477.6</v>
      </c>
      <c r="N414" s="131">
        <v>3477.6</v>
      </c>
      <c r="O414" s="142">
        <f t="shared" si="40"/>
        <v>100</v>
      </c>
      <c r="P414" s="222"/>
      <c r="Q414" s="222"/>
    </row>
    <row r="415" spans="1:17" ht="94.5">
      <c r="A415" s="246" t="s">
        <v>814</v>
      </c>
      <c r="B415" s="163" t="s">
        <v>799</v>
      </c>
      <c r="C415" s="245" t="s">
        <v>800</v>
      </c>
      <c r="D415" s="226" t="s">
        <v>281</v>
      </c>
      <c r="E415" s="127">
        <v>97104</v>
      </c>
      <c r="F415" s="127">
        <v>97103.9</v>
      </c>
      <c r="G415" s="198" t="s">
        <v>8</v>
      </c>
      <c r="H415" s="127">
        <f t="shared" si="52"/>
        <v>99.999897017630573</v>
      </c>
      <c r="I415" s="166"/>
      <c r="J415" s="225" t="s">
        <v>815</v>
      </c>
      <c r="K415" s="226" t="s">
        <v>293</v>
      </c>
      <c r="L415" s="227" t="s">
        <v>125</v>
      </c>
      <c r="M415" s="237">
        <v>4723.3999999999996</v>
      </c>
      <c r="N415" s="131">
        <v>4723.3999999999996</v>
      </c>
      <c r="O415" s="142">
        <f t="shared" si="40"/>
        <v>100</v>
      </c>
      <c r="P415" s="222"/>
      <c r="Q415" s="222"/>
    </row>
    <row r="416" spans="1:17" ht="94.5">
      <c r="A416" s="246" t="s">
        <v>816</v>
      </c>
      <c r="B416" s="163" t="s">
        <v>799</v>
      </c>
      <c r="C416" s="245" t="s">
        <v>800</v>
      </c>
      <c r="D416" s="226" t="s">
        <v>284</v>
      </c>
      <c r="E416" s="127">
        <v>57695.4</v>
      </c>
      <c r="F416" s="127">
        <v>57694.8</v>
      </c>
      <c r="G416" s="198" t="s">
        <v>8</v>
      </c>
      <c r="H416" s="127">
        <f t="shared" si="52"/>
        <v>99.998960055741009</v>
      </c>
      <c r="I416" s="166"/>
      <c r="J416" s="225" t="s">
        <v>817</v>
      </c>
      <c r="K416" s="226" t="s">
        <v>293</v>
      </c>
      <c r="L416" s="227" t="s">
        <v>125</v>
      </c>
      <c r="M416" s="237">
        <v>2617.5</v>
      </c>
      <c r="N416" s="131">
        <v>2617.5</v>
      </c>
      <c r="O416" s="142">
        <f t="shared" si="40"/>
        <v>100</v>
      </c>
      <c r="P416" s="222"/>
      <c r="Q416" s="222"/>
    </row>
    <row r="417" spans="1:17" ht="94.5">
      <c r="A417" s="246" t="s">
        <v>818</v>
      </c>
      <c r="B417" s="163" t="s">
        <v>799</v>
      </c>
      <c r="C417" s="245" t="s">
        <v>800</v>
      </c>
      <c r="D417" s="226" t="s">
        <v>285</v>
      </c>
      <c r="E417" s="127">
        <v>129326.39999999999</v>
      </c>
      <c r="F417" s="127">
        <v>129326.39999999999</v>
      </c>
      <c r="G417" s="198" t="s">
        <v>8</v>
      </c>
      <c r="H417" s="127">
        <f t="shared" si="52"/>
        <v>100</v>
      </c>
      <c r="I417" s="166"/>
      <c r="J417" s="225" t="s">
        <v>819</v>
      </c>
      <c r="K417" s="226" t="s">
        <v>293</v>
      </c>
      <c r="L417" s="227" t="s">
        <v>125</v>
      </c>
      <c r="M417" s="237">
        <v>4571</v>
      </c>
      <c r="N417" s="131">
        <v>4571</v>
      </c>
      <c r="O417" s="142">
        <f t="shared" si="40"/>
        <v>100</v>
      </c>
      <c r="P417" s="222"/>
      <c r="Q417" s="222"/>
    </row>
    <row r="418" spans="1:17" ht="94.5">
      <c r="A418" s="246" t="s">
        <v>820</v>
      </c>
      <c r="B418" s="163" t="s">
        <v>799</v>
      </c>
      <c r="C418" s="245" t="s">
        <v>800</v>
      </c>
      <c r="D418" s="226" t="s">
        <v>288</v>
      </c>
      <c r="E418" s="127">
        <v>125744.2</v>
      </c>
      <c r="F418" s="127">
        <v>125744.1</v>
      </c>
      <c r="G418" s="198" t="s">
        <v>8</v>
      </c>
      <c r="H418" s="127">
        <f t="shared" si="52"/>
        <v>99.99992047346916</v>
      </c>
      <c r="I418" s="166"/>
      <c r="J418" s="225" t="s">
        <v>821</v>
      </c>
      <c r="K418" s="226" t="s">
        <v>293</v>
      </c>
      <c r="L418" s="227" t="s">
        <v>125</v>
      </c>
      <c r="M418" s="237">
        <v>4760.76</v>
      </c>
      <c r="N418" s="131">
        <v>4760.76</v>
      </c>
      <c r="O418" s="142">
        <f t="shared" si="40"/>
        <v>100</v>
      </c>
      <c r="P418" s="222"/>
      <c r="Q418" s="222"/>
    </row>
    <row r="419" spans="1:17" ht="94.5">
      <c r="A419" s="246" t="s">
        <v>822</v>
      </c>
      <c r="B419" s="163" t="s">
        <v>799</v>
      </c>
      <c r="C419" s="245" t="s">
        <v>800</v>
      </c>
      <c r="D419" s="226" t="s">
        <v>290</v>
      </c>
      <c r="E419" s="127">
        <v>107600</v>
      </c>
      <c r="F419" s="127">
        <v>107599.9</v>
      </c>
      <c r="G419" s="198" t="s">
        <v>8</v>
      </c>
      <c r="H419" s="127">
        <f t="shared" si="52"/>
        <v>99.999907063197028</v>
      </c>
      <c r="I419" s="166"/>
      <c r="J419" s="225" t="s">
        <v>823</v>
      </c>
      <c r="K419" s="226" t="s">
        <v>293</v>
      </c>
      <c r="L419" s="227" t="s">
        <v>125</v>
      </c>
      <c r="M419" s="237">
        <v>4093.7</v>
      </c>
      <c r="N419" s="131">
        <v>4093.7</v>
      </c>
      <c r="O419" s="142">
        <f t="shared" si="40"/>
        <v>100</v>
      </c>
      <c r="P419" s="222"/>
      <c r="Q419" s="222"/>
    </row>
    <row r="420" spans="1:17" ht="94.5">
      <c r="A420" s="248" t="s">
        <v>824</v>
      </c>
      <c r="B420" s="163" t="s">
        <v>799</v>
      </c>
      <c r="C420" s="245" t="s">
        <v>800</v>
      </c>
      <c r="D420" s="226" t="s">
        <v>291</v>
      </c>
      <c r="E420" s="228">
        <v>51615</v>
      </c>
      <c r="F420" s="228">
        <v>51615</v>
      </c>
      <c r="G420" s="249" t="s">
        <v>8</v>
      </c>
      <c r="H420" s="228">
        <f t="shared" si="52"/>
        <v>100</v>
      </c>
      <c r="I420" s="168"/>
      <c r="J420" s="225" t="s">
        <v>825</v>
      </c>
      <c r="K420" s="226" t="s">
        <v>293</v>
      </c>
      <c r="L420" s="227" t="s">
        <v>125</v>
      </c>
      <c r="M420" s="237">
        <v>1354.3</v>
      </c>
      <c r="N420" s="131">
        <v>1354.3</v>
      </c>
      <c r="O420" s="142">
        <f t="shared" si="40"/>
        <v>100</v>
      </c>
      <c r="P420" s="222"/>
      <c r="Q420" s="222"/>
    </row>
    <row r="421" spans="1:17" ht="346.5">
      <c r="A421" s="226" t="s">
        <v>297</v>
      </c>
      <c r="B421" s="379" t="s">
        <v>826</v>
      </c>
      <c r="C421" s="250" t="s">
        <v>827</v>
      </c>
      <c r="D421" s="251" t="s">
        <v>279</v>
      </c>
      <c r="E421" s="228">
        <v>112395.8</v>
      </c>
      <c r="F421" s="228">
        <v>111185.4</v>
      </c>
      <c r="G421" s="249" t="s">
        <v>8</v>
      </c>
      <c r="H421" s="252">
        <f t="shared" si="52"/>
        <v>98.923091432242131</v>
      </c>
      <c r="I421" s="154" t="s">
        <v>828</v>
      </c>
      <c r="J421" s="225" t="s">
        <v>801</v>
      </c>
      <c r="K421" s="226" t="s">
        <v>293</v>
      </c>
      <c r="L421" s="227" t="s">
        <v>125</v>
      </c>
      <c r="M421" s="237">
        <v>3229</v>
      </c>
      <c r="N421" s="131">
        <v>3229</v>
      </c>
      <c r="O421" s="142">
        <f t="shared" si="40"/>
        <v>100</v>
      </c>
      <c r="P421" s="128">
        <f>SUM(O421:O426)/6</f>
        <v>99.107345962270074</v>
      </c>
      <c r="Q421" s="131"/>
    </row>
    <row r="422" spans="1:17" ht="94.5">
      <c r="A422" s="226" t="s">
        <v>298</v>
      </c>
      <c r="B422" s="380"/>
      <c r="C422" s="232"/>
      <c r="D422" s="251" t="s">
        <v>282</v>
      </c>
      <c r="E422" s="228">
        <v>28762.7</v>
      </c>
      <c r="F422" s="228">
        <v>28467.7</v>
      </c>
      <c r="G422" s="249" t="s">
        <v>8</v>
      </c>
      <c r="H422" s="252">
        <f t="shared" si="52"/>
        <v>98.974366106102693</v>
      </c>
      <c r="I422" s="33" t="s">
        <v>829</v>
      </c>
      <c r="J422" s="225" t="s">
        <v>804</v>
      </c>
      <c r="K422" s="226" t="s">
        <v>293</v>
      </c>
      <c r="L422" s="227" t="s">
        <v>125</v>
      </c>
      <c r="M422" s="237">
        <v>522.29999999999995</v>
      </c>
      <c r="N422" s="131">
        <v>522.29999999999995</v>
      </c>
      <c r="O422" s="142">
        <f t="shared" si="40"/>
        <v>100</v>
      </c>
      <c r="P422" s="222"/>
      <c r="Q422" s="131"/>
    </row>
    <row r="423" spans="1:17" ht="94.5">
      <c r="A423" s="226" t="s">
        <v>299</v>
      </c>
      <c r="B423" s="380"/>
      <c r="C423" s="232"/>
      <c r="D423" s="251" t="s">
        <v>283</v>
      </c>
      <c r="E423" s="228">
        <v>62328.4</v>
      </c>
      <c r="F423" s="228">
        <v>60289.9</v>
      </c>
      <c r="G423" s="249" t="s">
        <v>8</v>
      </c>
      <c r="H423" s="252">
        <f t="shared" si="52"/>
        <v>96.729420296365703</v>
      </c>
      <c r="I423" s="33" t="s">
        <v>829</v>
      </c>
      <c r="J423" s="225" t="s">
        <v>806</v>
      </c>
      <c r="K423" s="226" t="s">
        <v>293</v>
      </c>
      <c r="L423" s="227" t="s">
        <v>125</v>
      </c>
      <c r="M423" s="237">
        <v>2227.3000000000002</v>
      </c>
      <c r="N423" s="131">
        <v>2227.3000000000002</v>
      </c>
      <c r="O423" s="142">
        <f t="shared" si="40"/>
        <v>100</v>
      </c>
      <c r="P423" s="222"/>
      <c r="Q423" s="131"/>
    </row>
    <row r="424" spans="1:17" ht="94.5">
      <c r="A424" s="226" t="s">
        <v>300</v>
      </c>
      <c r="B424" s="380"/>
      <c r="C424" s="232"/>
      <c r="D424" s="251" t="s">
        <v>286</v>
      </c>
      <c r="E424" s="228">
        <v>85966.8</v>
      </c>
      <c r="F424" s="228">
        <v>85963.7</v>
      </c>
      <c r="G424" s="249" t="s">
        <v>8</v>
      </c>
      <c r="H424" s="252">
        <f t="shared" si="52"/>
        <v>99.996393956736782</v>
      </c>
      <c r="I424" s="253"/>
      <c r="J424" s="225" t="s">
        <v>808</v>
      </c>
      <c r="K424" s="226" t="s">
        <v>293</v>
      </c>
      <c r="L424" s="227" t="s">
        <v>125</v>
      </c>
      <c r="M424" s="237">
        <v>967.6</v>
      </c>
      <c r="N424" s="131">
        <v>967.6</v>
      </c>
      <c r="O424" s="142">
        <f t="shared" si="40"/>
        <v>100</v>
      </c>
      <c r="P424" s="222"/>
      <c r="Q424" s="131"/>
    </row>
    <row r="425" spans="1:17" ht="94.5">
      <c r="A425" s="226" t="s">
        <v>301</v>
      </c>
      <c r="B425" s="380"/>
      <c r="C425" s="232"/>
      <c r="D425" s="251" t="s">
        <v>287</v>
      </c>
      <c r="E425" s="228">
        <v>102409.3</v>
      </c>
      <c r="F425" s="228">
        <v>89730.3</v>
      </c>
      <c r="G425" s="249" t="s">
        <v>8</v>
      </c>
      <c r="H425" s="252">
        <f t="shared" si="52"/>
        <v>87.619288482588985</v>
      </c>
      <c r="I425" s="182" t="s">
        <v>830</v>
      </c>
      <c r="J425" s="225" t="s">
        <v>811</v>
      </c>
      <c r="K425" s="226" t="s">
        <v>293</v>
      </c>
      <c r="L425" s="227" t="s">
        <v>125</v>
      </c>
      <c r="M425" s="237">
        <v>3220.9</v>
      </c>
      <c r="N425" s="131">
        <v>3220.9</v>
      </c>
      <c r="O425" s="142">
        <f t="shared" si="40"/>
        <v>100</v>
      </c>
      <c r="P425" s="222"/>
      <c r="Q425" s="131"/>
    </row>
    <row r="426" spans="1:17" ht="267.75">
      <c r="A426" s="226" t="s">
        <v>302</v>
      </c>
      <c r="B426" s="381"/>
      <c r="C426" s="254"/>
      <c r="D426" s="251" t="s">
        <v>289</v>
      </c>
      <c r="E426" s="228">
        <v>139916.6</v>
      </c>
      <c r="F426" s="228">
        <v>114600.4</v>
      </c>
      <c r="G426" s="249" t="s">
        <v>8</v>
      </c>
      <c r="H426" s="252">
        <f t="shared" si="52"/>
        <v>81.906221277532467</v>
      </c>
      <c r="I426" s="33" t="s">
        <v>831</v>
      </c>
      <c r="J426" s="225" t="s">
        <v>813</v>
      </c>
      <c r="K426" s="226" t="s">
        <v>293</v>
      </c>
      <c r="L426" s="227" t="s">
        <v>125</v>
      </c>
      <c r="M426" s="237">
        <v>4249.5</v>
      </c>
      <c r="N426" s="131">
        <v>4021.9</v>
      </c>
      <c r="O426" s="142">
        <f t="shared" si="40"/>
        <v>94.644075773620429</v>
      </c>
      <c r="P426" s="234"/>
      <c r="Q426" s="255" t="s">
        <v>832</v>
      </c>
    </row>
    <row r="427" spans="1:17" ht="78.75">
      <c r="A427" s="256" t="s">
        <v>303</v>
      </c>
      <c r="B427" s="125" t="s">
        <v>304</v>
      </c>
      <c r="C427" s="257" t="s">
        <v>833</v>
      </c>
      <c r="D427" s="251" t="s">
        <v>274</v>
      </c>
      <c r="E427" s="228">
        <v>854</v>
      </c>
      <c r="F427" s="228">
        <v>853.3</v>
      </c>
      <c r="G427" s="251" t="s">
        <v>171</v>
      </c>
      <c r="H427" s="228">
        <f t="shared" si="52"/>
        <v>99.918032786885234</v>
      </c>
      <c r="I427" s="154" t="s">
        <v>829</v>
      </c>
      <c r="J427" s="225" t="s">
        <v>834</v>
      </c>
      <c r="K427" s="226" t="s">
        <v>305</v>
      </c>
      <c r="L427" s="225" t="s">
        <v>306</v>
      </c>
      <c r="M427" s="241">
        <v>1350</v>
      </c>
      <c r="N427" s="131">
        <v>1275</v>
      </c>
      <c r="O427" s="142">
        <f t="shared" si="40"/>
        <v>94.444444444444443</v>
      </c>
      <c r="P427" s="188">
        <f>SUM(O427:O432)/6</f>
        <v>88.683170216848978</v>
      </c>
      <c r="Q427" s="154" t="s">
        <v>835</v>
      </c>
    </row>
    <row r="428" spans="1:17" ht="78.75">
      <c r="A428" s="256" t="s">
        <v>307</v>
      </c>
      <c r="B428" s="125" t="s">
        <v>304</v>
      </c>
      <c r="C428" s="257" t="s">
        <v>833</v>
      </c>
      <c r="D428" s="251" t="s">
        <v>280</v>
      </c>
      <c r="E428" s="228">
        <v>85.8</v>
      </c>
      <c r="F428" s="228">
        <v>85.7</v>
      </c>
      <c r="G428" s="251" t="s">
        <v>171</v>
      </c>
      <c r="H428" s="228">
        <f t="shared" si="52"/>
        <v>99.883449883449899</v>
      </c>
      <c r="I428" s="154" t="s">
        <v>829</v>
      </c>
      <c r="J428" s="225" t="s">
        <v>836</v>
      </c>
      <c r="K428" s="226" t="s">
        <v>305</v>
      </c>
      <c r="L428" s="225" t="s">
        <v>306</v>
      </c>
      <c r="M428" s="241">
        <v>150</v>
      </c>
      <c r="N428" s="131">
        <v>107</v>
      </c>
      <c r="O428" s="142">
        <f t="shared" si="40"/>
        <v>71.333333333333343</v>
      </c>
      <c r="P428" s="234"/>
      <c r="Q428" s="154" t="s">
        <v>837</v>
      </c>
    </row>
    <row r="429" spans="1:17" ht="157.5">
      <c r="A429" s="256" t="s">
        <v>308</v>
      </c>
      <c r="B429" s="125" t="s">
        <v>304</v>
      </c>
      <c r="C429" s="257" t="s">
        <v>833</v>
      </c>
      <c r="D429" s="251" t="s">
        <v>281</v>
      </c>
      <c r="E429" s="228">
        <v>450.8</v>
      </c>
      <c r="F429" s="228">
        <v>450.7</v>
      </c>
      <c r="G429" s="251" t="s">
        <v>171</v>
      </c>
      <c r="H429" s="228">
        <f t="shared" si="52"/>
        <v>99.977817213842059</v>
      </c>
      <c r="I429" s="166"/>
      <c r="J429" s="225" t="s">
        <v>838</v>
      </c>
      <c r="K429" s="226" t="s">
        <v>305</v>
      </c>
      <c r="L429" s="225" t="s">
        <v>306</v>
      </c>
      <c r="M429" s="241">
        <v>579</v>
      </c>
      <c r="N429" s="131">
        <v>384</v>
      </c>
      <c r="O429" s="142">
        <f t="shared" si="40"/>
        <v>66.32124352331607</v>
      </c>
      <c r="P429" s="234"/>
      <c r="Q429" s="154" t="s">
        <v>839</v>
      </c>
    </row>
    <row r="430" spans="1:17" ht="78.75">
      <c r="A430" s="256" t="s">
        <v>309</v>
      </c>
      <c r="B430" s="125" t="s">
        <v>304</v>
      </c>
      <c r="C430" s="257" t="s">
        <v>833</v>
      </c>
      <c r="D430" s="251" t="s">
        <v>283</v>
      </c>
      <c r="E430" s="228">
        <v>18144.8</v>
      </c>
      <c r="F430" s="228">
        <v>18144.7</v>
      </c>
      <c r="G430" s="251" t="s">
        <v>171</v>
      </c>
      <c r="H430" s="228">
        <f t="shared" si="52"/>
        <v>99.999448877915441</v>
      </c>
      <c r="I430" s="166"/>
      <c r="J430" s="225" t="s">
        <v>840</v>
      </c>
      <c r="K430" s="226" t="s">
        <v>305</v>
      </c>
      <c r="L430" s="225" t="s">
        <v>306</v>
      </c>
      <c r="M430" s="241">
        <v>1187</v>
      </c>
      <c r="N430" s="131">
        <v>1187</v>
      </c>
      <c r="O430" s="142">
        <f t="shared" si="40"/>
        <v>100</v>
      </c>
      <c r="P430" s="234"/>
      <c r="Q430" s="76"/>
    </row>
    <row r="431" spans="1:17" ht="78.75">
      <c r="A431" s="256" t="s">
        <v>310</v>
      </c>
      <c r="B431" s="125" t="s">
        <v>304</v>
      </c>
      <c r="C431" s="257" t="s">
        <v>833</v>
      </c>
      <c r="D431" s="251" t="s">
        <v>288</v>
      </c>
      <c r="E431" s="228">
        <v>3242.8</v>
      </c>
      <c r="F431" s="228">
        <v>3242.7</v>
      </c>
      <c r="G431" s="251" t="s">
        <v>171</v>
      </c>
      <c r="H431" s="228">
        <f t="shared" si="52"/>
        <v>99.996916245220163</v>
      </c>
      <c r="I431" s="166"/>
      <c r="J431" s="225" t="s">
        <v>841</v>
      </c>
      <c r="K431" s="226" t="s">
        <v>305</v>
      </c>
      <c r="L431" s="225" t="s">
        <v>306</v>
      </c>
      <c r="M431" s="241">
        <v>3947</v>
      </c>
      <c r="N431" s="131">
        <v>3947</v>
      </c>
      <c r="O431" s="142">
        <f t="shared" si="40"/>
        <v>100</v>
      </c>
      <c r="P431" s="234"/>
      <c r="Q431" s="76"/>
    </row>
    <row r="432" spans="1:17" ht="78.75">
      <c r="A432" s="256" t="s">
        <v>311</v>
      </c>
      <c r="B432" s="125" t="s">
        <v>304</v>
      </c>
      <c r="C432" s="257" t="s">
        <v>833</v>
      </c>
      <c r="D432" s="251" t="s">
        <v>289</v>
      </c>
      <c r="E432" s="228">
        <v>772.9</v>
      </c>
      <c r="F432" s="228">
        <v>772.8</v>
      </c>
      <c r="G432" s="251" t="s">
        <v>171</v>
      </c>
      <c r="H432" s="228">
        <f t="shared" si="52"/>
        <v>99.987061715616505</v>
      </c>
      <c r="I432" s="166"/>
      <c r="J432" s="225" t="s">
        <v>842</v>
      </c>
      <c r="K432" s="226" t="s">
        <v>305</v>
      </c>
      <c r="L432" s="225" t="s">
        <v>306</v>
      </c>
      <c r="M432" s="241">
        <v>740</v>
      </c>
      <c r="N432" s="131">
        <v>740</v>
      </c>
      <c r="O432" s="142">
        <f t="shared" si="40"/>
        <v>100</v>
      </c>
      <c r="P432" s="234"/>
      <c r="Q432" s="76"/>
    </row>
    <row r="433" spans="1:17" ht="28.5" customHeight="1">
      <c r="A433" s="382" t="s">
        <v>843</v>
      </c>
      <c r="B433" s="383"/>
      <c r="C433" s="383"/>
      <c r="D433" s="383"/>
      <c r="E433" s="383"/>
      <c r="F433" s="383"/>
      <c r="G433" s="383"/>
      <c r="H433" s="383"/>
      <c r="I433" s="383"/>
      <c r="J433" s="383"/>
      <c r="K433" s="383"/>
      <c r="L433" s="383"/>
      <c r="M433" s="383"/>
      <c r="N433" s="383"/>
      <c r="O433" s="383"/>
      <c r="P433" s="383"/>
      <c r="Q433" s="384"/>
    </row>
    <row r="434" spans="1:17" ht="21.75" customHeight="1">
      <c r="A434" s="361" t="s">
        <v>27</v>
      </c>
      <c r="B434" s="362"/>
      <c r="C434" s="362"/>
      <c r="D434" s="362"/>
      <c r="E434" s="362"/>
      <c r="F434" s="362"/>
      <c r="G434" s="362"/>
      <c r="H434" s="362"/>
      <c r="I434" s="362"/>
      <c r="J434" s="362"/>
      <c r="K434" s="362"/>
      <c r="L434" s="362"/>
      <c r="M434" s="362"/>
      <c r="N434" s="362"/>
      <c r="O434" s="362"/>
      <c r="P434" s="362"/>
      <c r="Q434" s="363"/>
    </row>
    <row r="435" spans="1:17" ht="220.5">
      <c r="A435" s="214" t="s">
        <v>657</v>
      </c>
      <c r="B435" s="163" t="s">
        <v>844</v>
      </c>
      <c r="C435" s="245" t="s">
        <v>845</v>
      </c>
      <c r="D435" s="226" t="s">
        <v>162</v>
      </c>
      <c r="E435" s="228">
        <v>7660727.4000000004</v>
      </c>
      <c r="F435" s="228">
        <v>7660727.2000000002</v>
      </c>
      <c r="G435" s="251" t="s">
        <v>171</v>
      </c>
      <c r="H435" s="228">
        <f t="shared" ref="H435:H436" si="53">F435/E435*100</f>
        <v>99.999997389281859</v>
      </c>
      <c r="I435" s="166"/>
      <c r="J435" s="225"/>
      <c r="K435" s="226" t="s">
        <v>312</v>
      </c>
      <c r="L435" s="225" t="s">
        <v>846</v>
      </c>
      <c r="M435" s="237">
        <v>12244.5</v>
      </c>
      <c r="N435" s="237">
        <v>11110</v>
      </c>
      <c r="O435" s="142">
        <f>IF(M435/N435&gt;1,100)</f>
        <v>100</v>
      </c>
      <c r="P435" s="188">
        <f>O435</f>
        <v>100</v>
      </c>
      <c r="Q435" s="166"/>
    </row>
    <row r="436" spans="1:17" ht="409.5">
      <c r="A436" s="214" t="s">
        <v>234</v>
      </c>
      <c r="B436" s="163" t="s">
        <v>847</v>
      </c>
      <c r="C436" s="245" t="s">
        <v>848</v>
      </c>
      <c r="D436" s="226" t="s">
        <v>162</v>
      </c>
      <c r="E436" s="127">
        <v>273203.40000000002</v>
      </c>
      <c r="F436" s="127">
        <v>264379.8</v>
      </c>
      <c r="G436" s="225" t="s">
        <v>171</v>
      </c>
      <c r="H436" s="127">
        <f t="shared" si="53"/>
        <v>96.770318378175375</v>
      </c>
      <c r="I436" s="186" t="s">
        <v>849</v>
      </c>
      <c r="J436" s="225"/>
      <c r="K436" s="226" t="s">
        <v>850</v>
      </c>
      <c r="L436" s="225" t="s">
        <v>846</v>
      </c>
      <c r="M436" s="237">
        <v>911.6</v>
      </c>
      <c r="N436" s="131">
        <v>542.1</v>
      </c>
      <c r="O436" s="142">
        <f>IF(M436/N436&gt;1,100)</f>
        <v>100</v>
      </c>
      <c r="P436" s="195">
        <f>O436</f>
        <v>100</v>
      </c>
      <c r="Q436" s="168"/>
    </row>
    <row r="437" spans="1:17" ht="189">
      <c r="A437" s="364" t="s">
        <v>654</v>
      </c>
      <c r="B437" s="366" t="s">
        <v>851</v>
      </c>
      <c r="C437" s="126" t="s">
        <v>852</v>
      </c>
      <c r="D437" s="125" t="s">
        <v>162</v>
      </c>
      <c r="E437" s="128">
        <v>0</v>
      </c>
      <c r="F437" s="128">
        <v>0</v>
      </c>
      <c r="G437" s="134"/>
      <c r="H437" s="134"/>
      <c r="I437" s="134"/>
      <c r="J437" s="251" t="s">
        <v>313</v>
      </c>
      <c r="K437" s="226" t="s">
        <v>314</v>
      </c>
      <c r="L437" s="226" t="s">
        <v>853</v>
      </c>
      <c r="M437" s="241">
        <v>72708</v>
      </c>
      <c r="N437" s="241">
        <v>71599</v>
      </c>
      <c r="O437" s="142">
        <v>100</v>
      </c>
      <c r="P437" s="128"/>
      <c r="Q437" s="129" t="s">
        <v>854</v>
      </c>
    </row>
    <row r="438" spans="1:17" ht="204.75">
      <c r="A438" s="365"/>
      <c r="B438" s="367"/>
      <c r="C438" s="258"/>
      <c r="D438" s="259"/>
      <c r="E438" s="234"/>
      <c r="F438" s="234"/>
      <c r="G438" s="234"/>
      <c r="H438" s="234"/>
      <c r="I438" s="234"/>
      <c r="J438" s="251" t="s">
        <v>315</v>
      </c>
      <c r="K438" s="226" t="s">
        <v>316</v>
      </c>
      <c r="L438" s="226" t="s">
        <v>256</v>
      </c>
      <c r="M438" s="241">
        <v>1047659</v>
      </c>
      <c r="N438" s="241">
        <v>1046876</v>
      </c>
      <c r="O438" s="142">
        <v>100</v>
      </c>
      <c r="P438" s="188"/>
      <c r="Q438" s="163" t="s">
        <v>855</v>
      </c>
    </row>
    <row r="439" spans="1:17" ht="127.5">
      <c r="A439" s="210" t="s">
        <v>856</v>
      </c>
      <c r="B439" s="130" t="s">
        <v>317</v>
      </c>
      <c r="C439" s="75" t="s">
        <v>857</v>
      </c>
      <c r="D439" s="33" t="s">
        <v>162</v>
      </c>
      <c r="E439" s="228">
        <v>47349.3</v>
      </c>
      <c r="F439" s="228">
        <v>47349.2</v>
      </c>
      <c r="G439" s="251" t="s">
        <v>171</v>
      </c>
      <c r="H439" s="228">
        <f t="shared" ref="H439" si="54">F439/E439*100</f>
        <v>99.999788803635951</v>
      </c>
      <c r="I439" s="189"/>
      <c r="J439" s="251"/>
      <c r="K439" s="260" t="s">
        <v>318</v>
      </c>
      <c r="L439" s="226" t="s">
        <v>256</v>
      </c>
      <c r="M439" s="241">
        <v>3542</v>
      </c>
      <c r="N439" s="241">
        <v>3548</v>
      </c>
      <c r="O439" s="142">
        <f t="shared" ref="O439" si="55">IF(N439/M439&gt;1,100)</f>
        <v>100</v>
      </c>
      <c r="P439" s="133">
        <f>O439</f>
        <v>100</v>
      </c>
      <c r="Q439" s="189"/>
    </row>
  </sheetData>
  <autoFilter ref="A3:Q439">
    <filterColumn colId="4" showButton="0"/>
    <filterColumn colId="5" showButton="0"/>
    <filterColumn colId="6" showButton="0"/>
    <filterColumn colId="7" showButton="0"/>
    <filterColumn colId="10" showButton="0"/>
    <filterColumn colId="11" showButton="0"/>
    <filterColumn colId="12" showButton="0"/>
  </autoFilter>
  <mergeCells count="125">
    <mergeCell ref="Q26:Q27"/>
    <mergeCell ref="F39:F40"/>
    <mergeCell ref="A22:A25"/>
    <mergeCell ref="B22:B25"/>
    <mergeCell ref="C22:C25"/>
    <mergeCell ref="A38:A40"/>
    <mergeCell ref="B38:B40"/>
    <mergeCell ref="C38:C40"/>
    <mergeCell ref="D38:D40"/>
    <mergeCell ref="I26:I37"/>
    <mergeCell ref="D22:D25"/>
    <mergeCell ref="H22:H25"/>
    <mergeCell ref="P22:P25"/>
    <mergeCell ref="J26:J27"/>
    <mergeCell ref="K26:K27"/>
    <mergeCell ref="L26:L27"/>
    <mergeCell ref="M26:M27"/>
    <mergeCell ref="I22:I25"/>
    <mergeCell ref="A6:Q6"/>
    <mergeCell ref="A7:Q7"/>
    <mergeCell ref="P9:P11"/>
    <mergeCell ref="P14:P17"/>
    <mergeCell ref="A18:A21"/>
    <mergeCell ref="B18:B21"/>
    <mergeCell ref="C18:C21"/>
    <mergeCell ref="D18:D21"/>
    <mergeCell ref="H18:H21"/>
    <mergeCell ref="P18:P21"/>
    <mergeCell ref="Q18:Q21"/>
    <mergeCell ref="J18:J19"/>
    <mergeCell ref="G18:G21"/>
    <mergeCell ref="I18:I21"/>
    <mergeCell ref="A1:Q1"/>
    <mergeCell ref="J3:J4"/>
    <mergeCell ref="K3:N3"/>
    <mergeCell ref="O3:O4"/>
    <mergeCell ref="A3:A4"/>
    <mergeCell ref="B3:B4"/>
    <mergeCell ref="C3:C4"/>
    <mergeCell ref="D3:D4"/>
    <mergeCell ref="E3:I3"/>
    <mergeCell ref="P3:P4"/>
    <mergeCell ref="Q3:Q4"/>
    <mergeCell ref="J157:J158"/>
    <mergeCell ref="D164:D165"/>
    <mergeCell ref="J165:J167"/>
    <mergeCell ref="A173:Q173"/>
    <mergeCell ref="B174:B175"/>
    <mergeCell ref="I174:I175"/>
    <mergeCell ref="J180:J181"/>
    <mergeCell ref="Q22:Q25"/>
    <mergeCell ref="A26:A37"/>
    <mergeCell ref="B26:B37"/>
    <mergeCell ref="C26:C37"/>
    <mergeCell ref="D26:D37"/>
    <mergeCell ref="G26:G37"/>
    <mergeCell ref="H26:H37"/>
    <mergeCell ref="N26:N27"/>
    <mergeCell ref="O26:O27"/>
    <mergeCell ref="P26:P27"/>
    <mergeCell ref="P28:P37"/>
    <mergeCell ref="G22:G25"/>
    <mergeCell ref="J22:J24"/>
    <mergeCell ref="J35:J36"/>
    <mergeCell ref="A46:A47"/>
    <mergeCell ref="A83:Q83"/>
    <mergeCell ref="A84:Q84"/>
    <mergeCell ref="A85:Q85"/>
    <mergeCell ref="J117:J118"/>
    <mergeCell ref="J129:J130"/>
    <mergeCell ref="J133:J136"/>
    <mergeCell ref="J149:J151"/>
    <mergeCell ref="J153:J154"/>
    <mergeCell ref="B46:B47"/>
    <mergeCell ref="C46:C47"/>
    <mergeCell ref="D46:D47"/>
    <mergeCell ref="E46:E47"/>
    <mergeCell ref="F46:F47"/>
    <mergeCell ref="G46:G47"/>
    <mergeCell ref="H46:H47"/>
    <mergeCell ref="P52:P75"/>
    <mergeCell ref="P76:P79"/>
    <mergeCell ref="P80:P82"/>
    <mergeCell ref="P46:P47"/>
    <mergeCell ref="I46:I47"/>
    <mergeCell ref="L41:L43"/>
    <mergeCell ref="M41:M43"/>
    <mergeCell ref="N41:N43"/>
    <mergeCell ref="I41:I43"/>
    <mergeCell ref="O41:O43"/>
    <mergeCell ref="P41:P43"/>
    <mergeCell ref="L38:L40"/>
    <mergeCell ref="M38:M40"/>
    <mergeCell ref="G38:G40"/>
    <mergeCell ref="H38:H40"/>
    <mergeCell ref="J38:J40"/>
    <mergeCell ref="K38:K40"/>
    <mergeCell ref="I38:I40"/>
    <mergeCell ref="N38:N40"/>
    <mergeCell ref="O38:O40"/>
    <mergeCell ref="P38:P40"/>
    <mergeCell ref="Q41:Q43"/>
    <mergeCell ref="A48:Q48"/>
    <mergeCell ref="P49:P50"/>
    <mergeCell ref="Q38:Q40"/>
    <mergeCell ref="A41:A43"/>
    <mergeCell ref="B41:B43"/>
    <mergeCell ref="A434:Q434"/>
    <mergeCell ref="A437:A438"/>
    <mergeCell ref="B437:B438"/>
    <mergeCell ref="J182:J183"/>
    <mergeCell ref="B184:B185"/>
    <mergeCell ref="B186:B190"/>
    <mergeCell ref="J187:J188"/>
    <mergeCell ref="J189:J190"/>
    <mergeCell ref="Q287:Q288"/>
    <mergeCell ref="A408:Q408"/>
    <mergeCell ref="B421:B426"/>
    <mergeCell ref="A433:Q433"/>
    <mergeCell ref="C41:C43"/>
    <mergeCell ref="D41:D43"/>
    <mergeCell ref="G41:G43"/>
    <mergeCell ref="H41:H43"/>
    <mergeCell ref="J41:J43"/>
    <mergeCell ref="K41:K43"/>
  </mergeCells>
  <pageMargins left="0.70866141732283472" right="0.70866141732283472" top="0.74803149606299213" bottom="0.74803149606299213" header="0.31496062992125984" footer="0.31496062992125984"/>
  <pageSetup paperSize="9" scale="21" fitToHeight="0" orientation="landscape"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1"/>
  <sheetViews>
    <sheetView workbookViewId="0">
      <selection activeCell="C5" sqref="C5"/>
    </sheetView>
  </sheetViews>
  <sheetFormatPr defaultRowHeight="15"/>
  <cols>
    <col min="1" max="1" width="5.140625" customWidth="1"/>
    <col min="2" max="2" width="45.140625" customWidth="1"/>
    <col min="3" max="3" width="19.5703125" customWidth="1"/>
    <col min="4" max="4" width="22" customWidth="1"/>
    <col min="5" max="5" width="20.85546875" customWidth="1"/>
  </cols>
  <sheetData>
    <row r="1" spans="1:5" ht="27.75" customHeight="1">
      <c r="A1" s="327" t="s">
        <v>38</v>
      </c>
      <c r="B1" s="327"/>
      <c r="C1" s="327"/>
      <c r="D1" s="327"/>
      <c r="E1" s="327"/>
    </row>
    <row r="2" spans="1:5" ht="15.75" customHeight="1"/>
    <row r="3" spans="1:5" ht="66" customHeight="1">
      <c r="B3" s="6" t="s">
        <v>31</v>
      </c>
      <c r="C3" s="7" t="s">
        <v>32</v>
      </c>
      <c r="D3" s="7" t="s">
        <v>37</v>
      </c>
    </row>
    <row r="4" spans="1:5" ht="30">
      <c r="B4" s="8" t="s">
        <v>33</v>
      </c>
      <c r="C4" s="286">
        <f>(C5+C6)/2</f>
        <v>95.281250131939117</v>
      </c>
      <c r="D4" s="287" t="s">
        <v>876</v>
      </c>
    </row>
    <row r="5" spans="1:5" ht="30">
      <c r="B5" s="8" t="s">
        <v>34</v>
      </c>
      <c r="C5" s="286">
        <f>((IF('1.3. Целевые показатели, индика'!F7/'1.3. Целевые показатели, индика'!E7&gt;1,1))+(IF('1.3. Целевые показатели, индика'!D8/'1.3. Целевые показатели, индика'!E8&gt;1,1))+(IF('1.3. Целевые показатели, индика'!E10/'1.3. Целевые показатели, индика'!D10&gt;1,1))+(IF('1.3. Целевые показатели, индика'!E11+'1.3. Целевые показатели, индика'!D11&gt;1,1)))/4*100</f>
        <v>100</v>
      </c>
      <c r="D5" s="287" t="s">
        <v>35</v>
      </c>
    </row>
    <row r="6" spans="1:5" ht="45">
      <c r="B6" s="8" t="s">
        <v>36</v>
      </c>
      <c r="C6" s="286">
        <f>(D11+E11+C11)/3</f>
        <v>90.562500263878221</v>
      </c>
      <c r="D6" s="287" t="s">
        <v>35</v>
      </c>
    </row>
    <row r="8" spans="1:5" ht="15.75">
      <c r="A8" s="5" t="s">
        <v>62</v>
      </c>
    </row>
    <row r="10" spans="1:5" ht="99.75">
      <c r="A10" s="7" t="s">
        <v>1</v>
      </c>
      <c r="B10" s="7" t="s">
        <v>39</v>
      </c>
      <c r="C10" s="40" t="s">
        <v>94</v>
      </c>
      <c r="D10" s="40" t="s">
        <v>160</v>
      </c>
      <c r="E10" s="40" t="s">
        <v>161</v>
      </c>
    </row>
    <row r="11" spans="1:5" ht="21" customHeight="1">
      <c r="A11" s="448" t="s">
        <v>40</v>
      </c>
      <c r="B11" s="448"/>
      <c r="C11" s="265">
        <f>(C12+C13+C16)/3</f>
        <v>78.467880890282657</v>
      </c>
      <c r="D11" s="302">
        <f>(D12+D13+D16)/3</f>
        <v>93.256472385704683</v>
      </c>
      <c r="E11" s="265">
        <f>(E12+E13+E16)/3</f>
        <v>99.963147515647279</v>
      </c>
    </row>
    <row r="12" spans="1:5" ht="28.5">
      <c r="A12" s="11" t="s">
        <v>41</v>
      </c>
      <c r="B12" s="9" t="s">
        <v>42</v>
      </c>
      <c r="C12" s="265">
        <f>('1.3. Целевые показатели, индика'!E13/'1.3. Целевые показатели, индика'!D13+(IF('1.3. Целевые показатели, индика'!E20/'1.3. Целевые показатели, индика'!D20&gt;1,1))+(IF('1.3. Целевые показатели, индика'!E21/'1.3. Целевые показатели, индика'!D21&gt;1,1))+'1.3. Целевые показатели, индика'!E22/'1.3. Целевые показатели, индика'!D22+(IF('1.3. Целевые показатели, индика'!E23/'1.3. Целевые показатели, индика'!D23&gt;1,1))+(IF('1.3. Целевые показатели, индика'!E28/'1.3. Целевые показатели, индика'!D28&gt;1,1))+'1.3. Целевые показатели, индика'!E30/'1.3. Целевые показатели, индика'!D30+'1.3. Целевые показатели, индика'!E32/'1.3. Целевые показатели, индика'!D32+(IF('1.3. Целевые показатели, индика'!E31/'1.3. Целевые показатели, индика'!D31&gt;1,1)))/9*100</f>
        <v>84.692469977280098</v>
      </c>
      <c r="D12" s="265">
        <f>((IF('[1]1.3. Целевые показатели, индика'!E18/'[1]1.3. Целевые показатели, индика'!D18&gt;1,1))+(IF('[1]1.3. Целевые показатели, индика'!E19/'[1]1.3. Целевые показатели, индика'!D19&gt;1,1))+'[1]1.3. Целевые показатели, индика'!E20/'[1]1.3. Целевые показатели, индика'!D20+'[1]1.3. Целевые показатели, индика'!E21/'[1]1.3. Целевые показатели, индика'!D21)/4*100</f>
        <v>98.914470203260237</v>
      </c>
      <c r="E12" s="265">
        <f>((IF('[1]1.3. Целевые показатели, индика'!D23/'[1]1.3. Целевые показатели, индика'!E23&gt;1,1))+'[1]1.3. Целевые показатели, индика'!E28/'[1]1.3. Целевые показатели, индика'!D28)/2*100</f>
        <v>100</v>
      </c>
    </row>
    <row r="13" spans="1:5" ht="28.5">
      <c r="A13" s="11" t="s">
        <v>43</v>
      </c>
      <c r="B13" s="9" t="s">
        <v>44</v>
      </c>
      <c r="C13" s="265">
        <f>C15/C14*100</f>
        <v>52.380952380952387</v>
      </c>
      <c r="D13" s="265">
        <f>D15/D14*100</f>
        <v>83.333333333333343</v>
      </c>
      <c r="E13" s="265">
        <f>E15/E14*100</f>
        <v>100</v>
      </c>
    </row>
    <row r="14" spans="1:5" ht="30">
      <c r="A14" s="12" t="s">
        <v>53</v>
      </c>
      <c r="B14" s="8" t="s">
        <v>45</v>
      </c>
      <c r="C14" s="263">
        <v>42</v>
      </c>
      <c r="D14" s="263">
        <v>12</v>
      </c>
      <c r="E14" s="263">
        <v>3</v>
      </c>
    </row>
    <row r="15" spans="1:5" ht="30">
      <c r="A15" s="12" t="s">
        <v>54</v>
      </c>
      <c r="B15" s="8" t="s">
        <v>46</v>
      </c>
      <c r="C15" s="263">
        <v>22</v>
      </c>
      <c r="D15" s="263">
        <v>10</v>
      </c>
      <c r="E15" s="263">
        <v>3</v>
      </c>
    </row>
    <row r="16" spans="1:5" ht="28.5">
      <c r="A16" s="11" t="s">
        <v>47</v>
      </c>
      <c r="B16" s="9" t="s">
        <v>48</v>
      </c>
      <c r="C16" s="264">
        <f>C18/C17*100</f>
        <v>98.330220312615495</v>
      </c>
      <c r="D16" s="264">
        <f>D18/D17*100</f>
        <v>97.521613620520455</v>
      </c>
      <c r="E16" s="264">
        <f>E18/E17*100</f>
        <v>99.889442546941808</v>
      </c>
    </row>
    <row r="17" spans="1:5" ht="45">
      <c r="A17" s="12" t="s">
        <v>55</v>
      </c>
      <c r="B17" s="8" t="s">
        <v>57</v>
      </c>
      <c r="C17" s="264">
        <f>'2.1. Финансирование и 2.2. '!D58</f>
        <v>14955516.699999999</v>
      </c>
      <c r="D17" s="285">
        <f>'2.1. Финансирование и 2.2. '!D78</f>
        <v>9636342.5</v>
      </c>
      <c r="E17" s="285">
        <f>'2.1. Финансирование и 2.2. '!D80</f>
        <v>7981280.1000000006</v>
      </c>
    </row>
    <row r="18" spans="1:5" ht="30">
      <c r="A18" s="12" t="s">
        <v>56</v>
      </c>
      <c r="B18" s="8" t="s">
        <v>49</v>
      </c>
      <c r="C18" s="264">
        <f>'2.1. Финансирование и 2.2. '!E58</f>
        <v>14705792.520000001</v>
      </c>
      <c r="D18" s="264">
        <f>'2.1. Финансирование и 2.2. '!E78</f>
        <v>9397516.7000000011</v>
      </c>
      <c r="E18" s="285">
        <f>'2.1. Финансирование и 2.2. '!E80</f>
        <v>7972456.2000000002</v>
      </c>
    </row>
    <row r="19" spans="1:5">
      <c r="A19" s="446" t="s">
        <v>50</v>
      </c>
      <c r="B19" s="446"/>
      <c r="C19" s="446"/>
      <c r="D19" s="446"/>
      <c r="E19" s="446"/>
    </row>
    <row r="20" spans="1:5" ht="27" customHeight="1">
      <c r="A20" s="447" t="s">
        <v>51</v>
      </c>
      <c r="B20" s="447"/>
      <c r="C20" s="10">
        <v>9</v>
      </c>
      <c r="D20" s="10">
        <v>4</v>
      </c>
      <c r="E20" s="10">
        <v>2</v>
      </c>
    </row>
    <row r="21" spans="1:5" ht="30" customHeight="1">
      <c r="A21" s="447" t="s">
        <v>52</v>
      </c>
      <c r="B21" s="447"/>
      <c r="C21" s="282">
        <v>6</v>
      </c>
      <c r="D21" s="10">
        <v>2</v>
      </c>
      <c r="E21" s="10">
        <v>2</v>
      </c>
    </row>
  </sheetData>
  <mergeCells count="5">
    <mergeCell ref="A19:E19"/>
    <mergeCell ref="A20:B20"/>
    <mergeCell ref="A1:E1"/>
    <mergeCell ref="A11:B11"/>
    <mergeCell ref="A21:B21"/>
  </mergeCells>
  <pageMargins left="0.7" right="0.7" top="0.75" bottom="0.75" header="0.3" footer="0.3"/>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0"/>
  <sheetViews>
    <sheetView tabSelected="1" workbookViewId="0">
      <selection activeCell="J29" sqref="J29"/>
    </sheetView>
  </sheetViews>
  <sheetFormatPr defaultRowHeight="15"/>
  <sheetData>
    <row r="1" spans="1:13" s="42" customFormat="1"/>
    <row r="2" spans="1:13" s="42" customFormat="1" ht="15.75">
      <c r="D2" s="307" t="s">
        <v>858</v>
      </c>
      <c r="E2" s="307"/>
      <c r="F2" s="307"/>
      <c r="G2" s="307"/>
      <c r="H2" s="307"/>
      <c r="I2" s="307"/>
      <c r="J2" s="307"/>
      <c r="K2" s="307"/>
      <c r="L2" s="307"/>
      <c r="M2" s="307"/>
    </row>
    <row r="3" spans="1:13" s="42" customFormat="1">
      <c r="A3" s="266"/>
    </row>
    <row r="4" spans="1:13">
      <c r="A4" t="s">
        <v>865</v>
      </c>
    </row>
    <row r="5" spans="1:13">
      <c r="A5" s="42" t="s">
        <v>859</v>
      </c>
    </row>
    <row r="6" spans="1:13">
      <c r="A6" s="42" t="s">
        <v>860</v>
      </c>
    </row>
    <row r="7" spans="1:13">
      <c r="A7" t="s">
        <v>863</v>
      </c>
    </row>
    <row r="8" spans="1:13">
      <c r="A8" s="42" t="s">
        <v>861</v>
      </c>
    </row>
    <row r="9" spans="1:13">
      <c r="A9" s="42" t="s">
        <v>862</v>
      </c>
    </row>
    <row r="10" spans="1:13">
      <c r="A10" t="s">
        <v>864</v>
      </c>
    </row>
  </sheetData>
  <mergeCells count="1">
    <mergeCell ref="D2:M2"/>
  </mergeCells>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7</vt:i4>
      </vt:variant>
    </vt:vector>
  </HeadingPairs>
  <TitlesOfParts>
    <vt:vector size="7" baseType="lpstr">
      <vt:lpstr>1.1. Результаты реализации ГП</vt:lpstr>
      <vt:lpstr>1.2 Результаты реализации подпр</vt:lpstr>
      <vt:lpstr>1.3. Целевые показатели, индика</vt:lpstr>
      <vt:lpstr>2.1. Финансирование и 2.2. </vt:lpstr>
      <vt:lpstr>3. План-график</vt:lpstr>
      <vt:lpstr>4. Результаты оценки</vt:lpstr>
      <vt:lpstr>5.Сведения о корретикровках ГП </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2018-02-15T07:58:57Z</dcterms:modified>
</cp:coreProperties>
</file>